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25600" windowHeight="16060" tabRatio="926" activeTab="4"/>
  </bookViews>
  <sheets>
    <sheet name="Graph Replicates" sheetId="11" r:id="rId1"/>
    <sheet name="Data" sheetId="1" r:id="rId2"/>
    <sheet name="Log Linear Regression" sheetId="2" r:id="rId3"/>
    <sheet name="Logistic" sheetId="3" r:id="rId4"/>
    <sheet name="Gompertz" sheetId="4" r:id="rId5"/>
    <sheet name="Growth Rate" sheetId="7" r:id="rId6"/>
    <sheet name="Fitting Results" sheetId="5" r:id="rId7"/>
    <sheet name="All Results" sheetId="6" r:id="rId8"/>
    <sheet name="t-Test" sheetId="8" r:id="rId9"/>
    <sheet name="ANOVA" sheetId="10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5" i="1"/>
  <c r="F4" i="5"/>
  <c r="F3" i="5"/>
  <c r="F6" i="5"/>
  <c r="E4" i="5"/>
  <c r="E3" i="5"/>
  <c r="D4" i="5"/>
  <c r="D3" i="5"/>
  <c r="E6" i="5"/>
  <c r="D6" i="5"/>
  <c r="I2" i="3"/>
  <c r="C3" i="5"/>
  <c r="H2" i="4"/>
  <c r="C4" i="5"/>
  <c r="O2" i="2"/>
  <c r="C2" i="5"/>
  <c r="C6" i="5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A59" i="4"/>
  <c r="B59" i="4"/>
  <c r="C59" i="4"/>
  <c r="A60" i="4"/>
  <c r="B60" i="4"/>
  <c r="C60" i="4"/>
  <c r="A61" i="4"/>
  <c r="B61" i="4"/>
  <c r="C61" i="4"/>
  <c r="A62" i="4"/>
  <c r="B62" i="4"/>
  <c r="C62" i="4"/>
  <c r="A63" i="4"/>
  <c r="B63" i="4"/>
  <c r="C63" i="4"/>
  <c r="A64" i="4"/>
  <c r="B64" i="4"/>
  <c r="C64" i="4"/>
  <c r="A65" i="4"/>
  <c r="B65" i="4"/>
  <c r="C65" i="4"/>
  <c r="A66" i="4"/>
  <c r="B66" i="4"/>
  <c r="C66" i="4"/>
  <c r="A67" i="4"/>
  <c r="B67" i="4"/>
  <c r="C67" i="4"/>
  <c r="A68" i="4"/>
  <c r="B68" i="4"/>
  <c r="C68" i="4"/>
  <c r="A69" i="4"/>
  <c r="B69" i="4"/>
  <c r="C69" i="4"/>
  <c r="A70" i="4"/>
  <c r="B70" i="4"/>
  <c r="C70" i="4"/>
  <c r="A71" i="4"/>
  <c r="B71" i="4"/>
  <c r="C71" i="4"/>
  <c r="A72" i="4"/>
  <c r="B72" i="4"/>
  <c r="C72" i="4"/>
  <c r="A73" i="4"/>
  <c r="B73" i="4"/>
  <c r="C73" i="4"/>
  <c r="A74" i="4"/>
  <c r="B74" i="4"/>
  <c r="C74" i="4"/>
  <c r="A75" i="4"/>
  <c r="B75" i="4"/>
  <c r="C75" i="4"/>
  <c r="A76" i="4"/>
  <c r="B76" i="4"/>
  <c r="C76" i="4"/>
  <c r="A77" i="4"/>
  <c r="B77" i="4"/>
  <c r="C77" i="4"/>
  <c r="A78" i="4"/>
  <c r="B78" i="4"/>
  <c r="C78" i="4"/>
  <c r="A79" i="4"/>
  <c r="B79" i="4"/>
  <c r="C79" i="4"/>
  <c r="A80" i="4"/>
  <c r="B80" i="4"/>
  <c r="C80" i="4"/>
  <c r="A81" i="4"/>
  <c r="B81" i="4"/>
  <c r="C81" i="4"/>
  <c r="A82" i="4"/>
  <c r="B82" i="4"/>
  <c r="C82" i="4"/>
  <c r="A83" i="4"/>
  <c r="B83" i="4"/>
  <c r="C83" i="4"/>
  <c r="A84" i="4"/>
  <c r="B84" i="4"/>
  <c r="C84" i="4"/>
  <c r="A85" i="4"/>
  <c r="B85" i="4"/>
  <c r="C85" i="4"/>
  <c r="A86" i="4"/>
  <c r="B86" i="4"/>
  <c r="C86" i="4"/>
  <c r="A87" i="4"/>
  <c r="B87" i="4"/>
  <c r="C87" i="4"/>
  <c r="A88" i="4"/>
  <c r="B88" i="4"/>
  <c r="C88" i="4"/>
  <c r="A89" i="4"/>
  <c r="B89" i="4"/>
  <c r="C89" i="4"/>
  <c r="A90" i="4"/>
  <c r="B90" i="4"/>
  <c r="C90" i="4"/>
  <c r="A91" i="4"/>
  <c r="B91" i="4"/>
  <c r="C91" i="4"/>
  <c r="A92" i="4"/>
  <c r="B92" i="4"/>
  <c r="C92" i="4"/>
  <c r="A93" i="4"/>
  <c r="B93" i="4"/>
  <c r="C93" i="4"/>
  <c r="A94" i="4"/>
  <c r="B94" i="4"/>
  <c r="C94" i="4"/>
  <c r="A95" i="4"/>
  <c r="B95" i="4"/>
  <c r="C95" i="4"/>
  <c r="A96" i="4"/>
  <c r="B96" i="4"/>
  <c r="C96" i="4"/>
  <c r="A97" i="4"/>
  <c r="B97" i="4"/>
  <c r="C97" i="4"/>
  <c r="A98" i="4"/>
  <c r="B98" i="4"/>
  <c r="C98" i="4"/>
  <c r="A99" i="4"/>
  <c r="B99" i="4"/>
  <c r="C99" i="4"/>
  <c r="A100" i="4"/>
  <c r="B100" i="4"/>
  <c r="C100" i="4"/>
  <c r="A101" i="4"/>
  <c r="B101" i="4"/>
  <c r="C101" i="4"/>
  <c r="A102" i="4"/>
  <c r="B102" i="4"/>
  <c r="C102" i="4"/>
  <c r="A103" i="4"/>
  <c r="B103" i="4"/>
  <c r="C103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H3" i="4"/>
  <c r="B4" i="5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8" i="3"/>
  <c r="B98" i="3"/>
  <c r="C98" i="3"/>
  <c r="A99" i="3"/>
  <c r="B99" i="3"/>
  <c r="C99" i="3"/>
  <c r="A100" i="3"/>
  <c r="B100" i="3"/>
  <c r="C100" i="3"/>
  <c r="A101" i="3"/>
  <c r="B101" i="3"/>
  <c r="C101" i="3"/>
  <c r="A102" i="3"/>
  <c r="B102" i="3"/>
  <c r="C102" i="3"/>
  <c r="A103" i="3"/>
  <c r="B103" i="3"/>
  <c r="C103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I3" i="3"/>
  <c r="B3" i="5"/>
  <c r="C7" i="2"/>
  <c r="A7" i="2"/>
  <c r="F7" i="2"/>
  <c r="C8" i="2"/>
  <c r="A8" i="2"/>
  <c r="F8" i="2"/>
  <c r="C9" i="2"/>
  <c r="A9" i="2"/>
  <c r="F9" i="2"/>
  <c r="C10" i="2"/>
  <c r="A10" i="2"/>
  <c r="F10" i="2"/>
  <c r="C11" i="2"/>
  <c r="A11" i="2"/>
  <c r="F11" i="2"/>
  <c r="C12" i="2"/>
  <c r="A12" i="2"/>
  <c r="F12" i="2"/>
  <c r="C13" i="2"/>
  <c r="A13" i="2"/>
  <c r="F13" i="2"/>
  <c r="C14" i="2"/>
  <c r="A14" i="2"/>
  <c r="F14" i="2"/>
  <c r="C15" i="2"/>
  <c r="A15" i="2"/>
  <c r="F15" i="2"/>
  <c r="C16" i="2"/>
  <c r="A16" i="2"/>
  <c r="F16" i="2"/>
  <c r="C17" i="2"/>
  <c r="A17" i="2"/>
  <c r="F17" i="2"/>
  <c r="C18" i="2"/>
  <c r="A18" i="2"/>
  <c r="F18" i="2"/>
  <c r="C19" i="2"/>
  <c r="A19" i="2"/>
  <c r="F19" i="2"/>
  <c r="C20" i="2"/>
  <c r="A20" i="2"/>
  <c r="F20" i="2"/>
  <c r="C21" i="2"/>
  <c r="A21" i="2"/>
  <c r="F21" i="2"/>
  <c r="C22" i="2"/>
  <c r="A22" i="2"/>
  <c r="F22" i="2"/>
  <c r="C23" i="2"/>
  <c r="A23" i="2"/>
  <c r="F23" i="2"/>
  <c r="C24" i="2"/>
  <c r="A24" i="2"/>
  <c r="F24" i="2"/>
  <c r="C25" i="2"/>
  <c r="A25" i="2"/>
  <c r="F25" i="2"/>
  <c r="C26" i="2"/>
  <c r="A26" i="2"/>
  <c r="F26" i="2"/>
  <c r="C27" i="2"/>
  <c r="A27" i="2"/>
  <c r="F27" i="2"/>
  <c r="C28" i="2"/>
  <c r="A28" i="2"/>
  <c r="F28" i="2"/>
  <c r="C29" i="2"/>
  <c r="A29" i="2"/>
  <c r="F29" i="2"/>
  <c r="C30" i="2"/>
  <c r="A30" i="2"/>
  <c r="F30" i="2"/>
  <c r="C31" i="2"/>
  <c r="A31" i="2"/>
  <c r="F31" i="2"/>
  <c r="C32" i="2"/>
  <c r="A32" i="2"/>
  <c r="F32" i="2"/>
  <c r="C33" i="2"/>
  <c r="A33" i="2"/>
  <c r="F33" i="2"/>
  <c r="C34" i="2"/>
  <c r="A34" i="2"/>
  <c r="F34" i="2"/>
  <c r="C35" i="2"/>
  <c r="A35" i="2"/>
  <c r="F35" i="2"/>
  <c r="C36" i="2"/>
  <c r="A36" i="2"/>
  <c r="F36" i="2"/>
  <c r="H5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O3" i="2"/>
  <c r="B2" i="5"/>
  <c r="D105" i="4"/>
  <c r="A104" i="4"/>
  <c r="B104" i="4"/>
  <c r="C104" i="4"/>
  <c r="A105" i="4"/>
  <c r="A106" i="4"/>
  <c r="B106" i="4"/>
  <c r="C106" i="4"/>
  <c r="A107" i="4"/>
  <c r="A108" i="4"/>
  <c r="B108" i="4"/>
  <c r="C108" i="4"/>
  <c r="A109" i="4"/>
  <c r="A110" i="4"/>
  <c r="B110" i="4"/>
  <c r="C110" i="4"/>
  <c r="A111" i="4"/>
  <c r="A112" i="4"/>
  <c r="B112" i="4"/>
  <c r="C112" i="4"/>
  <c r="A113" i="4"/>
  <c r="A114" i="4"/>
  <c r="B114" i="4"/>
  <c r="C114" i="4"/>
  <c r="A115" i="4"/>
  <c r="A116" i="4"/>
  <c r="B116" i="4"/>
  <c r="C116" i="4"/>
  <c r="A117" i="4"/>
  <c r="A118" i="4"/>
  <c r="B118" i="4"/>
  <c r="C118" i="4"/>
  <c r="A119" i="4"/>
  <c r="A120" i="4"/>
  <c r="B120" i="4"/>
  <c r="C120" i="4"/>
  <c r="A121" i="4"/>
  <c r="A122" i="4"/>
  <c r="B122" i="4"/>
  <c r="C122" i="4"/>
  <c r="A123" i="4"/>
  <c r="A124" i="4"/>
  <c r="B124" i="4"/>
  <c r="C124" i="4"/>
  <c r="A125" i="4"/>
  <c r="A126" i="4"/>
  <c r="B126" i="4"/>
  <c r="C126" i="4"/>
  <c r="A127" i="4"/>
  <c r="A128" i="4"/>
  <c r="B128" i="4"/>
  <c r="C128" i="4"/>
  <c r="A129" i="4"/>
  <c r="A130" i="4"/>
  <c r="B130" i="4"/>
  <c r="C130" i="4"/>
  <c r="A131" i="4"/>
  <c r="A132" i="4"/>
  <c r="B132" i="4"/>
  <c r="C132" i="4"/>
  <c r="A133" i="4"/>
  <c r="A134" i="4"/>
  <c r="B134" i="4"/>
  <c r="C134" i="4"/>
  <c r="A135" i="4"/>
  <c r="A136" i="4"/>
  <c r="B136" i="4"/>
  <c r="C136" i="4"/>
  <c r="A137" i="4"/>
  <c r="A138" i="4"/>
  <c r="B138" i="4"/>
  <c r="C138" i="4"/>
  <c r="A139" i="4"/>
  <c r="A140" i="4"/>
  <c r="B140" i="4"/>
  <c r="C140" i="4"/>
  <c r="A141" i="4"/>
  <c r="A142" i="4"/>
  <c r="B142" i="4"/>
  <c r="C142" i="4"/>
  <c r="A143" i="4"/>
  <c r="A144" i="4"/>
  <c r="B144" i="4"/>
  <c r="C144" i="4"/>
  <c r="A145" i="4"/>
  <c r="A146" i="4"/>
  <c r="B146" i="4"/>
  <c r="C146" i="4"/>
  <c r="A147" i="4"/>
  <c r="A148" i="4"/>
  <c r="B148" i="4"/>
  <c r="C148" i="4"/>
  <c r="A149" i="4"/>
  <c r="A150" i="4"/>
  <c r="B150" i="4"/>
  <c r="C150" i="4"/>
  <c r="A151" i="4"/>
  <c r="B151" i="4"/>
  <c r="C151" i="4"/>
  <c r="B137" i="4"/>
  <c r="C137" i="4"/>
  <c r="B133" i="4"/>
  <c r="C133" i="4"/>
  <c r="B129" i="4"/>
  <c r="C129" i="4"/>
  <c r="B125" i="4"/>
  <c r="C125" i="4"/>
  <c r="B121" i="4"/>
  <c r="C121" i="4"/>
  <c r="B117" i="4"/>
  <c r="C117" i="4"/>
  <c r="B113" i="4"/>
  <c r="C113" i="4"/>
  <c r="B109" i="4"/>
  <c r="C109" i="4"/>
  <c r="B105" i="4"/>
  <c r="C105" i="4"/>
  <c r="D150" i="4"/>
  <c r="D148" i="4"/>
  <c r="D146" i="4"/>
  <c r="D144" i="4"/>
  <c r="D142" i="4"/>
  <c r="D140" i="4"/>
  <c r="D138" i="4"/>
  <c r="D136" i="4"/>
  <c r="D134" i="4"/>
  <c r="D132" i="4"/>
  <c r="D130" i="4"/>
  <c r="D128" i="4"/>
  <c r="D126" i="4"/>
  <c r="D124" i="4"/>
  <c r="D122" i="4"/>
  <c r="D120" i="4"/>
  <c r="D118" i="4"/>
  <c r="D116" i="4"/>
  <c r="D114" i="4"/>
  <c r="D112" i="4"/>
  <c r="D110" i="4"/>
  <c r="D108" i="4"/>
  <c r="D106" i="4"/>
  <c r="D104" i="4"/>
  <c r="D151" i="4"/>
  <c r="D149" i="4"/>
  <c r="D147" i="4"/>
  <c r="D145" i="4"/>
  <c r="D143" i="4"/>
  <c r="D141" i="4"/>
  <c r="D139" i="4"/>
  <c r="D137" i="4"/>
  <c r="D135" i="4"/>
  <c r="D133" i="4"/>
  <c r="D131" i="4"/>
  <c r="D129" i="4"/>
  <c r="D127" i="4"/>
  <c r="D125" i="4"/>
  <c r="D123" i="4"/>
  <c r="D121" i="4"/>
  <c r="D119" i="4"/>
  <c r="D117" i="4"/>
  <c r="D115" i="4"/>
  <c r="D113" i="4"/>
  <c r="D111" i="4"/>
  <c r="D109" i="4"/>
  <c r="D107" i="4"/>
  <c r="E128" i="4"/>
  <c r="F128" i="4"/>
  <c r="G128" i="4"/>
  <c r="E123" i="4"/>
  <c r="F123" i="4"/>
  <c r="G123" i="4"/>
  <c r="E143" i="4"/>
  <c r="F143" i="4"/>
  <c r="G143" i="4"/>
  <c r="E111" i="4"/>
  <c r="F111" i="4"/>
  <c r="G111" i="4"/>
  <c r="E127" i="4"/>
  <c r="F127" i="4"/>
  <c r="G127" i="4"/>
  <c r="E120" i="4"/>
  <c r="F120" i="4"/>
  <c r="G120" i="4"/>
  <c r="E107" i="4"/>
  <c r="F107" i="4"/>
  <c r="G107" i="4"/>
  <c r="E135" i="4"/>
  <c r="F135" i="4"/>
  <c r="G135" i="4"/>
  <c r="E112" i="4"/>
  <c r="F112" i="4"/>
  <c r="G112" i="4"/>
  <c r="E139" i="4"/>
  <c r="F139" i="4"/>
  <c r="G139" i="4"/>
  <c r="E119" i="4"/>
  <c r="F119" i="4"/>
  <c r="G119" i="4"/>
  <c r="E132" i="4"/>
  <c r="F132" i="4"/>
  <c r="G132" i="4"/>
  <c r="E116" i="4"/>
  <c r="F116" i="4"/>
  <c r="G116" i="4"/>
  <c r="E131" i="4"/>
  <c r="F131" i="4"/>
  <c r="G131" i="4"/>
  <c r="E124" i="4"/>
  <c r="F124" i="4"/>
  <c r="G124" i="4"/>
  <c r="E115" i="4"/>
  <c r="F115" i="4"/>
  <c r="G115" i="4"/>
  <c r="E108" i="4"/>
  <c r="F108" i="4"/>
  <c r="G108" i="4"/>
  <c r="E133" i="4"/>
  <c r="F133" i="4"/>
  <c r="G133" i="4"/>
  <c r="E129" i="4"/>
  <c r="F129" i="4"/>
  <c r="G129" i="4"/>
  <c r="E125" i="4"/>
  <c r="F125" i="4"/>
  <c r="G125" i="4"/>
  <c r="E121" i="4"/>
  <c r="F121" i="4"/>
  <c r="G121" i="4"/>
  <c r="E117" i="4"/>
  <c r="F117" i="4"/>
  <c r="G117" i="4"/>
  <c r="E113" i="4"/>
  <c r="F113" i="4"/>
  <c r="G113" i="4"/>
  <c r="E109" i="4"/>
  <c r="F109" i="4"/>
  <c r="G109" i="4"/>
  <c r="E105" i="4"/>
  <c r="F105" i="4"/>
  <c r="G105" i="4"/>
  <c r="E151" i="4"/>
  <c r="F151" i="4"/>
  <c r="G151" i="4"/>
  <c r="E147" i="4"/>
  <c r="F147" i="4"/>
  <c r="G147" i="4"/>
  <c r="E137" i="4"/>
  <c r="F137" i="4"/>
  <c r="G137" i="4"/>
  <c r="B149" i="4"/>
  <c r="C149" i="4"/>
  <c r="E150" i="4"/>
  <c r="F150" i="4"/>
  <c r="G150" i="4"/>
  <c r="B141" i="4"/>
  <c r="C141" i="4"/>
  <c r="E142" i="4"/>
  <c r="F142" i="4"/>
  <c r="G142" i="4"/>
  <c r="E136" i="4"/>
  <c r="F136" i="4"/>
  <c r="G136" i="4"/>
  <c r="B135" i="4"/>
  <c r="C135" i="4"/>
  <c r="E149" i="4"/>
  <c r="F149" i="4"/>
  <c r="G149" i="4"/>
  <c r="E148" i="4"/>
  <c r="F148" i="4"/>
  <c r="G148" i="4"/>
  <c r="B147" i="4"/>
  <c r="C147" i="4"/>
  <c r="E141" i="4"/>
  <c r="F141" i="4"/>
  <c r="G141" i="4"/>
  <c r="E140" i="4"/>
  <c r="F140" i="4"/>
  <c r="G140" i="4"/>
  <c r="B139" i="4"/>
  <c r="C139" i="4"/>
  <c r="B145" i="4"/>
  <c r="C145" i="4"/>
  <c r="E146" i="4"/>
  <c r="F146" i="4"/>
  <c r="G146" i="4"/>
  <c r="E145" i="4"/>
  <c r="F145" i="4"/>
  <c r="G145" i="4"/>
  <c r="E144" i="4"/>
  <c r="F144" i="4"/>
  <c r="G144" i="4"/>
  <c r="B143" i="4"/>
  <c r="C143" i="4"/>
  <c r="E138" i="4"/>
  <c r="F138" i="4"/>
  <c r="G138" i="4"/>
  <c r="E134" i="4"/>
  <c r="F134" i="4"/>
  <c r="G134" i="4"/>
  <c r="B131" i="4"/>
  <c r="C131" i="4"/>
  <c r="E130" i="4"/>
  <c r="F130" i="4"/>
  <c r="G130" i="4"/>
  <c r="B127" i="4"/>
  <c r="C127" i="4"/>
  <c r="E126" i="4"/>
  <c r="F126" i="4"/>
  <c r="G126" i="4"/>
  <c r="B123" i="4"/>
  <c r="C123" i="4"/>
  <c r="E122" i="4"/>
  <c r="F122" i="4"/>
  <c r="G122" i="4"/>
  <c r="B119" i="4"/>
  <c r="C119" i="4"/>
  <c r="E118" i="4"/>
  <c r="F118" i="4"/>
  <c r="G118" i="4"/>
  <c r="B115" i="4"/>
  <c r="C115" i="4"/>
  <c r="E114" i="4"/>
  <c r="F114" i="4"/>
  <c r="G114" i="4"/>
  <c r="B111" i="4"/>
  <c r="C111" i="4"/>
  <c r="E110" i="4"/>
  <c r="F110" i="4"/>
  <c r="G110" i="4"/>
  <c r="B107" i="4"/>
  <c r="C107" i="4"/>
  <c r="E106" i="4"/>
  <c r="F106" i="4"/>
  <c r="G106" i="4"/>
  <c r="E104" i="4"/>
  <c r="F104" i="4"/>
  <c r="G104" i="4"/>
  <c r="E45" i="4"/>
  <c r="F45" i="4"/>
  <c r="G45" i="4"/>
  <c r="E17" i="4"/>
  <c r="F17" i="4"/>
  <c r="G17" i="4"/>
  <c r="E29" i="4"/>
  <c r="F29" i="4"/>
  <c r="G29" i="4"/>
  <c r="E49" i="4"/>
  <c r="F49" i="4"/>
  <c r="G49" i="4"/>
  <c r="E77" i="4"/>
  <c r="F77" i="4"/>
  <c r="G77" i="4"/>
  <c r="E89" i="4"/>
  <c r="F89" i="4"/>
  <c r="G89" i="4"/>
  <c r="E66" i="4"/>
  <c r="F66" i="4"/>
  <c r="G66" i="4"/>
  <c r="E22" i="4"/>
  <c r="F22" i="4"/>
  <c r="G22" i="4"/>
  <c r="E30" i="4"/>
  <c r="F30" i="4"/>
  <c r="G30" i="4"/>
  <c r="E38" i="4"/>
  <c r="F38" i="4"/>
  <c r="G38" i="4"/>
  <c r="E46" i="4"/>
  <c r="F46" i="4"/>
  <c r="G46" i="4"/>
  <c r="E54" i="4"/>
  <c r="F54" i="4"/>
  <c r="G54" i="4"/>
  <c r="E62" i="4"/>
  <c r="F62" i="4"/>
  <c r="G62" i="4"/>
  <c r="E23" i="4"/>
  <c r="F23" i="4"/>
  <c r="G23" i="4"/>
  <c r="E31" i="4"/>
  <c r="F31" i="4"/>
  <c r="G31" i="4"/>
  <c r="E39" i="4"/>
  <c r="F39" i="4"/>
  <c r="G39" i="4"/>
  <c r="E51" i="4"/>
  <c r="F51" i="4"/>
  <c r="G51" i="4"/>
  <c r="E63" i="4"/>
  <c r="F63" i="4"/>
  <c r="G63" i="4"/>
  <c r="E95" i="4"/>
  <c r="F95" i="4"/>
  <c r="G95" i="4"/>
  <c r="E12" i="4"/>
  <c r="F12" i="4"/>
  <c r="G12" i="4"/>
  <c r="E28" i="4"/>
  <c r="F28" i="4"/>
  <c r="G28" i="4"/>
  <c r="E36" i="4"/>
  <c r="F36" i="4"/>
  <c r="G36" i="4"/>
  <c r="E44" i="4"/>
  <c r="F44" i="4"/>
  <c r="G44" i="4"/>
  <c r="E52" i="4"/>
  <c r="F52" i="4"/>
  <c r="G52" i="4"/>
  <c r="E60" i="4"/>
  <c r="F60" i="4"/>
  <c r="G60" i="4"/>
  <c r="E68" i="4"/>
  <c r="F68" i="4"/>
  <c r="G68" i="4"/>
  <c r="E76" i="4"/>
  <c r="F76" i="4"/>
  <c r="G76" i="4"/>
  <c r="E84" i="4"/>
  <c r="F84" i="4"/>
  <c r="G84" i="4"/>
  <c r="E92" i="4"/>
  <c r="F92" i="4"/>
  <c r="G92" i="4"/>
  <c r="E100" i="4"/>
  <c r="F100" i="4"/>
  <c r="G100" i="4"/>
  <c r="E69" i="4"/>
  <c r="F69" i="4"/>
  <c r="G69" i="4"/>
  <c r="E61" i="4"/>
  <c r="F61" i="4"/>
  <c r="G61" i="4"/>
  <c r="E9" i="4"/>
  <c r="F9" i="4"/>
  <c r="G9" i="4"/>
  <c r="E21" i="4"/>
  <c r="F21" i="4"/>
  <c r="G21" i="4"/>
  <c r="E33" i="4"/>
  <c r="F33" i="4"/>
  <c r="G33" i="4"/>
  <c r="E65" i="4"/>
  <c r="F65" i="4"/>
  <c r="G65" i="4"/>
  <c r="E81" i="4"/>
  <c r="F81" i="4"/>
  <c r="G81" i="4"/>
  <c r="E93" i="4"/>
  <c r="F93" i="4"/>
  <c r="G93" i="4"/>
  <c r="E14" i="4"/>
  <c r="F14" i="4"/>
  <c r="G14" i="4"/>
  <c r="E42" i="4"/>
  <c r="F42" i="4"/>
  <c r="G42" i="4"/>
  <c r="E74" i="4"/>
  <c r="F74" i="4"/>
  <c r="G74" i="4"/>
  <c r="E82" i="4"/>
  <c r="F82" i="4"/>
  <c r="G82" i="4"/>
  <c r="E90" i="4"/>
  <c r="F90" i="4"/>
  <c r="G90" i="4"/>
  <c r="E98" i="4"/>
  <c r="F98" i="4"/>
  <c r="G98" i="4"/>
  <c r="E15" i="4"/>
  <c r="F15" i="4"/>
  <c r="G15" i="4"/>
  <c r="E35" i="4"/>
  <c r="F35" i="4"/>
  <c r="G35" i="4"/>
  <c r="E67" i="4"/>
  <c r="F67" i="4"/>
  <c r="G67" i="4"/>
  <c r="E75" i="4"/>
  <c r="F75" i="4"/>
  <c r="G75" i="4"/>
  <c r="E83" i="4"/>
  <c r="F83" i="4"/>
  <c r="G83" i="4"/>
  <c r="E99" i="4"/>
  <c r="F99" i="4"/>
  <c r="G99" i="4"/>
  <c r="E101" i="4"/>
  <c r="F101" i="4"/>
  <c r="G101" i="4"/>
  <c r="E37" i="4"/>
  <c r="F37" i="4"/>
  <c r="G37" i="4"/>
  <c r="E53" i="4"/>
  <c r="F53" i="4"/>
  <c r="G53" i="4"/>
  <c r="E85" i="4"/>
  <c r="F85" i="4"/>
  <c r="G85" i="4"/>
  <c r="E97" i="4"/>
  <c r="F97" i="4"/>
  <c r="G97" i="4"/>
  <c r="E10" i="4"/>
  <c r="F10" i="4"/>
  <c r="G10" i="4"/>
  <c r="E26" i="4"/>
  <c r="F26" i="4"/>
  <c r="G26" i="4"/>
  <c r="E34" i="4"/>
  <c r="F34" i="4"/>
  <c r="G34" i="4"/>
  <c r="E50" i="4"/>
  <c r="F50" i="4"/>
  <c r="G50" i="4"/>
  <c r="E58" i="4"/>
  <c r="F58" i="4"/>
  <c r="G58" i="4"/>
  <c r="E27" i="4"/>
  <c r="F27" i="4"/>
  <c r="G27" i="4"/>
  <c r="E43" i="4"/>
  <c r="F43" i="4"/>
  <c r="G43" i="4"/>
  <c r="E55" i="4"/>
  <c r="F55" i="4"/>
  <c r="G55" i="4"/>
  <c r="E79" i="4"/>
  <c r="F79" i="4"/>
  <c r="G79" i="4"/>
  <c r="E87" i="4"/>
  <c r="F87" i="4"/>
  <c r="G87" i="4"/>
  <c r="E8" i="4"/>
  <c r="E16" i="4"/>
  <c r="F16" i="4"/>
  <c r="G16" i="4"/>
  <c r="E24" i="4"/>
  <c r="F24" i="4"/>
  <c r="G24" i="4"/>
  <c r="E32" i="4"/>
  <c r="F32" i="4"/>
  <c r="G32" i="4"/>
  <c r="E40" i="4"/>
  <c r="F40" i="4"/>
  <c r="G40" i="4"/>
  <c r="E48" i="4"/>
  <c r="F48" i="4"/>
  <c r="G48" i="4"/>
  <c r="E56" i="4"/>
  <c r="F56" i="4"/>
  <c r="G56" i="4"/>
  <c r="E64" i="4"/>
  <c r="F64" i="4"/>
  <c r="G64" i="4"/>
  <c r="E72" i="4"/>
  <c r="F72" i="4"/>
  <c r="G72" i="4"/>
  <c r="E80" i="4"/>
  <c r="F80" i="4"/>
  <c r="G80" i="4"/>
  <c r="E88" i="4"/>
  <c r="F88" i="4"/>
  <c r="G88" i="4"/>
  <c r="E96" i="4"/>
  <c r="F96" i="4"/>
  <c r="G96" i="4"/>
  <c r="E73" i="4"/>
  <c r="F73" i="4"/>
  <c r="G73" i="4"/>
  <c r="E13" i="4"/>
  <c r="F13" i="4"/>
  <c r="G13" i="4"/>
  <c r="E25" i="4"/>
  <c r="F25" i="4"/>
  <c r="G25" i="4"/>
  <c r="E57" i="4"/>
  <c r="F57" i="4"/>
  <c r="G57" i="4"/>
  <c r="E18" i="4"/>
  <c r="F18" i="4"/>
  <c r="G18" i="4"/>
  <c r="E70" i="4"/>
  <c r="F70" i="4"/>
  <c r="G70" i="4"/>
  <c r="E78" i="4"/>
  <c r="F78" i="4"/>
  <c r="G78" i="4"/>
  <c r="E86" i="4"/>
  <c r="F86" i="4"/>
  <c r="G86" i="4"/>
  <c r="E94" i="4"/>
  <c r="F94" i="4"/>
  <c r="G94" i="4"/>
  <c r="E19" i="4"/>
  <c r="F19" i="4"/>
  <c r="G19" i="4"/>
  <c r="E47" i="4"/>
  <c r="F47" i="4"/>
  <c r="G47" i="4"/>
  <c r="E59" i="4"/>
  <c r="F59" i="4"/>
  <c r="G59" i="4"/>
  <c r="E71" i="4"/>
  <c r="F71" i="4"/>
  <c r="G71" i="4"/>
  <c r="E91" i="4"/>
  <c r="F91" i="4"/>
  <c r="G91" i="4"/>
  <c r="E20" i="4"/>
  <c r="F20" i="4"/>
  <c r="G20" i="4"/>
  <c r="E41" i="4"/>
  <c r="F41" i="4"/>
  <c r="G41" i="4"/>
  <c r="E102" i="4"/>
  <c r="F102" i="4"/>
  <c r="G102" i="4"/>
  <c r="E103" i="4"/>
  <c r="F103" i="4"/>
  <c r="G103" i="4"/>
  <c r="E11" i="4"/>
  <c r="F11" i="4"/>
  <c r="G11" i="4"/>
  <c r="F8" i="4"/>
  <c r="G8" i="4"/>
  <c r="E6" i="4"/>
  <c r="H7" i="11"/>
  <c r="I7" i="11"/>
  <c r="J7" i="11"/>
  <c r="H8" i="11"/>
  <c r="I8" i="11"/>
  <c r="J8" i="11"/>
  <c r="H9" i="11"/>
  <c r="I9" i="11"/>
  <c r="J9" i="11"/>
  <c r="H10" i="11"/>
  <c r="I10" i="11"/>
  <c r="J10" i="11"/>
  <c r="H11" i="11"/>
  <c r="I11" i="11"/>
  <c r="J11" i="11"/>
  <c r="H12" i="11"/>
  <c r="I12" i="11"/>
  <c r="J12" i="11"/>
  <c r="H13" i="11"/>
  <c r="I13" i="11"/>
  <c r="J13" i="11"/>
  <c r="H14" i="11"/>
  <c r="I14" i="11"/>
  <c r="J14" i="11"/>
  <c r="H15" i="11"/>
  <c r="I15" i="11"/>
  <c r="J15" i="11"/>
  <c r="H16" i="11"/>
  <c r="I16" i="11"/>
  <c r="J16" i="11"/>
  <c r="H17" i="11"/>
  <c r="I17" i="11"/>
  <c r="J17" i="11"/>
  <c r="H18" i="11"/>
  <c r="I18" i="11"/>
  <c r="J18" i="11"/>
  <c r="H19" i="11"/>
  <c r="I19" i="11"/>
  <c r="J19" i="11"/>
  <c r="H20" i="11"/>
  <c r="I20" i="11"/>
  <c r="J20" i="11"/>
  <c r="H21" i="11"/>
  <c r="I21" i="11"/>
  <c r="J21" i="11"/>
  <c r="H22" i="11"/>
  <c r="I22" i="11"/>
  <c r="J22" i="11"/>
  <c r="H23" i="11"/>
  <c r="I23" i="11"/>
  <c r="J23" i="11"/>
  <c r="H24" i="11"/>
  <c r="I24" i="11"/>
  <c r="J24" i="11"/>
  <c r="H25" i="11"/>
  <c r="I25" i="11"/>
  <c r="J25" i="11"/>
  <c r="H26" i="11"/>
  <c r="I26" i="11"/>
  <c r="J26" i="11"/>
  <c r="H27" i="11"/>
  <c r="I27" i="11"/>
  <c r="J27" i="11"/>
  <c r="H28" i="11"/>
  <c r="I28" i="11"/>
  <c r="J28" i="11"/>
  <c r="H29" i="11"/>
  <c r="I29" i="11"/>
  <c r="J29" i="11"/>
  <c r="H30" i="11"/>
  <c r="I30" i="11"/>
  <c r="J30" i="11"/>
  <c r="H31" i="11"/>
  <c r="I31" i="11"/>
  <c r="J31" i="11"/>
  <c r="H32" i="11"/>
  <c r="I32" i="11"/>
  <c r="J32" i="11"/>
  <c r="H33" i="11"/>
  <c r="I33" i="11"/>
  <c r="J33" i="11"/>
  <c r="H34" i="11"/>
  <c r="I34" i="11"/>
  <c r="J34" i="11"/>
  <c r="H35" i="11"/>
  <c r="I35" i="11"/>
  <c r="J35" i="11"/>
  <c r="H36" i="11"/>
  <c r="I36" i="11"/>
  <c r="J36" i="11"/>
  <c r="H37" i="11"/>
  <c r="I37" i="11"/>
  <c r="J37" i="11"/>
  <c r="H38" i="11"/>
  <c r="I38" i="11"/>
  <c r="J38" i="11"/>
  <c r="H39" i="11"/>
  <c r="I39" i="11"/>
  <c r="J39" i="11"/>
  <c r="H40" i="11"/>
  <c r="I40" i="11"/>
  <c r="J40" i="11"/>
  <c r="H41" i="11"/>
  <c r="I41" i="11"/>
  <c r="J41" i="11"/>
  <c r="H42" i="11"/>
  <c r="I42" i="11"/>
  <c r="J42" i="11"/>
  <c r="H43" i="11"/>
  <c r="I43" i="11"/>
  <c r="J43" i="11"/>
  <c r="H44" i="11"/>
  <c r="I44" i="11"/>
  <c r="J44" i="11"/>
  <c r="H45" i="11"/>
  <c r="I45" i="11"/>
  <c r="J45" i="11"/>
  <c r="H46" i="11"/>
  <c r="I46" i="11"/>
  <c r="J46" i="11"/>
  <c r="H47" i="11"/>
  <c r="I47" i="11"/>
  <c r="J47" i="11"/>
  <c r="H48" i="11"/>
  <c r="I48" i="11"/>
  <c r="J48" i="11"/>
  <c r="H49" i="11"/>
  <c r="I49" i="11"/>
  <c r="J49" i="11"/>
  <c r="H50" i="11"/>
  <c r="I50" i="11"/>
  <c r="J50" i="11"/>
  <c r="H51" i="11"/>
  <c r="I51" i="11"/>
  <c r="J51" i="11"/>
  <c r="H52" i="11"/>
  <c r="I52" i="11"/>
  <c r="J52" i="11"/>
  <c r="H53" i="11"/>
  <c r="I53" i="11"/>
  <c r="J53" i="11"/>
  <c r="H54" i="11"/>
  <c r="I54" i="11"/>
  <c r="J54" i="11"/>
  <c r="H55" i="11"/>
  <c r="I55" i="11"/>
  <c r="J55" i="11"/>
  <c r="H56" i="11"/>
  <c r="I56" i="11"/>
  <c r="J56" i="11"/>
  <c r="H57" i="11"/>
  <c r="I57" i="11"/>
  <c r="J57" i="11"/>
  <c r="H58" i="11"/>
  <c r="I58" i="11"/>
  <c r="J58" i="11"/>
  <c r="H59" i="11"/>
  <c r="I59" i="11"/>
  <c r="J59" i="11"/>
  <c r="H60" i="11"/>
  <c r="I60" i="11"/>
  <c r="J60" i="11"/>
  <c r="H61" i="11"/>
  <c r="I61" i="11"/>
  <c r="J61" i="11"/>
  <c r="H62" i="11"/>
  <c r="I62" i="11"/>
  <c r="J62" i="11"/>
  <c r="H63" i="11"/>
  <c r="I63" i="11"/>
  <c r="J63" i="11"/>
  <c r="H64" i="11"/>
  <c r="I64" i="11"/>
  <c r="J64" i="11"/>
  <c r="H65" i="11"/>
  <c r="I65" i="11"/>
  <c r="J65" i="11"/>
  <c r="H66" i="11"/>
  <c r="I66" i="11"/>
  <c r="J66" i="11"/>
  <c r="H67" i="11"/>
  <c r="I67" i="11"/>
  <c r="J67" i="11"/>
  <c r="H68" i="11"/>
  <c r="I68" i="11"/>
  <c r="J68" i="11"/>
  <c r="H69" i="11"/>
  <c r="I69" i="11"/>
  <c r="J69" i="11"/>
  <c r="H70" i="11"/>
  <c r="I70" i="11"/>
  <c r="J70" i="11"/>
  <c r="H71" i="11"/>
  <c r="I71" i="11"/>
  <c r="J71" i="11"/>
  <c r="H72" i="11"/>
  <c r="I72" i="11"/>
  <c r="J72" i="11"/>
  <c r="H73" i="11"/>
  <c r="I73" i="11"/>
  <c r="J73" i="11"/>
  <c r="H74" i="11"/>
  <c r="I74" i="11"/>
  <c r="J74" i="11"/>
  <c r="H75" i="11"/>
  <c r="I75" i="11"/>
  <c r="J75" i="11"/>
  <c r="H76" i="11"/>
  <c r="I76" i="11"/>
  <c r="J76" i="11"/>
  <c r="H77" i="11"/>
  <c r="I77" i="11"/>
  <c r="J77" i="11"/>
  <c r="H78" i="11"/>
  <c r="I78" i="11"/>
  <c r="J78" i="11"/>
  <c r="H79" i="11"/>
  <c r="I79" i="11"/>
  <c r="J79" i="11"/>
  <c r="H80" i="11"/>
  <c r="I80" i="11"/>
  <c r="J80" i="11"/>
  <c r="H81" i="11"/>
  <c r="I81" i="11"/>
  <c r="J81" i="11"/>
  <c r="H82" i="11"/>
  <c r="I82" i="11"/>
  <c r="J82" i="11"/>
  <c r="H83" i="11"/>
  <c r="I83" i="11"/>
  <c r="J83" i="11"/>
  <c r="H84" i="11"/>
  <c r="I84" i="11"/>
  <c r="J84" i="11"/>
  <c r="H85" i="11"/>
  <c r="I85" i="11"/>
  <c r="J85" i="11"/>
  <c r="H86" i="11"/>
  <c r="I86" i="11"/>
  <c r="J86" i="11"/>
  <c r="H87" i="11"/>
  <c r="I87" i="11"/>
  <c r="J87" i="11"/>
  <c r="H88" i="11"/>
  <c r="I88" i="11"/>
  <c r="J88" i="11"/>
  <c r="H89" i="11"/>
  <c r="I89" i="11"/>
  <c r="J89" i="11"/>
  <c r="H90" i="11"/>
  <c r="I90" i="11"/>
  <c r="J90" i="11"/>
  <c r="H91" i="11"/>
  <c r="I91" i="11"/>
  <c r="J91" i="11"/>
  <c r="H92" i="11"/>
  <c r="I92" i="11"/>
  <c r="J92" i="11"/>
  <c r="H93" i="11"/>
  <c r="I93" i="11"/>
  <c r="J93" i="11"/>
  <c r="H94" i="11"/>
  <c r="I94" i="11"/>
  <c r="J94" i="11"/>
  <c r="H95" i="11"/>
  <c r="I95" i="11"/>
  <c r="J95" i="11"/>
  <c r="H96" i="11"/>
  <c r="I96" i="11"/>
  <c r="J96" i="11"/>
  <c r="H97" i="11"/>
  <c r="I97" i="11"/>
  <c r="J97" i="11"/>
  <c r="H98" i="11"/>
  <c r="I98" i="11"/>
  <c r="J98" i="11"/>
  <c r="H99" i="11"/>
  <c r="I99" i="11"/>
  <c r="J99" i="11"/>
  <c r="H100" i="11"/>
  <c r="I100" i="11"/>
  <c r="J100" i="11"/>
  <c r="H101" i="11"/>
  <c r="I101" i="11"/>
  <c r="J101" i="11"/>
  <c r="H102" i="11"/>
  <c r="I102" i="11"/>
  <c r="J102" i="11"/>
  <c r="H103" i="11"/>
  <c r="I103" i="11"/>
  <c r="J103" i="11"/>
  <c r="H104" i="11"/>
  <c r="I104" i="11"/>
  <c r="J104" i="11"/>
  <c r="H105" i="11"/>
  <c r="I105" i="11"/>
  <c r="J105" i="11"/>
  <c r="H106" i="11"/>
  <c r="I106" i="11"/>
  <c r="J106" i="11"/>
  <c r="H107" i="11"/>
  <c r="I107" i="11"/>
  <c r="J107" i="11"/>
  <c r="H108" i="11"/>
  <c r="I108" i="11"/>
  <c r="J108" i="11"/>
  <c r="H109" i="11"/>
  <c r="I109" i="11"/>
  <c r="J109" i="11"/>
  <c r="H110" i="11"/>
  <c r="I110" i="11"/>
  <c r="J110" i="11"/>
  <c r="H111" i="11"/>
  <c r="I111" i="11"/>
  <c r="J111" i="11"/>
  <c r="H112" i="11"/>
  <c r="I112" i="11"/>
  <c r="J112" i="11"/>
  <c r="H113" i="11"/>
  <c r="I113" i="11"/>
  <c r="J113" i="11"/>
  <c r="H114" i="11"/>
  <c r="I114" i="11"/>
  <c r="J114" i="11"/>
  <c r="H115" i="11"/>
  <c r="I115" i="11"/>
  <c r="J115" i="11"/>
  <c r="H116" i="11"/>
  <c r="I116" i="11"/>
  <c r="J116" i="11"/>
  <c r="H117" i="11"/>
  <c r="I117" i="11"/>
  <c r="J117" i="11"/>
  <c r="H118" i="11"/>
  <c r="I118" i="11"/>
  <c r="J118" i="11"/>
  <c r="H119" i="11"/>
  <c r="I119" i="11"/>
  <c r="J119" i="11"/>
  <c r="H120" i="11"/>
  <c r="I120" i="11"/>
  <c r="J120" i="11"/>
  <c r="H121" i="11"/>
  <c r="I121" i="11"/>
  <c r="J121" i="11"/>
  <c r="H122" i="11"/>
  <c r="I122" i="11"/>
  <c r="J122" i="11"/>
  <c r="H123" i="11"/>
  <c r="I123" i="11"/>
  <c r="J123" i="11"/>
  <c r="H124" i="11"/>
  <c r="I124" i="11"/>
  <c r="J124" i="11"/>
  <c r="H125" i="11"/>
  <c r="I125" i="11"/>
  <c r="J125" i="11"/>
  <c r="H126" i="11"/>
  <c r="I126" i="11"/>
  <c r="J126" i="11"/>
  <c r="H127" i="11"/>
  <c r="I127" i="11"/>
  <c r="J127" i="11"/>
  <c r="H128" i="11"/>
  <c r="I128" i="11"/>
  <c r="J128" i="11"/>
  <c r="H129" i="11"/>
  <c r="I129" i="11"/>
  <c r="J129" i="11"/>
  <c r="H130" i="11"/>
  <c r="I130" i="11"/>
  <c r="J130" i="11"/>
  <c r="H131" i="11"/>
  <c r="I131" i="11"/>
  <c r="J131" i="11"/>
  <c r="H132" i="11"/>
  <c r="I132" i="11"/>
  <c r="J132" i="11"/>
  <c r="H133" i="11"/>
  <c r="I133" i="11"/>
  <c r="J133" i="11"/>
  <c r="H134" i="11"/>
  <c r="I134" i="11"/>
  <c r="J134" i="11"/>
  <c r="H135" i="11"/>
  <c r="I135" i="11"/>
  <c r="J135" i="11"/>
  <c r="H136" i="11"/>
  <c r="I136" i="11"/>
  <c r="J136" i="11"/>
  <c r="H137" i="11"/>
  <c r="I137" i="11"/>
  <c r="J137" i="11"/>
  <c r="H138" i="11"/>
  <c r="I138" i="11"/>
  <c r="J138" i="11"/>
  <c r="H139" i="11"/>
  <c r="I139" i="11"/>
  <c r="J139" i="11"/>
  <c r="H140" i="11"/>
  <c r="I140" i="11"/>
  <c r="J140" i="11"/>
  <c r="H141" i="11"/>
  <c r="I141" i="11"/>
  <c r="J141" i="11"/>
  <c r="H142" i="11"/>
  <c r="I142" i="11"/>
  <c r="J142" i="11"/>
  <c r="H143" i="11"/>
  <c r="I143" i="11"/>
  <c r="J143" i="11"/>
  <c r="H144" i="11"/>
  <c r="I144" i="11"/>
  <c r="J144" i="11"/>
  <c r="H145" i="11"/>
  <c r="I145" i="11"/>
  <c r="J145" i="11"/>
  <c r="H146" i="11"/>
  <c r="I146" i="11"/>
  <c r="J146" i="11"/>
  <c r="H147" i="11"/>
  <c r="I147" i="11"/>
  <c r="J147" i="11"/>
  <c r="H148" i="11"/>
  <c r="I148" i="11"/>
  <c r="J148" i="11"/>
  <c r="H149" i="11"/>
  <c r="I149" i="11"/>
  <c r="J149" i="11"/>
  <c r="H150" i="11"/>
  <c r="I150" i="11"/>
  <c r="J150" i="11"/>
  <c r="J6" i="11"/>
  <c r="I6" i="11"/>
  <c r="H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6" i="11"/>
  <c r="C104" i="2"/>
  <c r="E104" i="2"/>
  <c r="C105" i="2"/>
  <c r="E105" i="2"/>
  <c r="C106" i="2"/>
  <c r="D106" i="2"/>
  <c r="E106" i="2"/>
  <c r="C107" i="2"/>
  <c r="E107" i="2"/>
  <c r="C108" i="2"/>
  <c r="E108" i="2"/>
  <c r="C109" i="2"/>
  <c r="E109" i="2"/>
  <c r="C110" i="2"/>
  <c r="D110" i="2"/>
  <c r="E110" i="2"/>
  <c r="C111" i="2"/>
  <c r="E111" i="2"/>
  <c r="C112" i="2"/>
  <c r="E112" i="2"/>
  <c r="C113" i="2"/>
  <c r="E113" i="2"/>
  <c r="C114" i="2"/>
  <c r="D114" i="2"/>
  <c r="E114" i="2"/>
  <c r="C115" i="2"/>
  <c r="E115" i="2"/>
  <c r="C116" i="2"/>
  <c r="E116" i="2"/>
  <c r="C117" i="2"/>
  <c r="E117" i="2"/>
  <c r="C118" i="2"/>
  <c r="D118" i="2"/>
  <c r="E118" i="2"/>
  <c r="C119" i="2"/>
  <c r="E119" i="2"/>
  <c r="C120" i="2"/>
  <c r="E120" i="2"/>
  <c r="C121" i="2"/>
  <c r="E121" i="2"/>
  <c r="C122" i="2"/>
  <c r="D122" i="2"/>
  <c r="E122" i="2"/>
  <c r="C123" i="2"/>
  <c r="E123" i="2"/>
  <c r="C124" i="2"/>
  <c r="E124" i="2"/>
  <c r="C125" i="2"/>
  <c r="E125" i="2"/>
  <c r="C126" i="2"/>
  <c r="D126" i="2"/>
  <c r="E126" i="2"/>
  <c r="C127" i="2"/>
  <c r="D127" i="2"/>
  <c r="E127" i="2"/>
  <c r="C128" i="2"/>
  <c r="E128" i="2"/>
  <c r="C129" i="2"/>
  <c r="E129" i="2"/>
  <c r="C130" i="2"/>
  <c r="D130" i="2"/>
  <c r="E130" i="2"/>
  <c r="C131" i="2"/>
  <c r="E131" i="2"/>
  <c r="C132" i="2"/>
  <c r="E132" i="2"/>
  <c r="C133" i="2"/>
  <c r="D133" i="2"/>
  <c r="E133" i="2"/>
  <c r="C134" i="2"/>
  <c r="D134" i="2"/>
  <c r="E134" i="2"/>
  <c r="C135" i="2"/>
  <c r="D135" i="2"/>
  <c r="E135" i="2"/>
  <c r="C136" i="2"/>
  <c r="E136" i="2"/>
  <c r="C137" i="2"/>
  <c r="E137" i="2"/>
  <c r="C138" i="2"/>
  <c r="D138" i="2"/>
  <c r="E138" i="2"/>
  <c r="C139" i="2"/>
  <c r="D139" i="2"/>
  <c r="E139" i="2"/>
  <c r="C140" i="2"/>
  <c r="E140" i="2"/>
  <c r="C141" i="2"/>
  <c r="E141" i="2"/>
  <c r="C142" i="2"/>
  <c r="D142" i="2"/>
  <c r="E142" i="2"/>
  <c r="C143" i="2"/>
  <c r="D143" i="2"/>
  <c r="E143" i="2"/>
  <c r="C144" i="2"/>
  <c r="E144" i="2"/>
  <c r="C145" i="2"/>
  <c r="E145" i="2"/>
  <c r="C146" i="2"/>
  <c r="D146" i="2"/>
  <c r="E146" i="2"/>
  <c r="C147" i="2"/>
  <c r="E147" i="2"/>
  <c r="C148" i="2"/>
  <c r="E148" i="2"/>
  <c r="C149" i="2"/>
  <c r="D149" i="2"/>
  <c r="E149" i="2"/>
  <c r="C150" i="2"/>
  <c r="D150" i="2"/>
  <c r="E150" i="2"/>
  <c r="C151" i="2"/>
  <c r="D151" i="2"/>
  <c r="E151" i="2"/>
  <c r="D147" i="2"/>
  <c r="D145" i="2"/>
  <c r="D141" i="2"/>
  <c r="D137" i="2"/>
  <c r="D131" i="2"/>
  <c r="D129" i="2"/>
  <c r="D125" i="2"/>
  <c r="D123" i="2"/>
  <c r="D121" i="2"/>
  <c r="D119" i="2"/>
  <c r="D117" i="2"/>
  <c r="D115" i="2"/>
  <c r="D113" i="2"/>
  <c r="D111" i="2"/>
  <c r="D109" i="2"/>
  <c r="D107" i="2"/>
  <c r="D105" i="2"/>
  <c r="D148" i="2"/>
  <c r="D144" i="2"/>
  <c r="D140" i="2"/>
  <c r="D136" i="2"/>
  <c r="D132" i="2"/>
  <c r="D128" i="2"/>
  <c r="D124" i="2"/>
  <c r="D120" i="2"/>
  <c r="D116" i="2"/>
  <c r="D112" i="2"/>
  <c r="D108" i="2"/>
  <c r="D104" i="2"/>
  <c r="C102" i="2"/>
  <c r="D102" i="2"/>
  <c r="E102" i="2"/>
  <c r="C94" i="2"/>
  <c r="D94" i="2"/>
  <c r="E94" i="2"/>
  <c r="C90" i="2"/>
  <c r="D90" i="2"/>
  <c r="E90" i="2"/>
  <c r="E82" i="2"/>
  <c r="C82" i="2"/>
  <c r="D82" i="2"/>
  <c r="C74" i="2"/>
  <c r="D74" i="2"/>
  <c r="E74" i="2"/>
  <c r="E66" i="2"/>
  <c r="C66" i="2"/>
  <c r="D66" i="2"/>
  <c r="C58" i="2"/>
  <c r="D58" i="2"/>
  <c r="E58" i="2"/>
  <c r="E50" i="2"/>
  <c r="C50" i="2"/>
  <c r="D50" i="2"/>
  <c r="C42" i="2"/>
  <c r="D42" i="2"/>
  <c r="E42" i="2"/>
  <c r="E34" i="2"/>
  <c r="D34" i="2"/>
  <c r="D26" i="2"/>
  <c r="E26" i="2"/>
  <c r="E18" i="2"/>
  <c r="D18" i="2"/>
  <c r="D14" i="2"/>
  <c r="E14" i="2"/>
  <c r="D10" i="2"/>
  <c r="E10" i="2"/>
  <c r="C97" i="2"/>
  <c r="D97" i="2"/>
  <c r="E97" i="2"/>
  <c r="C89" i="2"/>
  <c r="D89" i="2"/>
  <c r="E89" i="2"/>
  <c r="C81" i="2"/>
  <c r="D81" i="2"/>
  <c r="E81" i="2"/>
  <c r="C69" i="2"/>
  <c r="D69" i="2"/>
  <c r="E69" i="2"/>
  <c r="E61" i="2"/>
  <c r="C61" i="2"/>
  <c r="D61" i="2"/>
  <c r="C53" i="2"/>
  <c r="D53" i="2"/>
  <c r="E53" i="2"/>
  <c r="E45" i="2"/>
  <c r="C45" i="2"/>
  <c r="D45" i="2"/>
  <c r="C37" i="2"/>
  <c r="D37" i="2"/>
  <c r="E37" i="2"/>
  <c r="D33" i="2"/>
  <c r="E33" i="2"/>
  <c r="D25" i="2"/>
  <c r="E25" i="2"/>
  <c r="D21" i="2"/>
  <c r="E21" i="2"/>
  <c r="E13" i="2"/>
  <c r="D13" i="2"/>
  <c r="D9" i="2"/>
  <c r="E9" i="2"/>
  <c r="E98" i="2"/>
  <c r="C98" i="2"/>
  <c r="D98" i="2"/>
  <c r="C86" i="2"/>
  <c r="D86" i="2"/>
  <c r="E86" i="2"/>
  <c r="C78" i="2"/>
  <c r="D78" i="2"/>
  <c r="E78" i="2"/>
  <c r="C70" i="2"/>
  <c r="D70" i="2"/>
  <c r="E70" i="2"/>
  <c r="C62" i="2"/>
  <c r="D62" i="2"/>
  <c r="E62" i="2"/>
  <c r="C54" i="2"/>
  <c r="D54" i="2"/>
  <c r="E54" i="2"/>
  <c r="C46" i="2"/>
  <c r="D46" i="2"/>
  <c r="E46" i="2"/>
  <c r="C38" i="2"/>
  <c r="D38" i="2"/>
  <c r="E38" i="2"/>
  <c r="D30" i="2"/>
  <c r="E30" i="2"/>
  <c r="D22" i="2"/>
  <c r="E22" i="2"/>
  <c r="C101" i="2"/>
  <c r="D101" i="2"/>
  <c r="E101" i="2"/>
  <c r="E93" i="2"/>
  <c r="C93" i="2"/>
  <c r="D93" i="2"/>
  <c r="C85" i="2"/>
  <c r="D85" i="2"/>
  <c r="E85" i="2"/>
  <c r="E77" i="2"/>
  <c r="C77" i="2"/>
  <c r="D77" i="2"/>
  <c r="C73" i="2"/>
  <c r="D73" i="2"/>
  <c r="E73" i="2"/>
  <c r="C65" i="2"/>
  <c r="D65" i="2"/>
  <c r="E65" i="2"/>
  <c r="C57" i="2"/>
  <c r="D57" i="2"/>
  <c r="E57" i="2"/>
  <c r="C49" i="2"/>
  <c r="D49" i="2"/>
  <c r="E49" i="2"/>
  <c r="C41" i="2"/>
  <c r="D41" i="2"/>
  <c r="E41" i="2"/>
  <c r="E29" i="2"/>
  <c r="D29" i="2"/>
  <c r="D17" i="2"/>
  <c r="E17" i="2"/>
  <c r="D7" i="2"/>
  <c r="E7" i="2"/>
  <c r="C100" i="2"/>
  <c r="D100" i="2"/>
  <c r="E100" i="2"/>
  <c r="C96" i="2"/>
  <c r="D96" i="2"/>
  <c r="E96" i="2"/>
  <c r="C92" i="2"/>
  <c r="D92" i="2"/>
  <c r="E92" i="2"/>
  <c r="C88" i="2"/>
  <c r="D88" i="2"/>
  <c r="E88" i="2"/>
  <c r="C84" i="2"/>
  <c r="D84" i="2"/>
  <c r="E84" i="2"/>
  <c r="C80" i="2"/>
  <c r="D80" i="2"/>
  <c r="E80" i="2"/>
  <c r="C76" i="2"/>
  <c r="D76" i="2"/>
  <c r="E76" i="2"/>
  <c r="C72" i="2"/>
  <c r="D72" i="2"/>
  <c r="E72" i="2"/>
  <c r="C68" i="2"/>
  <c r="D68" i="2"/>
  <c r="E68" i="2"/>
  <c r="C64" i="2"/>
  <c r="D64" i="2"/>
  <c r="E64" i="2"/>
  <c r="C60" i="2"/>
  <c r="D60" i="2"/>
  <c r="E60" i="2"/>
  <c r="C56" i="2"/>
  <c r="D56" i="2"/>
  <c r="E56" i="2"/>
  <c r="C52" i="2"/>
  <c r="D52" i="2"/>
  <c r="E52" i="2"/>
  <c r="C48" i="2"/>
  <c r="D48" i="2"/>
  <c r="E48" i="2"/>
  <c r="C44" i="2"/>
  <c r="D44" i="2"/>
  <c r="E44" i="2"/>
  <c r="C40" i="2"/>
  <c r="D40" i="2"/>
  <c r="E40" i="2"/>
  <c r="D36" i="2"/>
  <c r="E36" i="2"/>
  <c r="D32" i="2"/>
  <c r="E32" i="2"/>
  <c r="D28" i="2"/>
  <c r="E28" i="2"/>
  <c r="D24" i="2"/>
  <c r="E24" i="2"/>
  <c r="D20" i="2"/>
  <c r="E20" i="2"/>
  <c r="D16" i="2"/>
  <c r="E16" i="2"/>
  <c r="D12" i="2"/>
  <c r="E12" i="2"/>
  <c r="D8" i="2"/>
  <c r="E8" i="2"/>
  <c r="E103" i="2"/>
  <c r="C103" i="2"/>
  <c r="D103" i="2"/>
  <c r="E99" i="2"/>
  <c r="C99" i="2"/>
  <c r="D99" i="2"/>
  <c r="E95" i="2"/>
  <c r="C95" i="2"/>
  <c r="D95" i="2"/>
  <c r="E91" i="2"/>
  <c r="C91" i="2"/>
  <c r="D91" i="2"/>
  <c r="E87" i="2"/>
  <c r="C87" i="2"/>
  <c r="D87" i="2"/>
  <c r="E83" i="2"/>
  <c r="C83" i="2"/>
  <c r="D83" i="2"/>
  <c r="E79" i="2"/>
  <c r="C79" i="2"/>
  <c r="D79" i="2"/>
  <c r="E75" i="2"/>
  <c r="C75" i="2"/>
  <c r="D75" i="2"/>
  <c r="E71" i="2"/>
  <c r="C71" i="2"/>
  <c r="D71" i="2"/>
  <c r="E67" i="2"/>
  <c r="C67" i="2"/>
  <c r="D67" i="2"/>
  <c r="E63" i="2"/>
  <c r="C63" i="2"/>
  <c r="D63" i="2"/>
  <c r="E59" i="2"/>
  <c r="C59" i="2"/>
  <c r="D59" i="2"/>
  <c r="E55" i="2"/>
  <c r="C55" i="2"/>
  <c r="D55" i="2"/>
  <c r="E51" i="2"/>
  <c r="C51" i="2"/>
  <c r="D51" i="2"/>
  <c r="E47" i="2"/>
  <c r="C47" i="2"/>
  <c r="D47" i="2"/>
  <c r="E43" i="2"/>
  <c r="C43" i="2"/>
  <c r="D43" i="2"/>
  <c r="E39" i="2"/>
  <c r="C39" i="2"/>
  <c r="D39" i="2"/>
  <c r="E35" i="2"/>
  <c r="D35" i="2"/>
  <c r="E31" i="2"/>
  <c r="D31" i="2"/>
  <c r="E27" i="2"/>
  <c r="D27" i="2"/>
  <c r="E23" i="2"/>
  <c r="D23" i="2"/>
  <c r="E19" i="2"/>
  <c r="D19" i="2"/>
  <c r="E15" i="2"/>
  <c r="D15" i="2"/>
  <c r="E11" i="2"/>
  <c r="D11" i="2"/>
  <c r="B76" i="2"/>
  <c r="B40" i="2"/>
  <c r="B11" i="2"/>
  <c r="B18" i="2"/>
  <c r="B64" i="2"/>
  <c r="B37" i="2"/>
  <c r="B62" i="2"/>
  <c r="B89" i="2"/>
  <c r="B21" i="2"/>
  <c r="B19" i="2"/>
  <c r="B45" i="2"/>
  <c r="B93" i="2"/>
  <c r="B58" i="2"/>
  <c r="B92" i="2"/>
  <c r="B39" i="2"/>
  <c r="B97" i="2"/>
  <c r="B23" i="2"/>
  <c r="B12" i="2"/>
  <c r="B47" i="2"/>
  <c r="B73" i="2"/>
  <c r="B36" i="2"/>
  <c r="B8" i="2"/>
  <c r="B49" i="2"/>
  <c r="B127" i="2"/>
  <c r="B81" i="2"/>
  <c r="B15" i="2"/>
  <c r="B35" i="2"/>
  <c r="B100" i="2"/>
  <c r="B83" i="2"/>
  <c r="B71" i="2"/>
  <c r="B66" i="2"/>
  <c r="B44" i="2"/>
  <c r="A62" i="2"/>
  <c r="F62" i="2"/>
  <c r="B59" i="2"/>
  <c r="B94" i="2"/>
  <c r="B72" i="2"/>
  <c r="A72" i="2"/>
  <c r="F72" i="2"/>
  <c r="B57" i="2"/>
  <c r="B50" i="2"/>
  <c r="B82" i="2"/>
  <c r="B98" i="2"/>
  <c r="B63" i="2"/>
  <c r="A71" i="2"/>
  <c r="B87" i="2"/>
  <c r="B42" i="2"/>
  <c r="B85" i="2"/>
  <c r="B99" i="2"/>
  <c r="B151" i="2"/>
  <c r="B60" i="2"/>
  <c r="B22" i="2"/>
  <c r="B55" i="2"/>
  <c r="A55" i="2"/>
  <c r="F55" i="2"/>
  <c r="B90" i="2"/>
  <c r="B31" i="2"/>
  <c r="B9" i="2"/>
  <c r="A75" i="2"/>
  <c r="B75" i="2"/>
  <c r="B34" i="2"/>
  <c r="B79" i="2"/>
  <c r="B25" i="2"/>
  <c r="B10" i="2"/>
  <c r="B14" i="2"/>
  <c r="B88" i="2"/>
  <c r="A76" i="2"/>
  <c r="B96" i="2"/>
  <c r="B26" i="2"/>
  <c r="B70" i="2"/>
  <c r="B125" i="2"/>
  <c r="B54" i="2"/>
  <c r="B78" i="2"/>
  <c r="B114" i="2"/>
  <c r="B80" i="2"/>
  <c r="B105" i="2"/>
  <c r="B38" i="2"/>
  <c r="B123" i="2"/>
  <c r="B33" i="2"/>
  <c r="B86" i="2"/>
  <c r="B146" i="2"/>
  <c r="B56" i="2"/>
  <c r="B91" i="2"/>
  <c r="B67" i="2"/>
  <c r="B30" i="2"/>
  <c r="B41" i="2"/>
  <c r="B53" i="2"/>
  <c r="B84" i="2"/>
  <c r="B117" i="2"/>
  <c r="B29" i="2"/>
  <c r="B101" i="2"/>
  <c r="B52" i="2"/>
  <c r="A70" i="2"/>
  <c r="F70" i="2"/>
  <c r="B32" i="2"/>
  <c r="A86" i="2"/>
  <c r="F86" i="2"/>
  <c r="B130" i="2"/>
  <c r="B115" i="2"/>
  <c r="A42" i="2"/>
  <c r="F42" i="2"/>
  <c r="B128" i="2"/>
  <c r="A127" i="2"/>
  <c r="B131" i="2"/>
  <c r="B46" i="2"/>
  <c r="B17" i="2"/>
  <c r="B27" i="2"/>
  <c r="A103" i="2"/>
  <c r="F103" i="2"/>
  <c r="B103" i="2"/>
  <c r="A45" i="2"/>
  <c r="F45" i="2"/>
  <c r="A56" i="2"/>
  <c r="B43" i="2"/>
  <c r="B13" i="2"/>
  <c r="B74" i="2"/>
  <c r="A99" i="2"/>
  <c r="F99" i="2"/>
  <c r="A47" i="2"/>
  <c r="F47" i="2"/>
  <c r="B65" i="2"/>
  <c r="B144" i="2"/>
  <c r="B121" i="2"/>
  <c r="B112" i="2"/>
  <c r="B77" i="2"/>
  <c r="A98" i="2"/>
  <c r="F98" i="2"/>
  <c r="B28" i="2"/>
  <c r="B16" i="2"/>
  <c r="A41" i="2"/>
  <c r="F41" i="2"/>
  <c r="A131" i="2"/>
  <c r="A93" i="2"/>
  <c r="B20" i="2"/>
  <c r="A43" i="2"/>
  <c r="B120" i="2"/>
  <c r="A120" i="2"/>
  <c r="A82" i="2"/>
  <c r="F82" i="2"/>
  <c r="B24" i="2"/>
  <c r="B145" i="2"/>
  <c r="A145" i="2"/>
  <c r="F145" i="2"/>
  <c r="A57" i="2"/>
  <c r="B143" i="2"/>
  <c r="B51" i="2"/>
  <c r="B129" i="2"/>
  <c r="A37" i="2"/>
  <c r="F37" i="2"/>
  <c r="B48" i="2"/>
  <c r="B104" i="2"/>
  <c r="A104" i="2"/>
  <c r="B137" i="2"/>
  <c r="B135" i="2"/>
  <c r="B118" i="2"/>
  <c r="B61" i="2"/>
  <c r="B134" i="2"/>
  <c r="A117" i="2"/>
  <c r="F117" i="2"/>
  <c r="B7" i="2"/>
  <c r="B132" i="2"/>
  <c r="A101" i="2"/>
  <c r="F101" i="2"/>
  <c r="A49" i="2"/>
  <c r="F49" i="2"/>
  <c r="A48" i="2"/>
  <c r="F48" i="2"/>
  <c r="A51" i="2"/>
  <c r="A143" i="2"/>
  <c r="A78" i="2"/>
  <c r="A115" i="2"/>
  <c r="A85" i="2"/>
  <c r="B69" i="2"/>
  <c r="A69" i="2"/>
  <c r="F69" i="2"/>
  <c r="A54" i="2"/>
  <c r="B102" i="2"/>
  <c r="B149" i="2"/>
  <c r="A149" i="2"/>
  <c r="A96" i="2"/>
  <c r="F96" i="2"/>
  <c r="A125" i="2"/>
  <c r="F125" i="2"/>
  <c r="B147" i="2"/>
  <c r="B68" i="2"/>
  <c r="A68" i="2"/>
  <c r="A67" i="2"/>
  <c r="B109" i="2"/>
  <c r="A109" i="2"/>
  <c r="F109" i="2"/>
  <c r="A107" i="2"/>
  <c r="F107" i="2"/>
  <c r="B107" i="2"/>
  <c r="A135" i="2"/>
  <c r="F135" i="2"/>
  <c r="B139" i="2"/>
  <c r="A139" i="2"/>
  <c r="F139" i="2"/>
  <c r="B116" i="2"/>
  <c r="A83" i="2"/>
  <c r="A100" i="2"/>
  <c r="B122" i="2"/>
  <c r="A122" i="2"/>
  <c r="A147" i="2"/>
  <c r="F147" i="2"/>
  <c r="A124" i="2"/>
  <c r="F124" i="2"/>
  <c r="B124" i="2"/>
  <c r="A74" i="2"/>
  <c r="F74" i="2"/>
  <c r="A60" i="2"/>
  <c r="F60" i="2"/>
  <c r="A87" i="2"/>
  <c r="A94" i="2"/>
  <c r="A50" i="2"/>
  <c r="A92" i="2"/>
  <c r="A40" i="2"/>
  <c r="B106" i="2"/>
  <c r="B111" i="2"/>
  <c r="A150" i="2"/>
  <c r="F150" i="2"/>
  <c r="B150" i="2"/>
  <c r="A80" i="2"/>
  <c r="F80" i="2"/>
  <c r="A39" i="2"/>
  <c r="F39" i="2"/>
  <c r="A63" i="2"/>
  <c r="F63" i="2"/>
  <c r="A137" i="2"/>
  <c r="F137" i="2"/>
  <c r="A97" i="2"/>
  <c r="F97" i="2"/>
  <c r="A128" i="2"/>
  <c r="F128" i="2"/>
  <c r="A151" i="2"/>
  <c r="F151" i="2"/>
  <c r="B148" i="2"/>
  <c r="A148" i="2"/>
  <c r="A46" i="2"/>
  <c r="A44" i="2"/>
  <c r="A91" i="2"/>
  <c r="A123" i="2"/>
  <c r="F123" i="2"/>
  <c r="A112" i="2"/>
  <c r="A132" i="2"/>
  <c r="A121" i="2"/>
  <c r="A61" i="2"/>
  <c r="A64" i="2"/>
  <c r="A114" i="2"/>
  <c r="A130" i="2"/>
  <c r="A126" i="2"/>
  <c r="F126" i="2"/>
  <c r="B126" i="2"/>
  <c r="B95" i="2"/>
  <c r="A95" i="2"/>
  <c r="F95" i="2"/>
  <c r="A89" i="2"/>
  <c r="F89" i="2"/>
  <c r="A66" i="2"/>
  <c r="F66" i="2"/>
  <c r="A77" i="2"/>
  <c r="F77" i="2"/>
  <c r="A106" i="2"/>
  <c r="F106" i="2"/>
  <c r="A140" i="2"/>
  <c r="F140" i="2"/>
  <c r="B140" i="2"/>
  <c r="B133" i="2"/>
  <c r="A133" i="2"/>
  <c r="A90" i="2"/>
  <c r="F90" i="2"/>
  <c r="A81" i="2"/>
  <c r="B142" i="2"/>
  <c r="A142" i="2"/>
  <c r="A84" i="2"/>
  <c r="F84" i="2"/>
  <c r="A79" i="2"/>
  <c r="F79" i="2"/>
  <c r="A113" i="2"/>
  <c r="F113" i="2"/>
  <c r="B113" i="2"/>
  <c r="A116" i="2"/>
  <c r="F116" i="2"/>
  <c r="A144" i="2"/>
  <c r="F144" i="2"/>
  <c r="A111" i="2"/>
  <c r="F111" i="2"/>
  <c r="A105" i="2"/>
  <c r="F105" i="2"/>
  <c r="A146" i="2"/>
  <c r="F146" i="2"/>
  <c r="A129" i="2"/>
  <c r="F129" i="2"/>
  <c r="A134" i="2"/>
  <c r="F134" i="2"/>
  <c r="A59" i="2"/>
  <c r="B141" i="2"/>
  <c r="A141" i="2"/>
  <c r="B138" i="2"/>
  <c r="A138" i="2"/>
  <c r="A118" i="2"/>
  <c r="A88" i="2"/>
  <c r="F88" i="2"/>
  <c r="A73" i="2"/>
  <c r="A119" i="2"/>
  <c r="B119" i="2"/>
  <c r="B110" i="2"/>
  <c r="A110" i="2"/>
  <c r="B136" i="2"/>
  <c r="A53" i="2"/>
  <c r="F53" i="2"/>
  <c r="A58" i="2"/>
  <c r="A65" i="2"/>
  <c r="A38" i="2"/>
  <c r="A52" i="2"/>
  <c r="A136" i="2"/>
  <c r="A102" i="2"/>
  <c r="F102" i="2"/>
  <c r="B108" i="2"/>
  <c r="A108" i="2"/>
  <c r="F108" i="2"/>
  <c r="F136" i="2"/>
  <c r="F65" i="2"/>
  <c r="F58" i="2"/>
  <c r="F73" i="2"/>
  <c r="F118" i="2"/>
  <c r="F81" i="2"/>
  <c r="F130" i="2"/>
  <c r="F132" i="2"/>
  <c r="F68" i="2"/>
  <c r="F142" i="2"/>
  <c r="F61" i="2"/>
  <c r="F50" i="2"/>
  <c r="F122" i="2"/>
  <c r="F83" i="2"/>
  <c r="F120" i="2"/>
  <c r="F131" i="2"/>
  <c r="G5" i="2"/>
  <c r="G25" i="2"/>
  <c r="F119" i="2"/>
  <c r="F59" i="2"/>
  <c r="F149" i="2"/>
  <c r="F115" i="2"/>
  <c r="F51" i="2"/>
  <c r="F64" i="2"/>
  <c r="F87" i="2"/>
  <c r="F52" i="2"/>
  <c r="F38" i="2"/>
  <c r="F138" i="2"/>
  <c r="F141" i="2"/>
  <c r="F54" i="2"/>
  <c r="G134" i="2"/>
  <c r="F100" i="2"/>
  <c r="F78" i="2"/>
  <c r="F43" i="2"/>
  <c r="F93" i="2"/>
  <c r="H71" i="2"/>
  <c r="F71" i="2"/>
  <c r="F133" i="2"/>
  <c r="F114" i="2"/>
  <c r="F121" i="2"/>
  <c r="F148" i="2"/>
  <c r="F94" i="2"/>
  <c r="H69" i="2"/>
  <c r="F85" i="2"/>
  <c r="F143" i="2"/>
  <c r="F104" i="2"/>
  <c r="G104" i="2"/>
  <c r="F76" i="2"/>
  <c r="F112" i="2"/>
  <c r="F91" i="2"/>
  <c r="F46" i="2"/>
  <c r="F92" i="2"/>
  <c r="F110" i="2"/>
  <c r="F57" i="2"/>
  <c r="F75" i="2"/>
  <c r="F44" i="2"/>
  <c r="F40" i="2"/>
  <c r="F67" i="2"/>
  <c r="F56" i="2"/>
  <c r="F127" i="2"/>
  <c r="G70" i="2"/>
  <c r="G35" i="2"/>
  <c r="G112" i="2"/>
  <c r="H108" i="2"/>
  <c r="G27" i="2"/>
  <c r="H123" i="2"/>
  <c r="H45" i="2"/>
  <c r="G76" i="2"/>
  <c r="H100" i="2"/>
  <c r="G95" i="2"/>
  <c r="H148" i="2"/>
  <c r="G39" i="2"/>
  <c r="H37" i="2"/>
  <c r="G143" i="2"/>
  <c r="H94" i="2"/>
  <c r="H114" i="2"/>
  <c r="G111" i="2"/>
  <c r="G99" i="2"/>
  <c r="H42" i="2"/>
  <c r="G98" i="2"/>
  <c r="H41" i="2"/>
  <c r="G19" i="2"/>
  <c r="H101" i="2"/>
  <c r="H49" i="2"/>
  <c r="G135" i="2"/>
  <c r="H60" i="2"/>
  <c r="G15" i="2"/>
  <c r="G63" i="2"/>
  <c r="H137" i="2"/>
  <c r="G97" i="2"/>
  <c r="G31" i="2"/>
  <c r="H98" i="2"/>
  <c r="H82" i="2"/>
  <c r="G69" i="2"/>
  <c r="H124" i="2"/>
  <c r="H48" i="2"/>
  <c r="H135" i="2"/>
  <c r="G147" i="2"/>
  <c r="H80" i="2"/>
  <c r="H97" i="2"/>
  <c r="G140" i="2"/>
  <c r="G90" i="2"/>
  <c r="G9" i="2"/>
  <c r="G24" i="2"/>
  <c r="G84" i="2"/>
  <c r="H86" i="2"/>
  <c r="G42" i="2"/>
  <c r="G145" i="2"/>
  <c r="H47" i="2"/>
  <c r="G82" i="2"/>
  <c r="G101" i="2"/>
  <c r="G49" i="2"/>
  <c r="H96" i="2"/>
  <c r="G74" i="2"/>
  <c r="H39" i="2"/>
  <c r="G128" i="2"/>
  <c r="H151" i="2"/>
  <c r="G18" i="2"/>
  <c r="H62" i="2"/>
  <c r="G86" i="2"/>
  <c r="G56" i="2"/>
  <c r="G37" i="2"/>
  <c r="G20" i="2"/>
  <c r="H117" i="2"/>
  <c r="G125" i="2"/>
  <c r="G33" i="2"/>
  <c r="G151" i="2"/>
  <c r="G44" i="2"/>
  <c r="G79" i="2"/>
  <c r="G144" i="2"/>
  <c r="G105" i="2"/>
  <c r="G16" i="2"/>
  <c r="H134" i="2"/>
  <c r="G72" i="2"/>
  <c r="G62" i="2"/>
  <c r="G10" i="2"/>
  <c r="H70" i="2"/>
  <c r="G127" i="2"/>
  <c r="G47" i="2"/>
  <c r="G48" i="2"/>
  <c r="G109" i="2"/>
  <c r="H46" i="2"/>
  <c r="H91" i="2"/>
  <c r="H112" i="2"/>
  <c r="H113" i="2"/>
  <c r="H140" i="2"/>
  <c r="G66" i="2"/>
  <c r="H106" i="2"/>
  <c r="H84" i="2"/>
  <c r="H79" i="2"/>
  <c r="H144" i="2"/>
  <c r="G12" i="2"/>
  <c r="H105" i="2"/>
  <c r="H133" i="2"/>
  <c r="G40" i="2"/>
  <c r="G89" i="2"/>
  <c r="H90" i="2"/>
  <c r="G116" i="2"/>
  <c r="H111" i="2"/>
  <c r="G146" i="2"/>
  <c r="H88" i="2"/>
  <c r="G26" i="2"/>
  <c r="H110" i="2"/>
  <c r="H63" i="2"/>
  <c r="H129" i="2"/>
  <c r="G34" i="2"/>
  <c r="G92" i="2"/>
  <c r="H89" i="2"/>
  <c r="G88" i="2"/>
  <c r="H53" i="2"/>
  <c r="G102" i="2"/>
  <c r="H99" i="2"/>
  <c r="G41" i="2"/>
  <c r="G57" i="2"/>
  <c r="G67" i="2"/>
  <c r="H74" i="2"/>
  <c r="G60" i="2"/>
  <c r="G77" i="2"/>
  <c r="G38" i="2"/>
  <c r="G52" i="2"/>
  <c r="G137" i="2"/>
  <c r="H128" i="2"/>
  <c r="G59" i="2"/>
  <c r="H122" i="2"/>
  <c r="H130" i="2"/>
  <c r="G118" i="2"/>
  <c r="G73" i="2"/>
  <c r="G136" i="2"/>
  <c r="H72" i="2"/>
  <c r="H56" i="2"/>
  <c r="H125" i="2"/>
  <c r="G113" i="2"/>
  <c r="G96" i="2"/>
  <c r="H121" i="2"/>
  <c r="G30" i="2"/>
  <c r="G93" i="2"/>
  <c r="H78" i="2"/>
  <c r="H77" i="2"/>
  <c r="G53" i="2"/>
  <c r="G150" i="2"/>
  <c r="H138" i="2"/>
  <c r="G87" i="2"/>
  <c r="G64" i="2"/>
  <c r="G51" i="2"/>
  <c r="H115" i="2"/>
  <c r="G149" i="2"/>
  <c r="H119" i="2"/>
  <c r="G7" i="2"/>
  <c r="G83" i="2"/>
  <c r="H50" i="2"/>
  <c r="G61" i="2"/>
  <c r="H102" i="2"/>
  <c r="H109" i="2"/>
  <c r="H73" i="2"/>
  <c r="G65" i="2"/>
  <c r="G22" i="2"/>
  <c r="G124" i="2"/>
  <c r="H75" i="2"/>
  <c r="H145" i="2"/>
  <c r="H44" i="2"/>
  <c r="G11" i="2"/>
  <c r="G75" i="2"/>
  <c r="G23" i="2"/>
  <c r="G80" i="2"/>
  <c r="G91" i="2"/>
  <c r="G110" i="2"/>
  <c r="G103" i="2"/>
  <c r="H85" i="2"/>
  <c r="G139" i="2"/>
  <c r="G148" i="2"/>
  <c r="G133" i="2"/>
  <c r="H43" i="2"/>
  <c r="G78" i="2"/>
  <c r="G29" i="2"/>
  <c r="G8" i="2"/>
  <c r="G108" i="2"/>
  <c r="G17" i="2"/>
  <c r="G54" i="2"/>
  <c r="G21" i="2"/>
  <c r="G141" i="2"/>
  <c r="H52" i="2"/>
  <c r="H51" i="2"/>
  <c r="G115" i="2"/>
  <c r="G126" i="2"/>
  <c r="G119" i="2"/>
  <c r="G131" i="2"/>
  <c r="G120" i="2"/>
  <c r="H66" i="2"/>
  <c r="H68" i="2"/>
  <c r="H147" i="2"/>
  <c r="G81" i="2"/>
  <c r="H118" i="2"/>
  <c r="G28" i="2"/>
  <c r="H150" i="2"/>
  <c r="H141" i="2"/>
  <c r="H38" i="2"/>
  <c r="H136" i="2"/>
  <c r="H64" i="2"/>
  <c r="G55" i="2"/>
  <c r="H149" i="2"/>
  <c r="H142" i="2"/>
  <c r="H61" i="2"/>
  <c r="G142" i="2"/>
  <c r="G132" i="2"/>
  <c r="G58" i="2"/>
  <c r="H139" i="2"/>
  <c r="H127" i="2"/>
  <c r="H67" i="2"/>
  <c r="G14" i="2"/>
  <c r="H92" i="2"/>
  <c r="G94" i="2"/>
  <c r="G114" i="2"/>
  <c r="H146" i="2"/>
  <c r="G43" i="2"/>
  <c r="G100" i="2"/>
  <c r="H116" i="2"/>
  <c r="H104" i="2"/>
  <c r="H120" i="2"/>
  <c r="H55" i="2"/>
  <c r="H107" i="2"/>
  <c r="G117" i="2"/>
  <c r="H40" i="2"/>
  <c r="G123" i="2"/>
  <c r="H126" i="2"/>
  <c r="G45" i="2"/>
  <c r="H57" i="2"/>
  <c r="G107" i="2"/>
  <c r="G46" i="2"/>
  <c r="H76" i="2"/>
  <c r="H103" i="2"/>
  <c r="H143" i="2"/>
  <c r="G85" i="2"/>
  <c r="G121" i="2"/>
  <c r="G71" i="2"/>
  <c r="H93" i="2"/>
  <c r="H95" i="2"/>
  <c r="G13" i="2"/>
  <c r="G129" i="2"/>
  <c r="G32" i="2"/>
  <c r="H54" i="2"/>
  <c r="G138" i="2"/>
  <c r="H87" i="2"/>
  <c r="G106" i="2"/>
  <c r="H59" i="2"/>
  <c r="H131" i="2"/>
  <c r="H83" i="2"/>
  <c r="G122" i="2"/>
  <c r="G50" i="2"/>
  <c r="G36" i="2"/>
  <c r="G68" i="2"/>
  <c r="H132" i="2"/>
  <c r="G130" i="2"/>
  <c r="H81" i="2"/>
  <c r="H58" i="2"/>
  <c r="H65" i="2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E151" i="3"/>
  <c r="F151" i="3"/>
  <c r="G151" i="3"/>
  <c r="E147" i="3"/>
  <c r="F147" i="3"/>
  <c r="G147" i="3"/>
  <c r="E143" i="3"/>
  <c r="F143" i="3"/>
  <c r="G143" i="3"/>
  <c r="E139" i="3"/>
  <c r="F139" i="3"/>
  <c r="G139" i="3"/>
  <c r="E135" i="3"/>
  <c r="F135" i="3"/>
  <c r="G135" i="3"/>
  <c r="E131" i="3"/>
  <c r="F131" i="3"/>
  <c r="G131" i="3"/>
  <c r="E127" i="3"/>
  <c r="F127" i="3"/>
  <c r="G127" i="3"/>
  <c r="E123" i="3"/>
  <c r="F123" i="3"/>
  <c r="G123" i="3"/>
  <c r="E119" i="3"/>
  <c r="F119" i="3"/>
  <c r="G119" i="3"/>
  <c r="E115" i="3"/>
  <c r="F115" i="3"/>
  <c r="G115" i="3"/>
  <c r="E111" i="3"/>
  <c r="F111" i="3"/>
  <c r="G111" i="3"/>
  <c r="E107" i="3"/>
  <c r="F107" i="3"/>
  <c r="G107" i="3"/>
  <c r="E149" i="3"/>
  <c r="F149" i="3"/>
  <c r="G149" i="3"/>
  <c r="E145" i="3"/>
  <c r="F145" i="3"/>
  <c r="G145" i="3"/>
  <c r="E150" i="3"/>
  <c r="F150" i="3"/>
  <c r="G150" i="3"/>
  <c r="E146" i="3"/>
  <c r="F146" i="3"/>
  <c r="G146" i="3"/>
  <c r="E142" i="3"/>
  <c r="F142" i="3"/>
  <c r="G142" i="3"/>
  <c r="E138" i="3"/>
  <c r="F138" i="3"/>
  <c r="G138" i="3"/>
  <c r="E134" i="3"/>
  <c r="F134" i="3"/>
  <c r="G134" i="3"/>
  <c r="E130" i="3"/>
  <c r="F130" i="3"/>
  <c r="G130" i="3"/>
  <c r="E126" i="3"/>
  <c r="F126" i="3"/>
  <c r="G126" i="3"/>
  <c r="E122" i="3"/>
  <c r="F122" i="3"/>
  <c r="G122" i="3"/>
  <c r="E118" i="3"/>
  <c r="F118" i="3"/>
  <c r="G118" i="3"/>
  <c r="E114" i="3"/>
  <c r="F114" i="3"/>
  <c r="G114" i="3"/>
  <c r="E110" i="3"/>
  <c r="F110" i="3"/>
  <c r="G110" i="3"/>
  <c r="E106" i="3"/>
  <c r="F106" i="3"/>
  <c r="G106" i="3"/>
  <c r="E140" i="3"/>
  <c r="F140" i="3"/>
  <c r="G140" i="3"/>
  <c r="E132" i="3"/>
  <c r="F132" i="3"/>
  <c r="G132" i="3"/>
  <c r="E128" i="3"/>
  <c r="F128" i="3"/>
  <c r="G128" i="3"/>
  <c r="E120" i="3"/>
  <c r="F120" i="3"/>
  <c r="G120" i="3"/>
  <c r="E116" i="3"/>
  <c r="F116" i="3"/>
  <c r="G116" i="3"/>
  <c r="E112" i="3"/>
  <c r="F112" i="3"/>
  <c r="G112" i="3"/>
  <c r="E148" i="3"/>
  <c r="F148" i="3"/>
  <c r="G148" i="3"/>
  <c r="E144" i="3"/>
  <c r="F144" i="3"/>
  <c r="G144" i="3"/>
  <c r="E141" i="3"/>
  <c r="F141" i="3"/>
  <c r="G141" i="3"/>
  <c r="E137" i="3"/>
  <c r="F137" i="3"/>
  <c r="G137" i="3"/>
  <c r="E136" i="3"/>
  <c r="F136" i="3"/>
  <c r="G136" i="3"/>
  <c r="E133" i="3"/>
  <c r="F133" i="3"/>
  <c r="G133" i="3"/>
  <c r="E129" i="3"/>
  <c r="F129" i="3"/>
  <c r="G129" i="3"/>
  <c r="E125" i="3"/>
  <c r="F125" i="3"/>
  <c r="G125" i="3"/>
  <c r="E124" i="3"/>
  <c r="F124" i="3"/>
  <c r="G124" i="3"/>
  <c r="E121" i="3"/>
  <c r="F121" i="3"/>
  <c r="G121" i="3"/>
  <c r="E117" i="3"/>
  <c r="F117" i="3"/>
  <c r="G117" i="3"/>
  <c r="E113" i="3"/>
  <c r="F113" i="3"/>
  <c r="G113" i="3"/>
  <c r="E109" i="3"/>
  <c r="F109" i="3"/>
  <c r="G109" i="3"/>
  <c r="E108" i="3"/>
  <c r="F108" i="3"/>
  <c r="G108" i="3"/>
  <c r="E105" i="3"/>
  <c r="F105" i="3"/>
  <c r="G105" i="3"/>
  <c r="E104" i="3"/>
  <c r="F104" i="3"/>
  <c r="G104" i="3"/>
  <c r="E53" i="3"/>
  <c r="F53" i="3"/>
  <c r="G53" i="3"/>
  <c r="E103" i="3"/>
  <c r="F103" i="3"/>
  <c r="G103" i="3"/>
  <c r="E77" i="3"/>
  <c r="F77" i="3"/>
  <c r="G77" i="3"/>
  <c r="E59" i="3"/>
  <c r="F59" i="3"/>
  <c r="G59" i="3"/>
  <c r="E47" i="3"/>
  <c r="F47" i="3"/>
  <c r="G47" i="3"/>
  <c r="E27" i="3"/>
  <c r="F27" i="3"/>
  <c r="G27" i="3"/>
  <c r="E75" i="3"/>
  <c r="F75" i="3"/>
  <c r="G75" i="3"/>
  <c r="E9" i="3"/>
  <c r="F9" i="3"/>
  <c r="G9" i="3"/>
  <c r="E57" i="3"/>
  <c r="F57" i="3"/>
  <c r="G57" i="3"/>
  <c r="E14" i="3"/>
  <c r="F14" i="3"/>
  <c r="G14" i="3"/>
  <c r="E74" i="3"/>
  <c r="F74" i="3"/>
  <c r="G74" i="3"/>
  <c r="E82" i="3"/>
  <c r="F82" i="3"/>
  <c r="G82" i="3"/>
  <c r="E90" i="3"/>
  <c r="F90" i="3"/>
  <c r="G90" i="3"/>
  <c r="E98" i="3"/>
  <c r="F98" i="3"/>
  <c r="G98" i="3"/>
  <c r="E15" i="3"/>
  <c r="F15" i="3"/>
  <c r="G15" i="3"/>
  <c r="E71" i="3"/>
  <c r="F71" i="3"/>
  <c r="G71" i="3"/>
  <c r="E83" i="3"/>
  <c r="F83" i="3"/>
  <c r="G83" i="3"/>
  <c r="E20" i="3"/>
  <c r="F20" i="3"/>
  <c r="G20" i="3"/>
  <c r="E29" i="3"/>
  <c r="F29" i="3"/>
  <c r="G29" i="3"/>
  <c r="E41" i="3"/>
  <c r="F41" i="3"/>
  <c r="G41" i="3"/>
  <c r="E81" i="3"/>
  <c r="F81" i="3"/>
  <c r="G81" i="3"/>
  <c r="E49" i="3"/>
  <c r="F49" i="3"/>
  <c r="G49" i="3"/>
  <c r="E63" i="3"/>
  <c r="F63" i="3"/>
  <c r="G63" i="3"/>
  <c r="E26" i="3"/>
  <c r="F26" i="3"/>
  <c r="G26" i="3"/>
  <c r="E34" i="3"/>
  <c r="F34" i="3"/>
  <c r="G34" i="3"/>
  <c r="E50" i="3"/>
  <c r="F50" i="3"/>
  <c r="G50" i="3"/>
  <c r="E58" i="3"/>
  <c r="F58" i="3"/>
  <c r="G58" i="3"/>
  <c r="E66" i="3"/>
  <c r="F66" i="3"/>
  <c r="G66" i="3"/>
  <c r="E23" i="3"/>
  <c r="F23" i="3"/>
  <c r="G23" i="3"/>
  <c r="E43" i="3"/>
  <c r="F43" i="3"/>
  <c r="G43" i="3"/>
  <c r="E55" i="3"/>
  <c r="F55" i="3"/>
  <c r="G55" i="3"/>
  <c r="E8" i="3"/>
  <c r="F8" i="3"/>
  <c r="G8" i="3"/>
  <c r="E16" i="3"/>
  <c r="F16" i="3"/>
  <c r="G16" i="3"/>
  <c r="E24" i="3"/>
  <c r="F24" i="3"/>
  <c r="G24" i="3"/>
  <c r="E32" i="3"/>
  <c r="F32" i="3"/>
  <c r="G32" i="3"/>
  <c r="E40" i="3"/>
  <c r="F40" i="3"/>
  <c r="G40" i="3"/>
  <c r="E48" i="3"/>
  <c r="F48" i="3"/>
  <c r="G48" i="3"/>
  <c r="E56" i="3"/>
  <c r="F56" i="3"/>
  <c r="G56" i="3"/>
  <c r="E64" i="3"/>
  <c r="F64" i="3"/>
  <c r="G64" i="3"/>
  <c r="E72" i="3"/>
  <c r="F72" i="3"/>
  <c r="G72" i="3"/>
  <c r="E80" i="3"/>
  <c r="F80" i="3"/>
  <c r="G80" i="3"/>
  <c r="E88" i="3"/>
  <c r="F88" i="3"/>
  <c r="G88" i="3"/>
  <c r="E96" i="3"/>
  <c r="F96" i="3"/>
  <c r="G96" i="3"/>
  <c r="E17" i="3"/>
  <c r="F17" i="3"/>
  <c r="G17" i="3"/>
  <c r="E65" i="3"/>
  <c r="F65" i="3"/>
  <c r="G65" i="3"/>
  <c r="E33" i="3"/>
  <c r="F33" i="3"/>
  <c r="G33" i="3"/>
  <c r="E89" i="3"/>
  <c r="F89" i="3"/>
  <c r="G89" i="3"/>
  <c r="E13" i="3"/>
  <c r="F13" i="3"/>
  <c r="G13" i="3"/>
  <c r="E25" i="3"/>
  <c r="F25" i="3"/>
  <c r="G25" i="3"/>
  <c r="E69" i="3"/>
  <c r="F69" i="3"/>
  <c r="G69" i="3"/>
  <c r="E91" i="3"/>
  <c r="F91" i="3"/>
  <c r="G91" i="3"/>
  <c r="E18" i="3"/>
  <c r="F18" i="3"/>
  <c r="G18" i="3"/>
  <c r="E42" i="3"/>
  <c r="F42" i="3"/>
  <c r="G42" i="3"/>
  <c r="E70" i="3"/>
  <c r="F70" i="3"/>
  <c r="G70" i="3"/>
  <c r="E78" i="3"/>
  <c r="F78" i="3"/>
  <c r="G78" i="3"/>
  <c r="E86" i="3"/>
  <c r="F86" i="3"/>
  <c r="G86" i="3"/>
  <c r="E94" i="3"/>
  <c r="F94" i="3"/>
  <c r="G94" i="3"/>
  <c r="E102" i="3"/>
  <c r="F102" i="3"/>
  <c r="G102" i="3"/>
  <c r="E51" i="3"/>
  <c r="F51" i="3"/>
  <c r="G51" i="3"/>
  <c r="E19" i="3"/>
  <c r="F19" i="3"/>
  <c r="G19" i="3"/>
  <c r="E35" i="3"/>
  <c r="F35" i="3"/>
  <c r="G35" i="3"/>
  <c r="E67" i="3"/>
  <c r="F67" i="3"/>
  <c r="G67" i="3"/>
  <c r="E101" i="3"/>
  <c r="F101" i="3"/>
  <c r="G101" i="3"/>
  <c r="E95" i="3"/>
  <c r="F95" i="3"/>
  <c r="G95" i="3"/>
  <c r="E21" i="3"/>
  <c r="F21" i="3"/>
  <c r="G21" i="3"/>
  <c r="E61" i="3"/>
  <c r="F61" i="3"/>
  <c r="G61" i="3"/>
  <c r="E97" i="3"/>
  <c r="F97" i="3"/>
  <c r="G97" i="3"/>
  <c r="E45" i="3"/>
  <c r="F45" i="3"/>
  <c r="G45" i="3"/>
  <c r="E73" i="3"/>
  <c r="F73" i="3"/>
  <c r="G73" i="3"/>
  <c r="E85" i="3"/>
  <c r="F85" i="3"/>
  <c r="G85" i="3"/>
  <c r="E99" i="3"/>
  <c r="F99" i="3"/>
  <c r="G99" i="3"/>
  <c r="E10" i="3"/>
  <c r="F10" i="3"/>
  <c r="G10" i="3"/>
  <c r="E22" i="3"/>
  <c r="F22" i="3"/>
  <c r="G22" i="3"/>
  <c r="E30" i="3"/>
  <c r="F30" i="3"/>
  <c r="G30" i="3"/>
  <c r="E38" i="3"/>
  <c r="F38" i="3"/>
  <c r="G38" i="3"/>
  <c r="E46" i="3"/>
  <c r="F46" i="3"/>
  <c r="G46" i="3"/>
  <c r="E54" i="3"/>
  <c r="F54" i="3"/>
  <c r="G54" i="3"/>
  <c r="E62" i="3"/>
  <c r="F62" i="3"/>
  <c r="G62" i="3"/>
  <c r="E11" i="3"/>
  <c r="F11" i="3"/>
  <c r="G11" i="3"/>
  <c r="E31" i="3"/>
  <c r="F31" i="3"/>
  <c r="G31" i="3"/>
  <c r="E39" i="3"/>
  <c r="F39" i="3"/>
  <c r="G39" i="3"/>
  <c r="E79" i="3"/>
  <c r="F79" i="3"/>
  <c r="G79" i="3"/>
  <c r="E12" i="3"/>
  <c r="F12" i="3"/>
  <c r="G12" i="3"/>
  <c r="E28" i="3"/>
  <c r="F28" i="3"/>
  <c r="G28" i="3"/>
  <c r="E36" i="3"/>
  <c r="F36" i="3"/>
  <c r="G36" i="3"/>
  <c r="E44" i="3"/>
  <c r="F44" i="3"/>
  <c r="G44" i="3"/>
  <c r="E52" i="3"/>
  <c r="F52" i="3"/>
  <c r="G52" i="3"/>
  <c r="E60" i="3"/>
  <c r="F60" i="3"/>
  <c r="G60" i="3"/>
  <c r="E68" i="3"/>
  <c r="F68" i="3"/>
  <c r="G68" i="3"/>
  <c r="E76" i="3"/>
  <c r="F76" i="3"/>
  <c r="G76" i="3"/>
  <c r="E84" i="3"/>
  <c r="F84" i="3"/>
  <c r="G84" i="3"/>
  <c r="E92" i="3"/>
  <c r="F92" i="3"/>
  <c r="G92" i="3"/>
  <c r="E100" i="3"/>
  <c r="F100" i="3"/>
  <c r="G100" i="3"/>
  <c r="E87" i="3"/>
  <c r="F87" i="3"/>
  <c r="G87" i="3"/>
  <c r="E93" i="3"/>
  <c r="F93" i="3"/>
  <c r="G93" i="3"/>
  <c r="E37" i="3"/>
  <c r="F37" i="3"/>
  <c r="G37" i="3"/>
  <c r="D127" i="3"/>
  <c r="D151" i="3"/>
  <c r="D125" i="3"/>
  <c r="D114" i="3"/>
  <c r="D105" i="3"/>
  <c r="D123" i="3"/>
  <c r="D146" i="3"/>
  <c r="D117" i="3"/>
  <c r="D130" i="3"/>
  <c r="D115" i="3"/>
  <c r="D128" i="3"/>
  <c r="D131" i="3"/>
  <c r="B127" i="3"/>
  <c r="C127" i="3"/>
  <c r="D144" i="3"/>
  <c r="D121" i="3"/>
  <c r="D112" i="3"/>
  <c r="D120" i="3"/>
  <c r="D145" i="3"/>
  <c r="D143" i="3"/>
  <c r="D129" i="3"/>
  <c r="D104" i="3"/>
  <c r="D137" i="3"/>
  <c r="D135" i="3"/>
  <c r="D118" i="3"/>
  <c r="D134" i="3"/>
  <c r="D132" i="3"/>
  <c r="D149" i="3"/>
  <c r="D147" i="3"/>
  <c r="D109" i="3"/>
  <c r="D107" i="3"/>
  <c r="D139" i="3"/>
  <c r="D116" i="3"/>
  <c r="D122" i="3"/>
  <c r="B118" i="3"/>
  <c r="C118" i="3"/>
  <c r="D124" i="3"/>
  <c r="D106" i="3"/>
  <c r="B112" i="3"/>
  <c r="C112" i="3"/>
  <c r="B111" i="3"/>
  <c r="C111" i="3"/>
  <c r="D111" i="3"/>
  <c r="D150" i="3"/>
  <c r="D148" i="3"/>
  <c r="B126" i="3"/>
  <c r="C126" i="3"/>
  <c r="D126" i="3"/>
  <c r="D140" i="3"/>
  <c r="D133" i="3"/>
  <c r="D142" i="3"/>
  <c r="D113" i="3"/>
  <c r="B113" i="3"/>
  <c r="C113" i="3"/>
  <c r="D141" i="3"/>
  <c r="D138" i="3"/>
  <c r="D119" i="3"/>
  <c r="D110" i="3"/>
  <c r="D136" i="3"/>
  <c r="B150" i="3"/>
  <c r="C150" i="3"/>
  <c r="D108" i="3"/>
  <c r="B130" i="3"/>
  <c r="C130" i="3"/>
  <c r="B129" i="3"/>
  <c r="C129" i="3"/>
  <c r="B115" i="3"/>
  <c r="C115" i="3"/>
  <c r="B106" i="3"/>
  <c r="C106" i="3"/>
  <c r="B131" i="3"/>
  <c r="C131" i="3"/>
  <c r="B139" i="3"/>
  <c r="C139" i="3"/>
  <c r="B151" i="3"/>
  <c r="C151" i="3"/>
  <c r="B146" i="3"/>
  <c r="C146" i="3"/>
  <c r="B123" i="3"/>
  <c r="C123" i="3"/>
  <c r="B125" i="3"/>
  <c r="C125" i="3"/>
  <c r="B108" i="3"/>
  <c r="C108" i="3"/>
  <c r="B143" i="3"/>
  <c r="C143" i="3"/>
  <c r="B133" i="3"/>
  <c r="C133" i="3"/>
  <c r="B110" i="3"/>
  <c r="C110" i="3"/>
  <c r="B134" i="3"/>
  <c r="C134" i="3"/>
  <c r="B128" i="3"/>
  <c r="C128" i="3"/>
  <c r="B140" i="3"/>
  <c r="C140" i="3"/>
  <c r="B105" i="3"/>
  <c r="C105" i="3"/>
  <c r="B135" i="3"/>
  <c r="C135" i="3"/>
  <c r="B145" i="3"/>
  <c r="C145" i="3"/>
  <c r="B117" i="3"/>
  <c r="C117" i="3"/>
  <c r="B144" i="3"/>
  <c r="C144" i="3"/>
  <c r="B107" i="3"/>
  <c r="C107" i="3"/>
  <c r="B142" i="3"/>
  <c r="C142" i="3"/>
  <c r="B121" i="3"/>
  <c r="C121" i="3"/>
  <c r="B119" i="3"/>
  <c r="C119" i="3"/>
  <c r="B137" i="3"/>
  <c r="C137" i="3"/>
  <c r="B138" i="3"/>
  <c r="C138" i="3"/>
  <c r="B109" i="3"/>
  <c r="C109" i="3"/>
  <c r="B132" i="3"/>
  <c r="C132" i="3"/>
  <c r="B114" i="3"/>
  <c r="C114" i="3"/>
  <c r="B116" i="3"/>
  <c r="C116" i="3"/>
  <c r="B149" i="3"/>
  <c r="C149" i="3"/>
  <c r="B148" i="3"/>
  <c r="C148" i="3"/>
  <c r="B136" i="3"/>
  <c r="C136" i="3"/>
  <c r="B120" i="3"/>
  <c r="C120" i="3"/>
  <c r="B104" i="3"/>
  <c r="C104" i="3"/>
  <c r="B122" i="3"/>
  <c r="C122" i="3"/>
  <c r="B147" i="3"/>
  <c r="C147" i="3"/>
  <c r="B141" i="3"/>
  <c r="C141" i="3"/>
  <c r="B124" i="3"/>
  <c r="C124" i="3"/>
  <c r="B16" i="8"/>
  <c r="C16" i="8"/>
  <c r="B17" i="8"/>
  <c r="B18" i="8"/>
  <c r="C17" i="8"/>
  <c r="C18" i="8"/>
  <c r="B20" i="8"/>
  <c r="B24" i="8"/>
  <c r="B23" i="8"/>
  <c r="B28" i="8"/>
  <c r="B26" i="8"/>
  <c r="B29" i="8"/>
  <c r="B27" i="8"/>
  <c r="B21" i="8"/>
</calcChain>
</file>

<file path=xl/sharedStrings.xml><?xml version="1.0" encoding="utf-8"?>
<sst xmlns="http://schemas.openxmlformats.org/spreadsheetml/2006/main" count="335" uniqueCount="166">
  <si>
    <t>Condition/Strain A</t>
  </si>
  <si>
    <t>Condition/Strain B</t>
  </si>
  <si>
    <t>Standard Deviation</t>
  </si>
  <si>
    <t>n</t>
  </si>
  <si>
    <t>Pooled Std Dev</t>
  </si>
  <si>
    <t>t-statistic</t>
  </si>
  <si>
    <t>p-value (two-tailed)</t>
  </si>
  <si>
    <t>p-value (one-tailed)</t>
  </si>
  <si>
    <t>one-tailed: A&gt;B</t>
  </si>
  <si>
    <t>t-critical (two-tailed)</t>
  </si>
  <si>
    <t>t-critical (one-tailed)</t>
  </si>
  <si>
    <t>alpha-level</t>
  </si>
  <si>
    <t>Strain A</t>
  </si>
  <si>
    <t>Condition A</t>
  </si>
  <si>
    <t>Strain B</t>
  </si>
  <si>
    <t>Condition B</t>
  </si>
  <si>
    <t>Parameter</t>
  </si>
  <si>
    <t>Tails</t>
  </si>
  <si>
    <t>Alpha</t>
  </si>
  <si>
    <t>p-value</t>
  </si>
  <si>
    <t>Doubling Time</t>
  </si>
  <si>
    <t>One</t>
  </si>
  <si>
    <t>**Remember to "paste values"</t>
  </si>
  <si>
    <t>RESULTS</t>
  </si>
  <si>
    <t>Two Factors</t>
  </si>
  <si>
    <t>With Replication</t>
  </si>
  <si>
    <t>EXAMPLE:</t>
  </si>
  <si>
    <t>** May need to install / turn-on "Data Analysis" Add-In</t>
  </si>
  <si>
    <t>Then go to Data-&gt;Data Analysis -&gt; ANOVA: 2 Factor With Replication</t>
  </si>
  <si>
    <t>NOTE:</t>
  </si>
  <si>
    <t xml:space="preserve">SS(b) : </t>
  </si>
  <si>
    <t>df(b) :</t>
  </si>
  <si>
    <t>MS(b) :</t>
  </si>
  <si>
    <t>SS(w) :</t>
  </si>
  <si>
    <t>df(w) :</t>
  </si>
  <si>
    <t>MS(w) :</t>
  </si>
  <si>
    <t>F :</t>
  </si>
  <si>
    <t>DATA MUST BE FORMATTED LIKE THIS:</t>
  </si>
  <si>
    <t>Or Tools -&gt; Data Analysis (older Excel versions)</t>
  </si>
  <si>
    <t>(# strains)(# conditions)(# replicates -1)</t>
  </si>
  <si>
    <t>(# categories -1)</t>
  </si>
  <si>
    <t>MS(b) / MS(w)</t>
  </si>
  <si>
    <t>SS(b) / df(b)</t>
  </si>
  <si>
    <t>SS(w) / df(w)</t>
  </si>
  <si>
    <t>n1 * (Y1avg - Yavg)^2 + n2 * (Y2avg - Yavg)^2 + …</t>
  </si>
  <si>
    <t>sum( (Yijk - Yij_avg)^2)</t>
  </si>
  <si>
    <t>Yijk = alpha(i) + beta(j) + gamma(i,j) + epsilon(k)</t>
  </si>
  <si>
    <t>i = factor 1 (condition), j = factor 2 (strain), k = individual sample</t>
  </si>
  <si>
    <t>Interpretation</t>
  </si>
  <si>
    <t>Doubling time is significantly increased by treatment in SKI strain</t>
  </si>
  <si>
    <t>What?</t>
  </si>
  <si>
    <t>Diyal</t>
  </si>
  <si>
    <t>Group Name</t>
  </si>
  <si>
    <t>Well number</t>
  </si>
  <si>
    <t>Best Fit Model</t>
  </si>
  <si>
    <t>Max growth</t>
  </si>
  <si>
    <t>Normalized OD</t>
  </si>
  <si>
    <t>Concentration</t>
  </si>
  <si>
    <t>Glucose</t>
  </si>
  <si>
    <t>URA3</t>
  </si>
  <si>
    <t>TRMB</t>
  </si>
  <si>
    <t>od - initial + 0.005</t>
  </si>
  <si>
    <t>OD</t>
  </si>
  <si>
    <t>Rep 1</t>
  </si>
  <si>
    <t>Norm OD</t>
  </si>
  <si>
    <t>Rep 2</t>
  </si>
  <si>
    <t>Rep 3</t>
  </si>
  <si>
    <t>Rep 4</t>
  </si>
  <si>
    <t>GRAPH Replicates</t>
  </si>
  <si>
    <t>*Paste Data from 3 or 4 replicates into peach columns, along with time data</t>
  </si>
  <si>
    <t>time</t>
  </si>
  <si>
    <t>lag</t>
  </si>
  <si>
    <t>capacity</t>
  </si>
  <si>
    <t>max growth</t>
  </si>
  <si>
    <t>residual</t>
  </si>
  <si>
    <t>residual^2</t>
  </si>
  <si>
    <t>Data</t>
  </si>
  <si>
    <t>(x_i - mean)^2</t>
  </si>
  <si>
    <t xml:space="preserve">Logistic </t>
  </si>
  <si>
    <t xml:space="preserve">Gompertz </t>
  </si>
  <si>
    <t>od</t>
  </si>
  <si>
    <t>logistic fit</t>
  </si>
  <si>
    <t>gompertz fit</t>
  </si>
  <si>
    <t>slope</t>
  </si>
  <si>
    <t>ln(cells)</t>
  </si>
  <si>
    <t>intercept</t>
  </si>
  <si>
    <t>Log-Linear Regression</t>
  </si>
  <si>
    <t>(optical density)</t>
  </si>
  <si>
    <t>(hours)</t>
  </si>
  <si>
    <t>hours</t>
  </si>
  <si>
    <t>R^2</t>
  </si>
  <si>
    <t>Doubling Time:</t>
  </si>
  <si>
    <t>Fitting Parameters</t>
  </si>
  <si>
    <t>R^2:</t>
  </si>
  <si>
    <t>Fitting parameters</t>
  </si>
  <si>
    <t>lag (hours)</t>
  </si>
  <si>
    <t>Gompertz</t>
  </si>
  <si>
    <t>Log Linear</t>
  </si>
  <si>
    <t>Logistic</t>
  </si>
  <si>
    <t>Max growth rate (cells/hour)</t>
  </si>
  <si>
    <t>Lag time (hours)</t>
  </si>
  <si>
    <t>Doubling time (hours)</t>
  </si>
  <si>
    <t>cells</t>
  </si>
  <si>
    <t>Carrying capacity (cells)</t>
  </si>
  <si>
    <t>Average</t>
  </si>
  <si>
    <t>Directions:</t>
  </si>
  <si>
    <t>Condition</t>
  </si>
  <si>
    <t>Strain</t>
  </si>
  <si>
    <t>Replicate #</t>
  </si>
  <si>
    <t>Doubling time</t>
  </si>
  <si>
    <t>Lag time</t>
  </si>
  <si>
    <t>Carrying capacity</t>
  </si>
  <si>
    <t>S288C</t>
  </si>
  <si>
    <t>SK1</t>
  </si>
  <si>
    <t>Wild</t>
  </si>
  <si>
    <t>Control</t>
  </si>
  <si>
    <t>Treatment</t>
  </si>
  <si>
    <t>1) Enter your data into the peach colored columns    2) Switch tabs to set parameters for each fitting curve  3) Collect results in "All Results" tab</t>
  </si>
  <si>
    <t>Anova: Two-Factor With Replication</t>
  </si>
  <si>
    <t>SUMMARY</t>
  </si>
  <si>
    <t>Total</t>
  </si>
  <si>
    <t>Count</t>
  </si>
  <si>
    <t>Sum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</si>
  <si>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</si>
  <si>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</si>
  <si>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</si>
  <si>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</si>
  <si>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</si>
  <si>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</si>
  <si>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</si>
  <si>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</si>
  <si>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</si>
  <si>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</si>
  <si>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</si>
  <si>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</si>
  <si>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</si>
  <si>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>Sample is C vs T</t>
  </si>
  <si>
    <t>Columns is Strains</t>
  </si>
  <si>
    <t>Pooled Variance</t>
  </si>
  <si>
    <t xml:space="preserve">Model(t) </t>
  </si>
  <si>
    <t>time (hours)</t>
  </si>
  <si>
    <t>f=exp(bt+a)</t>
  </si>
  <si>
    <t>ln of Model(t)</t>
  </si>
  <si>
    <t>residuals^2</t>
  </si>
  <si>
    <t>Only first 30 samples</t>
  </si>
  <si>
    <t>All data points</t>
  </si>
  <si>
    <t>(D-mean(D))^2</t>
  </si>
  <si>
    <t>Growth Cells/hr</t>
  </si>
  <si>
    <t>Growth Cells/hr/cell</t>
  </si>
  <si>
    <t>doubling time</t>
  </si>
  <si>
    <t>double time</t>
  </si>
  <si>
    <t>R^2 only applies to first ~10 hours because we can not fit stationary phase.</t>
  </si>
  <si>
    <t xml:space="preserve">max growth </t>
  </si>
  <si>
    <t xml:space="preserve">R^2 </t>
  </si>
  <si>
    <t>CELLS per HOUR</t>
  </si>
  <si>
    <t>CELLS per HOUR per CELL</t>
  </si>
  <si>
    <t>DOUBLING TIME</t>
  </si>
  <si>
    <t>Beyonce</t>
  </si>
  <si>
    <t>Salty Dogs</t>
  </si>
  <si>
    <t>T-Test</t>
  </si>
  <si>
    <t>Two-Sample</t>
  </si>
  <si>
    <t>Equal Variance</t>
  </si>
  <si>
    <t>NOT paired</t>
  </si>
  <si>
    <t xml:space="preserve">**Can compare controls between different strains or treatment and control for same strain </t>
  </si>
  <si>
    <t>Replicate</t>
  </si>
  <si>
    <t>**Can test differences using doubling time, lag time, or carrying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</si>
</sst>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E+00"/>
    <numFmt numFmtId="166" formatCode="0.00000"/>
    <numFmt numFmtId="167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u/>
      <sz val="14"/>
      <color theme="3" tint="-0.24994659260841701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8"/>
      <name val="Verdana"/>
    </font>
  </fonts>
  <fills count="17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indexed="18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indexed="18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ck">
        <color theme="4"/>
      </top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9" applyNumberFormat="0" applyFill="0" applyAlignment="0" applyProtection="0"/>
    <xf numFmtId="0" fontId="6" fillId="0" borderId="10" applyNumberFormat="0" applyFill="0" applyAlignment="0" applyProtection="0"/>
  </cellStyleXfs>
  <cellXfs count="218">
    <xf numFmtId="0" fontId="0" fillId="0" borderId="0" xfId="0"/>
    <xf numFmtId="0" fontId="7" fillId="0" borderId="0" xfId="0" applyFont="1"/>
    <xf numFmtId="0" fontId="0" fillId="0" borderId="0" xfId="0" applyFill="1"/>
    <xf numFmtId="11" fontId="0" fillId="0" borderId="0" xfId="0" applyNumberFormat="1" applyFill="1"/>
    <xf numFmtId="0" fontId="0" fillId="5" borderId="0" xfId="0" applyFill="1"/>
    <xf numFmtId="11" fontId="0" fillId="5" borderId="0" xfId="0" applyNumberFormat="1" applyFill="1"/>
    <xf numFmtId="0" fontId="0" fillId="0" borderId="0" xfId="0" applyAlignment="1">
      <alignment horizontal="center"/>
    </xf>
    <xf numFmtId="0" fontId="7" fillId="5" borderId="1" xfId="0" applyFont="1" applyFill="1" applyBorder="1"/>
    <xf numFmtId="0" fontId="0" fillId="5" borderId="1" xfId="0" applyFill="1" applyBorder="1" applyAlignment="1">
      <alignment horizontal="right"/>
    </xf>
    <xf numFmtId="2" fontId="0" fillId="5" borderId="2" xfId="0" applyNumberFormat="1" applyFill="1" applyBorder="1" applyAlignment="1">
      <alignment horizontal="left"/>
    </xf>
    <xf numFmtId="0" fontId="7" fillId="0" borderId="0" xfId="0" applyFont="1" applyFill="1"/>
    <xf numFmtId="0" fontId="0" fillId="0" borderId="0" xfId="0" applyFill="1" applyAlignment="1">
      <alignment horizontal="center"/>
    </xf>
    <xf numFmtId="0" fontId="8" fillId="0" borderId="0" xfId="0" applyFont="1" applyFill="1"/>
    <xf numFmtId="0" fontId="7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6" borderId="0" xfId="0" applyFill="1"/>
    <xf numFmtId="11" fontId="0" fillId="6" borderId="0" xfId="0" applyNumberFormat="1" applyFill="1"/>
    <xf numFmtId="11" fontId="7" fillId="6" borderId="1" xfId="0" applyNumberFormat="1" applyFont="1" applyFill="1" applyBorder="1"/>
    <xf numFmtId="0" fontId="7" fillId="6" borderId="1" xfId="0" applyFont="1" applyFill="1" applyBorder="1"/>
    <xf numFmtId="0" fontId="7" fillId="6" borderId="2" xfId="0" applyFont="1" applyFill="1" applyBorder="1"/>
    <xf numFmtId="11" fontId="7" fillId="6" borderId="0" xfId="0" applyNumberFormat="1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164" fontId="0" fillId="6" borderId="4" xfId="0" applyNumberFormat="1" applyFill="1" applyBorder="1" applyAlignment="1">
      <alignment horizontal="center"/>
    </xf>
    <xf numFmtId="11" fontId="0" fillId="6" borderId="5" xfId="0" applyNumberFormat="1" applyFill="1" applyBorder="1" applyAlignment="1">
      <alignment horizontal="center"/>
    </xf>
    <xf numFmtId="0" fontId="0" fillId="7" borderId="0" xfId="0" applyFill="1"/>
    <xf numFmtId="0" fontId="7" fillId="7" borderId="1" xfId="0" applyFont="1" applyFill="1" applyBorder="1"/>
    <xf numFmtId="0" fontId="0" fillId="7" borderId="1" xfId="0" applyFill="1" applyBorder="1" applyAlignment="1">
      <alignment horizontal="right"/>
    </xf>
    <xf numFmtId="2" fontId="0" fillId="7" borderId="2" xfId="0" applyNumberFormat="1" applyFill="1" applyBorder="1" applyAlignment="1">
      <alignment horizontal="left"/>
    </xf>
    <xf numFmtId="11" fontId="0" fillId="7" borderId="0" xfId="0" applyNumberFormat="1" applyFill="1"/>
    <xf numFmtId="11" fontId="7" fillId="0" borderId="0" xfId="0" applyNumberFormat="1" applyFont="1" applyFill="1"/>
    <xf numFmtId="0" fontId="7" fillId="0" borderId="0" xfId="0" applyFont="1" applyFill="1" applyAlignment="1">
      <alignment horizontal="center"/>
    </xf>
    <xf numFmtId="0" fontId="2" fillId="4" borderId="0" xfId="3"/>
    <xf numFmtId="2" fontId="3" fillId="4" borderId="0" xfId="3" applyNumberFormat="1" applyFont="1"/>
    <xf numFmtId="166" fontId="3" fillId="4" borderId="0" xfId="3" applyNumberFormat="1" applyFont="1"/>
    <xf numFmtId="0" fontId="3" fillId="4" borderId="0" xfId="3" applyFont="1"/>
    <xf numFmtId="0" fontId="3" fillId="4" borderId="0" xfId="3" applyFont="1" applyAlignment="1">
      <alignment horizontal="right"/>
    </xf>
    <xf numFmtId="0" fontId="3" fillId="4" borderId="0" xfId="3" applyFont="1" applyBorder="1" applyAlignment="1">
      <alignment horizontal="right"/>
    </xf>
    <xf numFmtId="0" fontId="5" fillId="0" borderId="9" xfId="5" applyAlignment="1">
      <alignment horizontal="center" vertical="center"/>
    </xf>
    <xf numFmtId="166" fontId="5" fillId="0" borderId="9" xfId="5" applyNumberFormat="1" applyAlignment="1">
      <alignment horizontal="center" vertical="center"/>
    </xf>
    <xf numFmtId="2" fontId="5" fillId="0" borderId="9" xfId="5" applyNumberFormat="1" applyAlignment="1">
      <alignment horizontal="center" vertical="center"/>
    </xf>
    <xf numFmtId="11" fontId="5" fillId="0" borderId="9" xfId="5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8" fillId="5" borderId="6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164" fontId="8" fillId="5" borderId="5" xfId="0" applyNumberFormat="1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164" fontId="8" fillId="7" borderId="5" xfId="0" applyNumberFormat="1" applyFont="1" applyFill="1" applyBorder="1" applyAlignment="1">
      <alignment horizontal="center"/>
    </xf>
    <xf numFmtId="11" fontId="8" fillId="6" borderId="6" xfId="0" applyNumberFormat="1" applyFont="1" applyFill="1" applyBorder="1"/>
    <xf numFmtId="0" fontId="8" fillId="6" borderId="0" xfId="0" applyFont="1" applyFill="1" applyBorder="1" applyAlignment="1">
      <alignment horizontal="center"/>
    </xf>
    <xf numFmtId="165" fontId="9" fillId="6" borderId="7" xfId="0" applyNumberFormat="1" applyFont="1" applyFill="1" applyBorder="1" applyAlignment="1">
      <alignment horizontal="center"/>
    </xf>
    <xf numFmtId="11" fontId="9" fillId="6" borderId="4" xfId="0" applyNumberFormat="1" applyFont="1" applyFill="1" applyBorder="1" applyAlignment="1">
      <alignment horizontal="center"/>
    </xf>
    <xf numFmtId="0" fontId="10" fillId="5" borderId="8" xfId="0" applyFont="1" applyFill="1" applyBorder="1"/>
    <xf numFmtId="0" fontId="10" fillId="7" borderId="8" xfId="0" applyFont="1" applyFill="1" applyBorder="1"/>
    <xf numFmtId="0" fontId="10" fillId="6" borderId="8" xfId="0" applyFont="1" applyFill="1" applyBorder="1"/>
    <xf numFmtId="0" fontId="9" fillId="7" borderId="7" xfId="0" applyFont="1" applyFill="1" applyBorder="1" applyAlignment="1">
      <alignment horizontal="center"/>
    </xf>
    <xf numFmtId="11" fontId="9" fillId="7" borderId="4" xfId="0" applyNumberFormat="1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  <xf numFmtId="11" fontId="9" fillId="5" borderId="4" xfId="0" applyNumberFormat="1" applyFont="1" applyFill="1" applyBorder="1" applyAlignment="1">
      <alignment horizontal="center"/>
    </xf>
    <xf numFmtId="0" fontId="10" fillId="6" borderId="1" xfId="0" applyFont="1" applyFill="1" applyBorder="1"/>
    <xf numFmtId="165" fontId="9" fillId="6" borderId="4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4" fillId="0" borderId="0" xfId="4" applyFill="1"/>
    <xf numFmtId="11" fontId="4" fillId="0" borderId="0" xfId="4" applyNumberFormat="1" applyFill="1"/>
    <xf numFmtId="166" fontId="11" fillId="0" borderId="10" xfId="6" applyNumberFormat="1" applyFont="1" applyAlignment="1">
      <alignment horizontal="center" vertical="center"/>
    </xf>
    <xf numFmtId="2" fontId="11" fillId="0" borderId="10" xfId="6" applyNumberFormat="1" applyFont="1" applyAlignment="1">
      <alignment horizontal="center" vertical="center"/>
    </xf>
    <xf numFmtId="0" fontId="11" fillId="0" borderId="10" xfId="6" applyFont="1" applyAlignment="1">
      <alignment horizontal="center" vertical="center"/>
    </xf>
    <xf numFmtId="11" fontId="11" fillId="0" borderId="10" xfId="6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7" fillId="2" borderId="0" xfId="1" applyFont="1"/>
    <xf numFmtId="11" fontId="7" fillId="2" borderId="0" xfId="1" applyNumberFormat="1" applyFont="1"/>
    <xf numFmtId="0" fontId="0" fillId="0" borderId="0" xfId="0" applyFill="1" applyBorder="1" applyAlignment="1"/>
    <xf numFmtId="0" fontId="0" fillId="0" borderId="4" xfId="0" applyFill="1" applyBorder="1" applyAlignment="1"/>
    <xf numFmtId="2" fontId="0" fillId="0" borderId="0" xfId="0" applyNumberFormat="1" applyFill="1"/>
    <xf numFmtId="164" fontId="2" fillId="4" borderId="0" xfId="3" applyNumberFormat="1"/>
    <xf numFmtId="11" fontId="0" fillId="0" borderId="0" xfId="0" applyNumberFormat="1" applyFill="1" applyBorder="1" applyAlignment="1">
      <alignment horizontal="center" wrapText="1"/>
    </xf>
    <xf numFmtId="0" fontId="8" fillId="5" borderId="0" xfId="0" applyFont="1" applyFill="1" applyBorder="1" applyAlignment="1">
      <alignment horizontal="center" wrapText="1"/>
    </xf>
    <xf numFmtId="11" fontId="0" fillId="0" borderId="0" xfId="0" applyNumberFormat="1"/>
    <xf numFmtId="0" fontId="0" fillId="0" borderId="0" xfId="0" applyFill="1" applyAlignment="1">
      <alignment wrapText="1"/>
    </xf>
    <xf numFmtId="0" fontId="0" fillId="0" borderId="0" xfId="0" applyFill="1" applyAlignment="1"/>
    <xf numFmtId="0" fontId="0" fillId="0" borderId="0" xfId="0"/>
    <xf numFmtId="0" fontId="2" fillId="4" borderId="0" xfId="3"/>
    <xf numFmtId="0" fontId="0" fillId="0" borderId="0" xfId="0"/>
    <xf numFmtId="0" fontId="0" fillId="0" borderId="0" xfId="0" applyFill="1"/>
    <xf numFmtId="0" fontId="2" fillId="4" borderId="0" xfId="3"/>
    <xf numFmtId="0" fontId="18" fillId="10" borderId="0" xfId="0" applyFont="1" applyFill="1" applyAlignment="1"/>
    <xf numFmtId="0" fontId="0" fillId="10" borderId="0" xfId="0" applyFill="1"/>
    <xf numFmtId="0" fontId="16" fillId="10" borderId="0" xfId="0" applyFont="1" applyFill="1" applyAlignment="1"/>
    <xf numFmtId="0" fontId="18" fillId="11" borderId="0" xfId="0" applyFont="1" applyFill="1" applyAlignment="1"/>
    <xf numFmtId="0" fontId="0" fillId="11" borderId="0" xfId="0" applyFill="1"/>
    <xf numFmtId="0" fontId="16" fillId="11" borderId="0" xfId="0" applyFont="1" applyFill="1" applyAlignment="1"/>
    <xf numFmtId="0" fontId="13" fillId="11" borderId="0" xfId="0" applyFont="1" applyFill="1" applyAlignment="1"/>
    <xf numFmtId="0" fontId="0" fillId="0" borderId="13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7" fillId="12" borderId="14" xfId="0" applyFont="1" applyFill="1" applyBorder="1" applyAlignment="1">
      <alignment horizontal="center"/>
    </xf>
    <xf numFmtId="0" fontId="7" fillId="12" borderId="17" xfId="0" applyFont="1" applyFill="1" applyBorder="1" applyAlignment="1">
      <alignment horizontal="center"/>
    </xf>
    <xf numFmtId="0" fontId="7" fillId="12" borderId="19" xfId="0" applyFont="1" applyFill="1" applyBorder="1" applyAlignment="1">
      <alignment horizontal="center"/>
    </xf>
    <xf numFmtId="0" fontId="7" fillId="12" borderId="15" xfId="0" applyFont="1" applyFill="1" applyBorder="1"/>
    <xf numFmtId="0" fontId="7" fillId="12" borderId="16" xfId="0" applyFont="1" applyFill="1" applyBorder="1"/>
    <xf numFmtId="0" fontId="0" fillId="12" borderId="13" xfId="0" applyFill="1" applyBorder="1"/>
    <xf numFmtId="0" fontId="7" fillId="12" borderId="14" xfId="0" applyFont="1" applyFill="1" applyBorder="1" applyAlignment="1">
      <alignment horizontal="right"/>
    </xf>
    <xf numFmtId="0" fontId="0" fillId="12" borderId="15" xfId="0" applyFill="1" applyBorder="1"/>
    <xf numFmtId="0" fontId="0" fillId="12" borderId="16" xfId="0" applyFill="1" applyBorder="1"/>
    <xf numFmtId="0" fontId="7" fillId="12" borderId="17" xfId="0" applyFont="1" applyFill="1" applyBorder="1" applyAlignment="1">
      <alignment horizontal="right"/>
    </xf>
    <xf numFmtId="0" fontId="0" fillId="12" borderId="18" xfId="0" applyFill="1" applyBorder="1"/>
    <xf numFmtId="0" fontId="7" fillId="12" borderId="17" xfId="0" applyFont="1" applyFill="1" applyBorder="1"/>
    <xf numFmtId="0" fontId="7" fillId="12" borderId="19" xfId="0" applyFont="1" applyFill="1" applyBorder="1" applyAlignment="1">
      <alignment horizontal="right"/>
    </xf>
    <xf numFmtId="0" fontId="0" fillId="12" borderId="20" xfId="0" applyFill="1" applyBorder="1"/>
    <xf numFmtId="0" fontId="0" fillId="12" borderId="21" xfId="0" applyFill="1" applyBorder="1"/>
    <xf numFmtId="0" fontId="12" fillId="8" borderId="13" xfId="0" applyFont="1" applyFill="1" applyBorder="1" applyAlignment="1">
      <alignment horizontal="center" vertical="center"/>
    </xf>
    <xf numFmtId="0" fontId="12" fillId="8" borderId="18" xfId="0" applyFont="1" applyFill="1" applyBorder="1" applyAlignment="1">
      <alignment horizontal="center" vertical="center"/>
    </xf>
    <xf numFmtId="0" fontId="12" fillId="8" borderId="20" xfId="0" applyFont="1" applyFill="1" applyBorder="1" applyAlignment="1">
      <alignment horizontal="center" vertical="center"/>
    </xf>
    <xf numFmtId="0" fontId="12" fillId="8" borderId="21" xfId="0" applyFont="1" applyFill="1" applyBorder="1" applyAlignment="1">
      <alignment horizontal="center" vertical="center"/>
    </xf>
    <xf numFmtId="0" fontId="0" fillId="12" borderId="16" xfId="0" applyFont="1" applyFill="1" applyBorder="1"/>
    <xf numFmtId="0" fontId="0" fillId="12" borderId="18" xfId="0" applyFont="1" applyFill="1" applyBorder="1"/>
    <xf numFmtId="0" fontId="0" fillId="12" borderId="21" xfId="0" applyFont="1" applyFill="1" applyBorder="1"/>
    <xf numFmtId="0" fontId="0" fillId="8" borderId="18" xfId="0" applyFont="1" applyFill="1" applyBorder="1"/>
    <xf numFmtId="0" fontId="0" fillId="11" borderId="16" xfId="0" applyFill="1" applyBorder="1"/>
    <xf numFmtId="0" fontId="7" fillId="11" borderId="19" xfId="0" applyFont="1" applyFill="1" applyBorder="1"/>
    <xf numFmtId="0" fontId="7" fillId="11" borderId="20" xfId="0" applyFont="1" applyFill="1" applyBorder="1"/>
    <xf numFmtId="0" fontId="19" fillId="0" borderId="0" xfId="0" applyFont="1"/>
    <xf numFmtId="0" fontId="0" fillId="0" borderId="0" xfId="0" applyBorder="1"/>
    <xf numFmtId="0" fontId="0" fillId="0" borderId="32" xfId="0" applyBorder="1"/>
    <xf numFmtId="0" fontId="12" fillId="0" borderId="0" xfId="0" applyFont="1" applyBorder="1"/>
    <xf numFmtId="0" fontId="0" fillId="10" borderId="1" xfId="0" applyFill="1" applyBorder="1"/>
    <xf numFmtId="0" fontId="0" fillId="10" borderId="0" xfId="0" applyFill="1" applyBorder="1"/>
    <xf numFmtId="0" fontId="12" fillId="10" borderId="3" xfId="0" applyFont="1" applyFill="1" applyBorder="1" applyAlignment="1">
      <alignment horizontal="center" vertical="center"/>
    </xf>
    <xf numFmtId="0" fontId="0" fillId="13" borderId="8" xfId="0" applyFill="1" applyBorder="1"/>
    <xf numFmtId="0" fontId="0" fillId="13" borderId="1" xfId="0" applyFill="1" applyBorder="1"/>
    <xf numFmtId="0" fontId="12" fillId="13" borderId="1" xfId="0" applyFont="1" applyFill="1" applyBorder="1"/>
    <xf numFmtId="0" fontId="12" fillId="13" borderId="2" xfId="0" applyFont="1" applyFill="1" applyBorder="1" applyAlignment="1">
      <alignment horizontal="center" vertical="center"/>
    </xf>
    <xf numFmtId="0" fontId="0" fillId="13" borderId="6" xfId="0" applyFill="1" applyBorder="1"/>
    <xf numFmtId="0" fontId="0" fillId="13" borderId="0" xfId="0" applyFill="1" applyBorder="1"/>
    <xf numFmtId="0" fontId="12" fillId="13" borderId="0" xfId="0" applyFont="1" applyFill="1" applyBorder="1"/>
    <xf numFmtId="0" fontId="12" fillId="13" borderId="3" xfId="0" applyFont="1" applyFill="1" applyBorder="1" applyAlignment="1">
      <alignment horizontal="center" vertical="center"/>
    </xf>
    <xf numFmtId="0" fontId="14" fillId="13" borderId="33" xfId="0" applyFont="1" applyFill="1" applyBorder="1" applyAlignment="1">
      <alignment horizontal="right"/>
    </xf>
    <xf numFmtId="0" fontId="14" fillId="13" borderId="11" xfId="0" applyFont="1" applyFill="1" applyBorder="1" applyAlignment="1">
      <alignment horizontal="right"/>
    </xf>
    <xf numFmtId="0" fontId="0" fillId="13" borderId="6" xfId="0" applyFill="1" applyBorder="1" applyAlignment="1"/>
    <xf numFmtId="0" fontId="0" fillId="13" borderId="0" xfId="0" applyFill="1" applyBorder="1" applyAlignment="1"/>
    <xf numFmtId="0" fontId="0" fillId="13" borderId="3" xfId="0" applyFill="1" applyBorder="1"/>
    <xf numFmtId="0" fontId="15" fillId="13" borderId="28" xfId="0" applyFont="1" applyFill="1" applyBorder="1" applyAlignment="1">
      <alignment horizontal="center"/>
    </xf>
    <xf numFmtId="0" fontId="15" fillId="13" borderId="12" xfId="0" applyFont="1" applyFill="1" applyBorder="1" applyAlignment="1">
      <alignment horizontal="center"/>
    </xf>
    <xf numFmtId="0" fontId="15" fillId="13" borderId="29" xfId="0" applyFont="1" applyFill="1" applyBorder="1" applyAlignment="1">
      <alignment horizontal="center"/>
    </xf>
    <xf numFmtId="0" fontId="0" fillId="13" borderId="3" xfId="0" applyFill="1" applyBorder="1" applyAlignment="1"/>
    <xf numFmtId="0" fontId="0" fillId="13" borderId="7" xfId="0" applyFill="1" applyBorder="1" applyAlignment="1"/>
    <xf numFmtId="0" fontId="0" fillId="13" borderId="4" xfId="0" applyFill="1" applyBorder="1" applyAlignment="1"/>
    <xf numFmtId="0" fontId="0" fillId="13" borderId="5" xfId="0" applyFill="1" applyBorder="1" applyAlignment="1"/>
    <xf numFmtId="0" fontId="19" fillId="0" borderId="0" xfId="0" applyFont="1" applyAlignment="1">
      <alignment horizontal="center" vertical="center"/>
    </xf>
    <xf numFmtId="0" fontId="0" fillId="10" borderId="2" xfId="0" applyFill="1" applyBorder="1"/>
    <xf numFmtId="0" fontId="0" fillId="10" borderId="0" xfId="0" applyFont="1" applyFill="1" applyBorder="1"/>
    <xf numFmtId="0" fontId="0" fillId="13" borderId="2" xfId="0" applyFill="1" applyBorder="1"/>
    <xf numFmtId="0" fontId="0" fillId="13" borderId="4" xfId="0" applyFill="1" applyBorder="1"/>
    <xf numFmtId="0" fontId="0" fillId="13" borderId="5" xfId="0" applyFill="1" applyBorder="1"/>
    <xf numFmtId="0" fontId="7" fillId="13" borderId="8" xfId="0" applyFont="1" applyFill="1" applyBorder="1"/>
    <xf numFmtId="0" fontId="0" fillId="13" borderId="7" xfId="0" applyFill="1" applyBorder="1"/>
    <xf numFmtId="0" fontId="0" fillId="13" borderId="0" xfId="0" applyFont="1" applyFill="1" applyBorder="1"/>
    <xf numFmtId="0" fontId="0" fillId="13" borderId="1" xfId="0" applyFont="1" applyFill="1" applyBorder="1"/>
    <xf numFmtId="0" fontId="0" fillId="13" borderId="4" xfId="0" applyFont="1" applyFill="1" applyBorder="1"/>
    <xf numFmtId="0" fontId="20" fillId="0" borderId="0" xfId="0" applyFont="1" applyFill="1"/>
    <xf numFmtId="0" fontId="7" fillId="10" borderId="22" xfId="0" applyFont="1" applyFill="1" applyBorder="1"/>
    <xf numFmtId="0" fontId="0" fillId="10" borderId="30" xfId="0" applyFill="1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7" fillId="10" borderId="24" xfId="0" applyFont="1" applyFill="1" applyBorder="1" applyAlignment="1">
      <alignment horizontal="right"/>
    </xf>
    <xf numFmtId="0" fontId="0" fillId="10" borderId="26" xfId="0" applyFill="1" applyBorder="1"/>
    <xf numFmtId="0" fontId="0" fillId="10" borderId="31" xfId="0" applyFill="1" applyBorder="1"/>
    <xf numFmtId="0" fontId="0" fillId="10" borderId="27" xfId="0" applyFill="1" applyBorder="1"/>
    <xf numFmtId="0" fontId="15" fillId="10" borderId="24" xfId="0" applyFont="1" applyFill="1" applyBorder="1"/>
    <xf numFmtId="0" fontId="0" fillId="8" borderId="0" xfId="0" applyFill="1" applyBorder="1" applyAlignment="1"/>
    <xf numFmtId="0" fontId="0" fillId="8" borderId="6" xfId="0" applyFill="1" applyBorder="1" applyAlignment="1"/>
    <xf numFmtId="0" fontId="0" fillId="0" borderId="0" xfId="0" applyBorder="1" applyAlignment="1">
      <alignment horizontal="center" vertical="center"/>
    </xf>
    <xf numFmtId="0" fontId="15" fillId="0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right"/>
    </xf>
    <xf numFmtId="0" fontId="16" fillId="10" borderId="8" xfId="0" applyFont="1" applyFill="1" applyBorder="1"/>
    <xf numFmtId="0" fontId="0" fillId="10" borderId="6" xfId="0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0" fontId="12" fillId="10" borderId="7" xfId="0" applyFont="1" applyFill="1" applyBorder="1" applyAlignment="1">
      <alignment horizontal="center" vertical="center"/>
    </xf>
    <xf numFmtId="0" fontId="12" fillId="10" borderId="4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/>
    </xf>
    <xf numFmtId="0" fontId="0" fillId="0" borderId="34" xfId="0" applyFont="1" applyBorder="1"/>
    <xf numFmtId="0" fontId="0" fillId="0" borderId="35" xfId="0" applyBorder="1"/>
    <xf numFmtId="0" fontId="7" fillId="11" borderId="21" xfId="0" applyFont="1" applyFill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12" fillId="8" borderId="0" xfId="0" applyFont="1" applyFill="1"/>
    <xf numFmtId="0" fontId="12" fillId="9" borderId="0" xfId="0" applyFont="1" applyFill="1"/>
    <xf numFmtId="0" fontId="22" fillId="14" borderId="0" xfId="0" applyFont="1" applyFill="1"/>
    <xf numFmtId="0" fontId="22" fillId="0" borderId="0" xfId="0" applyFont="1" applyFill="1"/>
    <xf numFmtId="0" fontId="22" fillId="15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9" fontId="12" fillId="0" borderId="0" xfId="0" applyNumberFormat="1" applyFont="1" applyAlignment="1">
      <alignment horizontal="center" vertical="center"/>
    </xf>
    <xf numFmtId="2" fontId="22" fillId="0" borderId="36" xfId="5" applyNumberFormat="1" applyFont="1" applyBorder="1" applyAlignment="1">
      <alignment horizontal="center" vertical="center"/>
    </xf>
    <xf numFmtId="0" fontId="22" fillId="0" borderId="36" xfId="5" applyFont="1" applyBorder="1" applyAlignment="1">
      <alignment horizontal="center" vertical="center"/>
    </xf>
    <xf numFmtId="11" fontId="22" fillId="0" borderId="36" xfId="5" applyNumberFormat="1" applyFont="1" applyBorder="1" applyAlignment="1">
      <alignment horizontal="center" vertical="center"/>
    </xf>
    <xf numFmtId="0" fontId="23" fillId="0" borderId="0" xfId="4" applyFont="1" applyFill="1"/>
    <xf numFmtId="11" fontId="23" fillId="0" borderId="0" xfId="4" applyNumberFormat="1" applyFont="1" applyFill="1"/>
    <xf numFmtId="2" fontId="1" fillId="0" borderId="0" xfId="2" applyNumberFormat="1" applyFill="1"/>
    <xf numFmtId="0" fontId="1" fillId="0" borderId="0" xfId="2" applyFill="1"/>
    <xf numFmtId="167" fontId="0" fillId="16" borderId="0" xfId="0" applyNumberFormat="1" applyFill="1"/>
    <xf numFmtId="0" fontId="0" fillId="16" borderId="0" xfId="0" applyFill="1"/>
    <xf numFmtId="0" fontId="10" fillId="15" borderId="8" xfId="0" applyFont="1" applyFill="1" applyBorder="1"/>
    <xf numFmtId="0" fontId="0" fillId="15" borderId="0" xfId="0" applyFill="1"/>
    <xf numFmtId="0" fontId="17" fillId="5" borderId="0" xfId="0" applyFont="1" applyFill="1" applyAlignment="1">
      <alignment horizontal="center" vertical="top"/>
    </xf>
    <xf numFmtId="0" fontId="7" fillId="11" borderId="14" xfId="0" applyFont="1" applyFill="1" applyBorder="1" applyAlignment="1">
      <alignment horizontal="center"/>
    </xf>
    <xf numFmtId="0" fontId="7" fillId="11" borderId="15" xfId="0" applyFont="1" applyFill="1" applyBorder="1" applyAlignment="1">
      <alignment horizontal="center"/>
    </xf>
  </cellXfs>
  <cellStyles count="7">
    <cellStyle name="40% - Accent2" xfId="1" builtinId="35"/>
    <cellStyle name="40% - Accent6" xfId="2" builtinId="51"/>
    <cellStyle name="Accent6" xfId="3" builtinId="49"/>
    <cellStyle name="Explanatory Text" xfId="4" builtinId="53"/>
    <cellStyle name="Heading 1" xfId="5" builtinId="16"/>
    <cellStyle name="Heading 2" xfId="6" builtinId="17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Replicate Growth</a:t>
            </a:r>
            <a:r>
              <a:rPr lang="en-US" baseline="0"/>
              <a:t> Curves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'Graph Replicates'!$G$5</c:f>
              <c:strCache>
                <c:ptCount val="1"/>
                <c:pt idx="0">
                  <c:v>Rep 1</c:v>
                </c:pt>
              </c:strCache>
            </c:strRef>
          </c:tx>
          <c:marker>
            <c:symbol val="none"/>
          </c:marker>
          <c:cat>
            <c:numRef>
              <c:f>'Graph Replicates'!$A$6:$A$150</c:f>
              <c:numCache>
                <c:formatCode>0.0</c:formatCode>
                <c:ptCount val="14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</c:numCache>
            </c:numRef>
          </c:cat>
          <c:val>
            <c:numRef>
              <c:f>'Graph Replicates'!$G$6:$G$150</c:f>
              <c:numCache>
                <c:formatCode>General</c:formatCode>
                <c:ptCount val="145"/>
                <c:pt idx="0">
                  <c:v>0.0001</c:v>
                </c:pt>
                <c:pt idx="1">
                  <c:v>0.0001</c:v>
                </c:pt>
                <c:pt idx="2">
                  <c:v>0.0051</c:v>
                </c:pt>
                <c:pt idx="3">
                  <c:v>0.0061</c:v>
                </c:pt>
                <c:pt idx="4">
                  <c:v>0.0081</c:v>
                </c:pt>
                <c:pt idx="5">
                  <c:v>0.0101</c:v>
                </c:pt>
                <c:pt idx="6">
                  <c:v>0.0121</c:v>
                </c:pt>
                <c:pt idx="7">
                  <c:v>0.0141</c:v>
                </c:pt>
                <c:pt idx="8">
                  <c:v>0.0171</c:v>
                </c:pt>
                <c:pt idx="9">
                  <c:v>0.0201</c:v>
                </c:pt>
                <c:pt idx="10">
                  <c:v>0.0231</c:v>
                </c:pt>
                <c:pt idx="11">
                  <c:v>0.0261</c:v>
                </c:pt>
                <c:pt idx="12">
                  <c:v>0.0301</c:v>
                </c:pt>
                <c:pt idx="13">
                  <c:v>0.0331</c:v>
                </c:pt>
                <c:pt idx="14">
                  <c:v>0.0381</c:v>
                </c:pt>
                <c:pt idx="15">
                  <c:v>0.0421</c:v>
                </c:pt>
                <c:pt idx="16">
                  <c:v>0.0471</c:v>
                </c:pt>
                <c:pt idx="17">
                  <c:v>0.0531</c:v>
                </c:pt>
                <c:pt idx="18">
                  <c:v>0.0581</c:v>
                </c:pt>
                <c:pt idx="19">
                  <c:v>0.0661</c:v>
                </c:pt>
                <c:pt idx="20">
                  <c:v>0.0711</c:v>
                </c:pt>
                <c:pt idx="21">
                  <c:v>0.0781</c:v>
                </c:pt>
                <c:pt idx="22">
                  <c:v>0.0891</c:v>
                </c:pt>
                <c:pt idx="23">
                  <c:v>0.0971</c:v>
                </c:pt>
                <c:pt idx="24">
                  <c:v>0.1061</c:v>
                </c:pt>
                <c:pt idx="25">
                  <c:v>0.1161</c:v>
                </c:pt>
                <c:pt idx="26">
                  <c:v>0.1211</c:v>
                </c:pt>
                <c:pt idx="27">
                  <c:v>0.1271</c:v>
                </c:pt>
                <c:pt idx="28">
                  <c:v>0.1301</c:v>
                </c:pt>
                <c:pt idx="29">
                  <c:v>0.1411</c:v>
                </c:pt>
                <c:pt idx="30">
                  <c:v>0.1491</c:v>
                </c:pt>
                <c:pt idx="31">
                  <c:v>0.1671</c:v>
                </c:pt>
                <c:pt idx="32">
                  <c:v>0.1761</c:v>
                </c:pt>
                <c:pt idx="33">
                  <c:v>0.1781</c:v>
                </c:pt>
                <c:pt idx="34">
                  <c:v>0.1921</c:v>
                </c:pt>
                <c:pt idx="35">
                  <c:v>0.1951</c:v>
                </c:pt>
                <c:pt idx="36">
                  <c:v>0.2011</c:v>
                </c:pt>
                <c:pt idx="37">
                  <c:v>0.2011</c:v>
                </c:pt>
                <c:pt idx="38">
                  <c:v>0.2001</c:v>
                </c:pt>
                <c:pt idx="39">
                  <c:v>0.2001</c:v>
                </c:pt>
                <c:pt idx="40">
                  <c:v>0.2031</c:v>
                </c:pt>
                <c:pt idx="41">
                  <c:v>0.2061</c:v>
                </c:pt>
                <c:pt idx="42">
                  <c:v>0.2101</c:v>
                </c:pt>
                <c:pt idx="43">
                  <c:v>0.2121</c:v>
                </c:pt>
                <c:pt idx="44">
                  <c:v>0.2151</c:v>
                </c:pt>
                <c:pt idx="45">
                  <c:v>0.2121</c:v>
                </c:pt>
                <c:pt idx="46">
                  <c:v>0.2161</c:v>
                </c:pt>
                <c:pt idx="47">
                  <c:v>0.2181</c:v>
                </c:pt>
                <c:pt idx="48">
                  <c:v>0.2171</c:v>
                </c:pt>
                <c:pt idx="49">
                  <c:v>0.2181</c:v>
                </c:pt>
                <c:pt idx="50">
                  <c:v>0.2201</c:v>
                </c:pt>
                <c:pt idx="51">
                  <c:v>0.2211</c:v>
                </c:pt>
                <c:pt idx="52">
                  <c:v>0.2241</c:v>
                </c:pt>
                <c:pt idx="53">
                  <c:v>0.2251</c:v>
                </c:pt>
                <c:pt idx="54">
                  <c:v>0.2251</c:v>
                </c:pt>
                <c:pt idx="55">
                  <c:v>0.2251</c:v>
                </c:pt>
                <c:pt idx="56">
                  <c:v>0.2251</c:v>
                </c:pt>
                <c:pt idx="57">
                  <c:v>0.2251</c:v>
                </c:pt>
                <c:pt idx="58">
                  <c:v>0.2281</c:v>
                </c:pt>
                <c:pt idx="59">
                  <c:v>0.2261</c:v>
                </c:pt>
                <c:pt idx="60">
                  <c:v>0.2251</c:v>
                </c:pt>
                <c:pt idx="61">
                  <c:v>0.2261</c:v>
                </c:pt>
                <c:pt idx="62">
                  <c:v>0.2271</c:v>
                </c:pt>
                <c:pt idx="63">
                  <c:v>0.2281</c:v>
                </c:pt>
                <c:pt idx="64">
                  <c:v>0.2291</c:v>
                </c:pt>
                <c:pt idx="65">
                  <c:v>0.2311</c:v>
                </c:pt>
                <c:pt idx="66">
                  <c:v>0.2311</c:v>
                </c:pt>
                <c:pt idx="67">
                  <c:v>0.2321</c:v>
                </c:pt>
                <c:pt idx="68">
                  <c:v>0.2321</c:v>
                </c:pt>
                <c:pt idx="69">
                  <c:v>0.2311</c:v>
                </c:pt>
                <c:pt idx="70">
                  <c:v>0.2301</c:v>
                </c:pt>
                <c:pt idx="71">
                  <c:v>0.2301</c:v>
                </c:pt>
                <c:pt idx="72">
                  <c:v>0.2311</c:v>
                </c:pt>
                <c:pt idx="73">
                  <c:v>0.2321</c:v>
                </c:pt>
                <c:pt idx="74">
                  <c:v>0.2341</c:v>
                </c:pt>
                <c:pt idx="75">
                  <c:v>0.2341</c:v>
                </c:pt>
                <c:pt idx="76">
                  <c:v>0.2341</c:v>
                </c:pt>
                <c:pt idx="77">
                  <c:v>0.2331</c:v>
                </c:pt>
                <c:pt idx="78">
                  <c:v>0.2341</c:v>
                </c:pt>
                <c:pt idx="79">
                  <c:v>0.2341</c:v>
                </c:pt>
                <c:pt idx="80">
                  <c:v>0.2331</c:v>
                </c:pt>
                <c:pt idx="81">
                  <c:v>0.2311</c:v>
                </c:pt>
                <c:pt idx="82">
                  <c:v>0.2321</c:v>
                </c:pt>
                <c:pt idx="83">
                  <c:v>0.2301</c:v>
                </c:pt>
                <c:pt idx="84">
                  <c:v>0.2291</c:v>
                </c:pt>
                <c:pt idx="85">
                  <c:v>0.2291</c:v>
                </c:pt>
                <c:pt idx="86">
                  <c:v>0.2291</c:v>
                </c:pt>
                <c:pt idx="87">
                  <c:v>0.2311</c:v>
                </c:pt>
                <c:pt idx="88">
                  <c:v>0.2301</c:v>
                </c:pt>
                <c:pt idx="89">
                  <c:v>0.2301</c:v>
                </c:pt>
                <c:pt idx="90">
                  <c:v>0.2301</c:v>
                </c:pt>
                <c:pt idx="91">
                  <c:v>0.2301</c:v>
                </c:pt>
                <c:pt idx="92">
                  <c:v>0.2301</c:v>
                </c:pt>
                <c:pt idx="93">
                  <c:v>0.2311</c:v>
                </c:pt>
                <c:pt idx="94">
                  <c:v>0.2321</c:v>
                </c:pt>
                <c:pt idx="95">
                  <c:v>0.2321</c:v>
                </c:pt>
                <c:pt idx="96">
                  <c:v>0.2331</c:v>
                </c:pt>
                <c:pt idx="97">
                  <c:v>0.2341</c:v>
                </c:pt>
                <c:pt idx="98">
                  <c:v>0.2351</c:v>
                </c:pt>
                <c:pt idx="99">
                  <c:v>0.2361</c:v>
                </c:pt>
                <c:pt idx="100">
                  <c:v>0.2361</c:v>
                </c:pt>
                <c:pt idx="101">
                  <c:v>0.2381</c:v>
                </c:pt>
                <c:pt idx="102">
                  <c:v>0.2391</c:v>
                </c:pt>
                <c:pt idx="103">
                  <c:v>0.2401</c:v>
                </c:pt>
                <c:pt idx="104">
                  <c:v>0.2401</c:v>
                </c:pt>
                <c:pt idx="105">
                  <c:v>0.2401</c:v>
                </c:pt>
                <c:pt idx="106">
                  <c:v>0.2431</c:v>
                </c:pt>
                <c:pt idx="107">
                  <c:v>0.2451</c:v>
                </c:pt>
                <c:pt idx="108">
                  <c:v>0.2441</c:v>
                </c:pt>
                <c:pt idx="109">
                  <c:v>0.2451</c:v>
                </c:pt>
                <c:pt idx="110">
                  <c:v>0.2471</c:v>
                </c:pt>
                <c:pt idx="111">
                  <c:v>0.2481</c:v>
                </c:pt>
                <c:pt idx="112">
                  <c:v>0.2501</c:v>
                </c:pt>
                <c:pt idx="113">
                  <c:v>0.2511</c:v>
                </c:pt>
                <c:pt idx="114">
                  <c:v>0.2531</c:v>
                </c:pt>
                <c:pt idx="115">
                  <c:v>0.2541</c:v>
                </c:pt>
                <c:pt idx="116">
                  <c:v>0.2531</c:v>
                </c:pt>
                <c:pt idx="117">
                  <c:v>0.2541</c:v>
                </c:pt>
                <c:pt idx="118">
                  <c:v>0.2541</c:v>
                </c:pt>
                <c:pt idx="119">
                  <c:v>0.2581</c:v>
                </c:pt>
                <c:pt idx="120">
                  <c:v>0.2591</c:v>
                </c:pt>
                <c:pt idx="121">
                  <c:v>0.2611</c:v>
                </c:pt>
                <c:pt idx="122">
                  <c:v>0.2621</c:v>
                </c:pt>
                <c:pt idx="123">
                  <c:v>0.2621</c:v>
                </c:pt>
                <c:pt idx="124">
                  <c:v>0.2641</c:v>
                </c:pt>
                <c:pt idx="125">
                  <c:v>0.2651</c:v>
                </c:pt>
                <c:pt idx="126">
                  <c:v>0.2671</c:v>
                </c:pt>
                <c:pt idx="127">
                  <c:v>0.2671</c:v>
                </c:pt>
                <c:pt idx="128">
                  <c:v>0.2701</c:v>
                </c:pt>
                <c:pt idx="129">
                  <c:v>0.2701</c:v>
                </c:pt>
                <c:pt idx="130">
                  <c:v>0.2701</c:v>
                </c:pt>
                <c:pt idx="131">
                  <c:v>0.2731</c:v>
                </c:pt>
                <c:pt idx="132">
                  <c:v>0.2751</c:v>
                </c:pt>
                <c:pt idx="133">
                  <c:v>0.2771</c:v>
                </c:pt>
                <c:pt idx="134">
                  <c:v>0.2771</c:v>
                </c:pt>
                <c:pt idx="135">
                  <c:v>0.2781</c:v>
                </c:pt>
                <c:pt idx="136">
                  <c:v>0.2811</c:v>
                </c:pt>
                <c:pt idx="137">
                  <c:v>0.2831</c:v>
                </c:pt>
                <c:pt idx="138">
                  <c:v>0.2841</c:v>
                </c:pt>
                <c:pt idx="139">
                  <c:v>0.2861</c:v>
                </c:pt>
                <c:pt idx="140">
                  <c:v>0.2881</c:v>
                </c:pt>
                <c:pt idx="141">
                  <c:v>0.2891</c:v>
                </c:pt>
                <c:pt idx="142">
                  <c:v>0.2901</c:v>
                </c:pt>
                <c:pt idx="143">
                  <c:v>0.2911</c:v>
                </c:pt>
                <c:pt idx="144">
                  <c:v>0.2941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'Graph Replicates'!$H$5</c:f>
              <c:strCache>
                <c:ptCount val="1"/>
                <c:pt idx="0">
                  <c:v>Rep 2</c:v>
                </c:pt>
              </c:strCache>
            </c:strRef>
          </c:tx>
          <c:marker>
            <c:symbol val="none"/>
          </c:marker>
          <c:cat>
            <c:numRef>
              <c:f>'Graph Replicates'!$A$6:$A$150</c:f>
              <c:numCache>
                <c:formatCode>0.0</c:formatCode>
                <c:ptCount val="14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</c:numCache>
            </c:numRef>
          </c:cat>
          <c:val>
            <c:numRef>
              <c:f>'Graph Replicates'!$H$6:$H$150</c:f>
              <c:numCache>
                <c:formatCode>General</c:formatCode>
                <c:ptCount val="145"/>
                <c:pt idx="0">
                  <c:v>0.0001</c:v>
                </c:pt>
                <c:pt idx="1">
                  <c:v>-0.0109</c:v>
                </c:pt>
                <c:pt idx="2">
                  <c:v>-0.00790000000000001</c:v>
                </c:pt>
                <c:pt idx="3">
                  <c:v>-0.0059</c:v>
                </c:pt>
                <c:pt idx="4">
                  <c:v>-0.0039</c:v>
                </c:pt>
                <c:pt idx="5">
                  <c:v>-0.0019</c:v>
                </c:pt>
                <c:pt idx="6">
                  <c:v>-0.000900000000000001</c:v>
                </c:pt>
                <c:pt idx="7">
                  <c:v>0.0011</c:v>
                </c:pt>
                <c:pt idx="8">
                  <c:v>0.0041</c:v>
                </c:pt>
                <c:pt idx="9">
                  <c:v>0.0061</c:v>
                </c:pt>
                <c:pt idx="10">
                  <c:v>0.0081</c:v>
                </c:pt>
                <c:pt idx="11">
                  <c:v>0.0101</c:v>
                </c:pt>
                <c:pt idx="12">
                  <c:v>0.0131</c:v>
                </c:pt>
                <c:pt idx="13">
                  <c:v>0.0171</c:v>
                </c:pt>
                <c:pt idx="14">
                  <c:v>0.0201</c:v>
                </c:pt>
                <c:pt idx="15">
                  <c:v>0.0261</c:v>
                </c:pt>
                <c:pt idx="16">
                  <c:v>0.0301</c:v>
                </c:pt>
                <c:pt idx="17">
                  <c:v>0.0361</c:v>
                </c:pt>
                <c:pt idx="18">
                  <c:v>0.0411</c:v>
                </c:pt>
                <c:pt idx="19">
                  <c:v>0.0471</c:v>
                </c:pt>
                <c:pt idx="20">
                  <c:v>0.0541</c:v>
                </c:pt>
                <c:pt idx="21">
                  <c:v>0.0631</c:v>
                </c:pt>
                <c:pt idx="22">
                  <c:v>0.0701</c:v>
                </c:pt>
                <c:pt idx="23">
                  <c:v>0.0791</c:v>
                </c:pt>
                <c:pt idx="24">
                  <c:v>0.0881</c:v>
                </c:pt>
                <c:pt idx="25">
                  <c:v>0.0951</c:v>
                </c:pt>
                <c:pt idx="26">
                  <c:v>0.1031</c:v>
                </c:pt>
                <c:pt idx="27">
                  <c:v>0.1131</c:v>
                </c:pt>
                <c:pt idx="28">
                  <c:v>0.1221</c:v>
                </c:pt>
                <c:pt idx="29">
                  <c:v>0.1341</c:v>
                </c:pt>
                <c:pt idx="30">
                  <c:v>0.1451</c:v>
                </c:pt>
                <c:pt idx="31">
                  <c:v>0.1561</c:v>
                </c:pt>
                <c:pt idx="32">
                  <c:v>0.1661</c:v>
                </c:pt>
                <c:pt idx="33">
                  <c:v>0.1731</c:v>
                </c:pt>
                <c:pt idx="34">
                  <c:v>0.1771</c:v>
                </c:pt>
                <c:pt idx="35">
                  <c:v>0.1821</c:v>
                </c:pt>
                <c:pt idx="36">
                  <c:v>0.1871</c:v>
                </c:pt>
                <c:pt idx="37">
                  <c:v>0.1921</c:v>
                </c:pt>
                <c:pt idx="38">
                  <c:v>0.1961</c:v>
                </c:pt>
                <c:pt idx="39">
                  <c:v>0.2011</c:v>
                </c:pt>
                <c:pt idx="40">
                  <c:v>0.2041</c:v>
                </c:pt>
                <c:pt idx="41">
                  <c:v>0.2071</c:v>
                </c:pt>
                <c:pt idx="42">
                  <c:v>0.2111</c:v>
                </c:pt>
                <c:pt idx="43">
                  <c:v>0.2151</c:v>
                </c:pt>
                <c:pt idx="44">
                  <c:v>0.2161</c:v>
                </c:pt>
                <c:pt idx="45">
                  <c:v>0.2181</c:v>
                </c:pt>
                <c:pt idx="46">
                  <c:v>0.2201</c:v>
                </c:pt>
                <c:pt idx="47">
                  <c:v>0.2211</c:v>
                </c:pt>
                <c:pt idx="48">
                  <c:v>0.2221</c:v>
                </c:pt>
                <c:pt idx="49">
                  <c:v>0.2201</c:v>
                </c:pt>
                <c:pt idx="50">
                  <c:v>0.2191</c:v>
                </c:pt>
                <c:pt idx="51">
                  <c:v>0.2211</c:v>
                </c:pt>
                <c:pt idx="52">
                  <c:v>0.2211</c:v>
                </c:pt>
                <c:pt idx="53">
                  <c:v>0.2241</c:v>
                </c:pt>
                <c:pt idx="54">
                  <c:v>0.2211</c:v>
                </c:pt>
                <c:pt idx="55">
                  <c:v>0.2221</c:v>
                </c:pt>
                <c:pt idx="56">
                  <c:v>0.2171</c:v>
                </c:pt>
                <c:pt idx="57">
                  <c:v>0.2201</c:v>
                </c:pt>
                <c:pt idx="58">
                  <c:v>0.2201</c:v>
                </c:pt>
                <c:pt idx="59">
                  <c:v>0.2161</c:v>
                </c:pt>
                <c:pt idx="60">
                  <c:v>0.2171</c:v>
                </c:pt>
                <c:pt idx="61">
                  <c:v>0.2171</c:v>
                </c:pt>
                <c:pt idx="62">
                  <c:v>0.2171</c:v>
                </c:pt>
                <c:pt idx="63">
                  <c:v>0.2181</c:v>
                </c:pt>
                <c:pt idx="64">
                  <c:v>0.2191</c:v>
                </c:pt>
                <c:pt idx="65">
                  <c:v>0.2181</c:v>
                </c:pt>
                <c:pt idx="66">
                  <c:v>0.2181</c:v>
                </c:pt>
                <c:pt idx="67">
                  <c:v>0.2171</c:v>
                </c:pt>
                <c:pt idx="68">
                  <c:v>0.2161</c:v>
                </c:pt>
                <c:pt idx="69">
                  <c:v>0.2151</c:v>
                </c:pt>
                <c:pt idx="70">
                  <c:v>0.2141</c:v>
                </c:pt>
                <c:pt idx="71">
                  <c:v>0.2111</c:v>
                </c:pt>
                <c:pt idx="72">
                  <c:v>0.2111</c:v>
                </c:pt>
                <c:pt idx="73">
                  <c:v>0.2081</c:v>
                </c:pt>
                <c:pt idx="74">
                  <c:v>0.2071</c:v>
                </c:pt>
                <c:pt idx="75">
                  <c:v>0.2061</c:v>
                </c:pt>
                <c:pt idx="76">
                  <c:v>0.2021</c:v>
                </c:pt>
                <c:pt idx="77">
                  <c:v>0.1971</c:v>
                </c:pt>
                <c:pt idx="78">
                  <c:v>0.1951</c:v>
                </c:pt>
                <c:pt idx="79">
                  <c:v>0.1951</c:v>
                </c:pt>
                <c:pt idx="80">
                  <c:v>0.1941</c:v>
                </c:pt>
                <c:pt idx="81">
                  <c:v>0.1881</c:v>
                </c:pt>
                <c:pt idx="82">
                  <c:v>0.1911</c:v>
                </c:pt>
                <c:pt idx="83">
                  <c:v>0.1851</c:v>
                </c:pt>
                <c:pt idx="84">
                  <c:v>0.1841</c:v>
                </c:pt>
                <c:pt idx="85">
                  <c:v>0.1811</c:v>
                </c:pt>
                <c:pt idx="86">
                  <c:v>0.1811</c:v>
                </c:pt>
                <c:pt idx="87">
                  <c:v>0.1781</c:v>
                </c:pt>
                <c:pt idx="88">
                  <c:v>0.1771</c:v>
                </c:pt>
                <c:pt idx="89">
                  <c:v>0.1761</c:v>
                </c:pt>
                <c:pt idx="90">
                  <c:v>0.1741</c:v>
                </c:pt>
                <c:pt idx="91">
                  <c:v>0.1731</c:v>
                </c:pt>
                <c:pt idx="92">
                  <c:v>0.1721</c:v>
                </c:pt>
                <c:pt idx="93">
                  <c:v>0.1711</c:v>
                </c:pt>
                <c:pt idx="94">
                  <c:v>0.1711</c:v>
                </c:pt>
                <c:pt idx="95">
                  <c:v>0.1691</c:v>
                </c:pt>
                <c:pt idx="96">
                  <c:v>0.1691</c:v>
                </c:pt>
                <c:pt idx="97">
                  <c:v>0.1691</c:v>
                </c:pt>
                <c:pt idx="98">
                  <c:v>0.1681</c:v>
                </c:pt>
                <c:pt idx="99">
                  <c:v>0.1691</c:v>
                </c:pt>
                <c:pt idx="100">
                  <c:v>0.1681</c:v>
                </c:pt>
                <c:pt idx="101">
                  <c:v>0.1681</c:v>
                </c:pt>
                <c:pt idx="102">
                  <c:v>0.1671</c:v>
                </c:pt>
                <c:pt idx="103">
                  <c:v>0.1671</c:v>
                </c:pt>
                <c:pt idx="104">
                  <c:v>0.1661</c:v>
                </c:pt>
                <c:pt idx="105">
                  <c:v>0.1661</c:v>
                </c:pt>
                <c:pt idx="106">
                  <c:v>0.1671</c:v>
                </c:pt>
                <c:pt idx="107">
                  <c:v>0.1661</c:v>
                </c:pt>
                <c:pt idx="108">
                  <c:v>0.1661</c:v>
                </c:pt>
                <c:pt idx="109">
                  <c:v>0.1661</c:v>
                </c:pt>
                <c:pt idx="110">
                  <c:v>0.1651</c:v>
                </c:pt>
                <c:pt idx="111">
                  <c:v>0.1661</c:v>
                </c:pt>
                <c:pt idx="112">
                  <c:v>0.1651</c:v>
                </c:pt>
                <c:pt idx="113">
                  <c:v>0.1641</c:v>
                </c:pt>
                <c:pt idx="114">
                  <c:v>0.1651</c:v>
                </c:pt>
                <c:pt idx="115">
                  <c:v>0.1651</c:v>
                </c:pt>
                <c:pt idx="116">
                  <c:v>0.1641</c:v>
                </c:pt>
                <c:pt idx="117">
                  <c:v>0.1641</c:v>
                </c:pt>
                <c:pt idx="118">
                  <c:v>0.1641</c:v>
                </c:pt>
                <c:pt idx="119">
                  <c:v>0.1641</c:v>
                </c:pt>
                <c:pt idx="120">
                  <c:v>0.1651</c:v>
                </c:pt>
                <c:pt idx="121">
                  <c:v>0.1651</c:v>
                </c:pt>
                <c:pt idx="122">
                  <c:v>0.1671</c:v>
                </c:pt>
                <c:pt idx="123">
                  <c:v>0.1661</c:v>
                </c:pt>
                <c:pt idx="124">
                  <c:v>0.1661</c:v>
                </c:pt>
                <c:pt idx="125">
                  <c:v>0.1661</c:v>
                </c:pt>
                <c:pt idx="126">
                  <c:v>0.1661</c:v>
                </c:pt>
                <c:pt idx="127">
                  <c:v>0.1671</c:v>
                </c:pt>
                <c:pt idx="128">
                  <c:v>0.1681</c:v>
                </c:pt>
                <c:pt idx="129">
                  <c:v>0.1671</c:v>
                </c:pt>
                <c:pt idx="130">
                  <c:v>0.1671</c:v>
                </c:pt>
                <c:pt idx="131">
                  <c:v>0.1671</c:v>
                </c:pt>
                <c:pt idx="132">
                  <c:v>0.1681</c:v>
                </c:pt>
                <c:pt idx="133">
                  <c:v>0.1671</c:v>
                </c:pt>
                <c:pt idx="134">
                  <c:v>0.1701</c:v>
                </c:pt>
                <c:pt idx="135">
                  <c:v>0.1681</c:v>
                </c:pt>
                <c:pt idx="136">
                  <c:v>0.1711</c:v>
                </c:pt>
                <c:pt idx="137">
                  <c:v>0.1691</c:v>
                </c:pt>
                <c:pt idx="138">
                  <c:v>0.1701</c:v>
                </c:pt>
                <c:pt idx="139">
                  <c:v>0.1701</c:v>
                </c:pt>
                <c:pt idx="140">
                  <c:v>0.1711</c:v>
                </c:pt>
                <c:pt idx="141">
                  <c:v>0.1701</c:v>
                </c:pt>
                <c:pt idx="142">
                  <c:v>0.1691</c:v>
                </c:pt>
                <c:pt idx="143">
                  <c:v>0.1701</c:v>
                </c:pt>
                <c:pt idx="144">
                  <c:v>0.1701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'Graph Replicates'!$I$5</c:f>
              <c:strCache>
                <c:ptCount val="1"/>
                <c:pt idx="0">
                  <c:v>Rep 3</c:v>
                </c:pt>
              </c:strCache>
            </c:strRef>
          </c:tx>
          <c:marker>
            <c:symbol val="none"/>
          </c:marker>
          <c:cat>
            <c:numRef>
              <c:f>'Graph Replicates'!$A$6:$A$150</c:f>
              <c:numCache>
                <c:formatCode>0.0</c:formatCode>
                <c:ptCount val="14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</c:numCache>
            </c:numRef>
          </c:cat>
          <c:val>
            <c:numRef>
              <c:f>'Graph Replicates'!$I$6:$I$150</c:f>
              <c:numCache>
                <c:formatCode>General</c:formatCode>
                <c:ptCount val="145"/>
                <c:pt idx="0">
                  <c:v>0.0001</c:v>
                </c:pt>
                <c:pt idx="1">
                  <c:v>-0.0119</c:v>
                </c:pt>
                <c:pt idx="2">
                  <c:v>-0.0109</c:v>
                </c:pt>
                <c:pt idx="3">
                  <c:v>-0.00890000000000001</c:v>
                </c:pt>
                <c:pt idx="4">
                  <c:v>-0.0059</c:v>
                </c:pt>
                <c:pt idx="5">
                  <c:v>-0.0049</c:v>
                </c:pt>
                <c:pt idx="6">
                  <c:v>-0.000900000000000001</c:v>
                </c:pt>
                <c:pt idx="7">
                  <c:v>0.00209999999999997</c:v>
                </c:pt>
                <c:pt idx="8">
                  <c:v>0.00609999999999998</c:v>
                </c:pt>
                <c:pt idx="9">
                  <c:v>0.0101</c:v>
                </c:pt>
                <c:pt idx="10">
                  <c:v>0.0151</c:v>
                </c:pt>
                <c:pt idx="11">
                  <c:v>0.0191</c:v>
                </c:pt>
                <c:pt idx="12">
                  <c:v>0.0251</c:v>
                </c:pt>
                <c:pt idx="13">
                  <c:v>0.0301</c:v>
                </c:pt>
                <c:pt idx="14">
                  <c:v>0.0351</c:v>
                </c:pt>
                <c:pt idx="15">
                  <c:v>0.0411</c:v>
                </c:pt>
                <c:pt idx="16">
                  <c:v>0.0471</c:v>
                </c:pt>
                <c:pt idx="17">
                  <c:v>0.0531</c:v>
                </c:pt>
                <c:pt idx="18">
                  <c:v>0.0591</c:v>
                </c:pt>
                <c:pt idx="19">
                  <c:v>0.0641</c:v>
                </c:pt>
                <c:pt idx="20">
                  <c:v>0.0711</c:v>
                </c:pt>
                <c:pt idx="21">
                  <c:v>0.0761</c:v>
                </c:pt>
                <c:pt idx="22">
                  <c:v>0.0821</c:v>
                </c:pt>
                <c:pt idx="23">
                  <c:v>0.0871</c:v>
                </c:pt>
                <c:pt idx="24">
                  <c:v>0.0941</c:v>
                </c:pt>
                <c:pt idx="25">
                  <c:v>0.1001</c:v>
                </c:pt>
                <c:pt idx="26">
                  <c:v>0.1041</c:v>
                </c:pt>
                <c:pt idx="27">
                  <c:v>0.1111</c:v>
                </c:pt>
                <c:pt idx="28">
                  <c:v>0.1181</c:v>
                </c:pt>
                <c:pt idx="29">
                  <c:v>0.1221</c:v>
                </c:pt>
                <c:pt idx="30">
                  <c:v>0.1281</c:v>
                </c:pt>
                <c:pt idx="31">
                  <c:v>0.1351</c:v>
                </c:pt>
                <c:pt idx="32">
                  <c:v>0.1411</c:v>
                </c:pt>
                <c:pt idx="33">
                  <c:v>0.1491</c:v>
                </c:pt>
                <c:pt idx="34">
                  <c:v>0.1551</c:v>
                </c:pt>
                <c:pt idx="35">
                  <c:v>0.1611</c:v>
                </c:pt>
                <c:pt idx="36">
                  <c:v>0.1691</c:v>
                </c:pt>
                <c:pt idx="37">
                  <c:v>0.1761</c:v>
                </c:pt>
                <c:pt idx="38">
                  <c:v>0.1831</c:v>
                </c:pt>
                <c:pt idx="39">
                  <c:v>0.1911</c:v>
                </c:pt>
                <c:pt idx="40">
                  <c:v>0.1981</c:v>
                </c:pt>
                <c:pt idx="41">
                  <c:v>0.2071</c:v>
                </c:pt>
                <c:pt idx="42">
                  <c:v>0.2151</c:v>
                </c:pt>
                <c:pt idx="43">
                  <c:v>0.2221</c:v>
                </c:pt>
                <c:pt idx="44">
                  <c:v>0.2281</c:v>
                </c:pt>
                <c:pt idx="45">
                  <c:v>0.2311</c:v>
                </c:pt>
                <c:pt idx="46">
                  <c:v>0.2341</c:v>
                </c:pt>
                <c:pt idx="47">
                  <c:v>0.2381</c:v>
                </c:pt>
                <c:pt idx="48">
                  <c:v>0.2401</c:v>
                </c:pt>
                <c:pt idx="49">
                  <c:v>0.2411</c:v>
                </c:pt>
                <c:pt idx="50">
                  <c:v>0.2441</c:v>
                </c:pt>
                <c:pt idx="51">
                  <c:v>0.2441</c:v>
                </c:pt>
                <c:pt idx="52">
                  <c:v>0.2461</c:v>
                </c:pt>
                <c:pt idx="53">
                  <c:v>0.2461</c:v>
                </c:pt>
                <c:pt idx="54">
                  <c:v>0.2481</c:v>
                </c:pt>
                <c:pt idx="55">
                  <c:v>0.2481</c:v>
                </c:pt>
                <c:pt idx="56">
                  <c:v>0.2461</c:v>
                </c:pt>
                <c:pt idx="57">
                  <c:v>0.2491</c:v>
                </c:pt>
                <c:pt idx="58">
                  <c:v>0.2501</c:v>
                </c:pt>
                <c:pt idx="59">
                  <c:v>0.2471</c:v>
                </c:pt>
                <c:pt idx="60">
                  <c:v>0.2491</c:v>
                </c:pt>
                <c:pt idx="61">
                  <c:v>0.2491</c:v>
                </c:pt>
                <c:pt idx="62">
                  <c:v>0.2491</c:v>
                </c:pt>
                <c:pt idx="63">
                  <c:v>0.2481</c:v>
                </c:pt>
                <c:pt idx="64">
                  <c:v>0.2491</c:v>
                </c:pt>
                <c:pt idx="65">
                  <c:v>0.2511</c:v>
                </c:pt>
                <c:pt idx="66">
                  <c:v>0.2521</c:v>
                </c:pt>
                <c:pt idx="67">
                  <c:v>0.2531</c:v>
                </c:pt>
                <c:pt idx="68">
                  <c:v>0.2511</c:v>
                </c:pt>
                <c:pt idx="69">
                  <c:v>0.2531</c:v>
                </c:pt>
                <c:pt idx="70">
                  <c:v>0.2541</c:v>
                </c:pt>
                <c:pt idx="71">
                  <c:v>0.2561</c:v>
                </c:pt>
                <c:pt idx="72">
                  <c:v>0.2561</c:v>
                </c:pt>
                <c:pt idx="73">
                  <c:v>0.2581</c:v>
                </c:pt>
                <c:pt idx="74">
                  <c:v>0.2601</c:v>
                </c:pt>
                <c:pt idx="75">
                  <c:v>0.2621</c:v>
                </c:pt>
                <c:pt idx="76">
                  <c:v>0.2631</c:v>
                </c:pt>
                <c:pt idx="77">
                  <c:v>0.2611</c:v>
                </c:pt>
                <c:pt idx="78">
                  <c:v>0.2621</c:v>
                </c:pt>
                <c:pt idx="79">
                  <c:v>0.2641</c:v>
                </c:pt>
                <c:pt idx="80">
                  <c:v>0.2661</c:v>
                </c:pt>
                <c:pt idx="81">
                  <c:v>0.2651</c:v>
                </c:pt>
                <c:pt idx="82">
                  <c:v>0.2681</c:v>
                </c:pt>
                <c:pt idx="83">
                  <c:v>0.2671</c:v>
                </c:pt>
                <c:pt idx="84">
                  <c:v>0.2701</c:v>
                </c:pt>
                <c:pt idx="85">
                  <c:v>0.2681</c:v>
                </c:pt>
                <c:pt idx="86">
                  <c:v>0.2701</c:v>
                </c:pt>
                <c:pt idx="87">
                  <c:v>0.2711</c:v>
                </c:pt>
                <c:pt idx="88">
                  <c:v>0.2721</c:v>
                </c:pt>
                <c:pt idx="89">
                  <c:v>0.2731</c:v>
                </c:pt>
                <c:pt idx="90">
                  <c:v>0.2721</c:v>
                </c:pt>
                <c:pt idx="91">
                  <c:v>0.2771</c:v>
                </c:pt>
                <c:pt idx="92">
                  <c:v>0.2731</c:v>
                </c:pt>
                <c:pt idx="93">
                  <c:v>0.2731</c:v>
                </c:pt>
                <c:pt idx="94">
                  <c:v>0.2741</c:v>
                </c:pt>
                <c:pt idx="95">
                  <c:v>0.2741</c:v>
                </c:pt>
                <c:pt idx="96">
                  <c:v>0.2751</c:v>
                </c:pt>
                <c:pt idx="97">
                  <c:v>0.2761</c:v>
                </c:pt>
                <c:pt idx="98">
                  <c:v>0.2761</c:v>
                </c:pt>
                <c:pt idx="99">
                  <c:v>0.2761</c:v>
                </c:pt>
                <c:pt idx="100">
                  <c:v>0.2771</c:v>
                </c:pt>
                <c:pt idx="101">
                  <c:v>0.2791</c:v>
                </c:pt>
                <c:pt idx="102">
                  <c:v>0.2791</c:v>
                </c:pt>
                <c:pt idx="103">
                  <c:v>0.2781</c:v>
                </c:pt>
                <c:pt idx="104">
                  <c:v>0.2781</c:v>
                </c:pt>
                <c:pt idx="105">
                  <c:v>0.2781</c:v>
                </c:pt>
                <c:pt idx="106">
                  <c:v>0.2781</c:v>
                </c:pt>
                <c:pt idx="107">
                  <c:v>0.2791</c:v>
                </c:pt>
                <c:pt idx="108">
                  <c:v>0.2801</c:v>
                </c:pt>
                <c:pt idx="109">
                  <c:v>0.2801</c:v>
                </c:pt>
                <c:pt idx="110">
                  <c:v>0.2811</c:v>
                </c:pt>
                <c:pt idx="111">
                  <c:v>0.2801</c:v>
                </c:pt>
                <c:pt idx="112">
                  <c:v>0.2791</c:v>
                </c:pt>
                <c:pt idx="113">
                  <c:v>0.2791</c:v>
                </c:pt>
                <c:pt idx="114">
                  <c:v>0.2811</c:v>
                </c:pt>
                <c:pt idx="115">
                  <c:v>0.2791</c:v>
                </c:pt>
                <c:pt idx="116">
                  <c:v>0.2791</c:v>
                </c:pt>
                <c:pt idx="117">
                  <c:v>0.2791</c:v>
                </c:pt>
                <c:pt idx="118">
                  <c:v>0.2781</c:v>
                </c:pt>
                <c:pt idx="119">
                  <c:v>0.2791</c:v>
                </c:pt>
                <c:pt idx="120">
                  <c:v>0.2801</c:v>
                </c:pt>
                <c:pt idx="121">
                  <c:v>0.2811</c:v>
                </c:pt>
                <c:pt idx="122">
                  <c:v>0.2801</c:v>
                </c:pt>
                <c:pt idx="123">
                  <c:v>0.2801</c:v>
                </c:pt>
                <c:pt idx="124">
                  <c:v>0.2791</c:v>
                </c:pt>
                <c:pt idx="125">
                  <c:v>0.2821</c:v>
                </c:pt>
                <c:pt idx="126">
                  <c:v>0.2791</c:v>
                </c:pt>
                <c:pt idx="127">
                  <c:v>0.2781</c:v>
                </c:pt>
                <c:pt idx="128">
                  <c:v>0.2801</c:v>
                </c:pt>
                <c:pt idx="129">
                  <c:v>0.2791</c:v>
                </c:pt>
                <c:pt idx="130">
                  <c:v>0.2791</c:v>
                </c:pt>
                <c:pt idx="131">
                  <c:v>0.2771</c:v>
                </c:pt>
                <c:pt idx="132">
                  <c:v>0.2801</c:v>
                </c:pt>
                <c:pt idx="133">
                  <c:v>0.2771</c:v>
                </c:pt>
                <c:pt idx="134">
                  <c:v>0.2781</c:v>
                </c:pt>
                <c:pt idx="135">
                  <c:v>0.2771</c:v>
                </c:pt>
                <c:pt idx="136">
                  <c:v>0.2771</c:v>
                </c:pt>
                <c:pt idx="137">
                  <c:v>0.2761</c:v>
                </c:pt>
                <c:pt idx="138">
                  <c:v>0.2801</c:v>
                </c:pt>
                <c:pt idx="139">
                  <c:v>0.2761</c:v>
                </c:pt>
                <c:pt idx="140">
                  <c:v>0.2761</c:v>
                </c:pt>
                <c:pt idx="141">
                  <c:v>0.2751</c:v>
                </c:pt>
                <c:pt idx="142">
                  <c:v>0.2751</c:v>
                </c:pt>
                <c:pt idx="143">
                  <c:v>0.2751</c:v>
                </c:pt>
                <c:pt idx="144">
                  <c:v>0.2731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'Graph Replicates'!$J$5</c:f>
              <c:strCache>
                <c:ptCount val="1"/>
                <c:pt idx="0">
                  <c:v>Rep 4</c:v>
                </c:pt>
              </c:strCache>
            </c:strRef>
          </c:tx>
          <c:marker>
            <c:symbol val="none"/>
          </c:marker>
          <c:cat>
            <c:numRef>
              <c:f>'Graph Replicates'!$A$6:$A$150</c:f>
              <c:numCache>
                <c:formatCode>0.0</c:formatCode>
                <c:ptCount val="14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</c:numCache>
            </c:numRef>
          </c:cat>
          <c:val>
            <c:numRef>
              <c:f>'Graph Replicates'!$J$6:$J$150</c:f>
              <c:numCache>
                <c:formatCode>General</c:formatCode>
                <c:ptCount val="145"/>
                <c:pt idx="0">
                  <c:v>0.0001</c:v>
                </c:pt>
                <c:pt idx="1">
                  <c:v>-0.0109</c:v>
                </c:pt>
                <c:pt idx="2">
                  <c:v>-0.00889999999999998</c:v>
                </c:pt>
                <c:pt idx="3">
                  <c:v>-0.0059</c:v>
                </c:pt>
                <c:pt idx="4">
                  <c:v>-0.0029</c:v>
                </c:pt>
                <c:pt idx="5">
                  <c:v>0.0011</c:v>
                </c:pt>
                <c:pt idx="6">
                  <c:v>0.0041</c:v>
                </c:pt>
                <c:pt idx="7">
                  <c:v>0.0081</c:v>
                </c:pt>
                <c:pt idx="8">
                  <c:v>0.0131</c:v>
                </c:pt>
                <c:pt idx="9">
                  <c:v>0.0181</c:v>
                </c:pt>
                <c:pt idx="10">
                  <c:v>0.0221</c:v>
                </c:pt>
                <c:pt idx="11">
                  <c:v>0.0281</c:v>
                </c:pt>
                <c:pt idx="12">
                  <c:v>0.0341</c:v>
                </c:pt>
                <c:pt idx="13">
                  <c:v>0.0391</c:v>
                </c:pt>
                <c:pt idx="14">
                  <c:v>0.0461</c:v>
                </c:pt>
                <c:pt idx="15">
                  <c:v>0.0531</c:v>
                </c:pt>
                <c:pt idx="16">
                  <c:v>0.0601</c:v>
                </c:pt>
                <c:pt idx="17">
                  <c:v>0.0681</c:v>
                </c:pt>
                <c:pt idx="18">
                  <c:v>0.0741</c:v>
                </c:pt>
                <c:pt idx="19">
                  <c:v>0.0811</c:v>
                </c:pt>
                <c:pt idx="20">
                  <c:v>0.0901</c:v>
                </c:pt>
                <c:pt idx="21">
                  <c:v>0.0961</c:v>
                </c:pt>
                <c:pt idx="22">
                  <c:v>0.1021</c:v>
                </c:pt>
                <c:pt idx="23">
                  <c:v>0.1091</c:v>
                </c:pt>
                <c:pt idx="24">
                  <c:v>0.1161</c:v>
                </c:pt>
                <c:pt idx="25">
                  <c:v>0.1221</c:v>
                </c:pt>
                <c:pt idx="26">
                  <c:v>0.1291</c:v>
                </c:pt>
                <c:pt idx="27">
                  <c:v>0.1371</c:v>
                </c:pt>
                <c:pt idx="28">
                  <c:v>0.1431</c:v>
                </c:pt>
                <c:pt idx="29">
                  <c:v>0.1501</c:v>
                </c:pt>
                <c:pt idx="30">
                  <c:v>0.1561</c:v>
                </c:pt>
                <c:pt idx="31">
                  <c:v>0.1641</c:v>
                </c:pt>
                <c:pt idx="32">
                  <c:v>0.1751</c:v>
                </c:pt>
                <c:pt idx="33">
                  <c:v>0.1821</c:v>
                </c:pt>
                <c:pt idx="34">
                  <c:v>0.1881</c:v>
                </c:pt>
                <c:pt idx="35">
                  <c:v>0.1941</c:v>
                </c:pt>
                <c:pt idx="36">
                  <c:v>0.2051</c:v>
                </c:pt>
                <c:pt idx="37">
                  <c:v>0.2121</c:v>
                </c:pt>
                <c:pt idx="38">
                  <c:v>0.2221</c:v>
                </c:pt>
                <c:pt idx="39">
                  <c:v>0.2321</c:v>
                </c:pt>
                <c:pt idx="40">
                  <c:v>0.2381</c:v>
                </c:pt>
                <c:pt idx="41">
                  <c:v>0.2471</c:v>
                </c:pt>
                <c:pt idx="42">
                  <c:v>0.2551</c:v>
                </c:pt>
                <c:pt idx="43">
                  <c:v>0.2671</c:v>
                </c:pt>
                <c:pt idx="44">
                  <c:v>0.2681</c:v>
                </c:pt>
                <c:pt idx="45">
                  <c:v>0.2731</c:v>
                </c:pt>
                <c:pt idx="46">
                  <c:v>0.2791</c:v>
                </c:pt>
                <c:pt idx="47">
                  <c:v>0.2821</c:v>
                </c:pt>
                <c:pt idx="48">
                  <c:v>0.2831</c:v>
                </c:pt>
                <c:pt idx="49">
                  <c:v>0.2851</c:v>
                </c:pt>
                <c:pt idx="50">
                  <c:v>0.2891</c:v>
                </c:pt>
                <c:pt idx="51">
                  <c:v>0.2891</c:v>
                </c:pt>
                <c:pt idx="52">
                  <c:v>0.2901</c:v>
                </c:pt>
                <c:pt idx="53">
                  <c:v>0.2951</c:v>
                </c:pt>
                <c:pt idx="54">
                  <c:v>0.2931</c:v>
                </c:pt>
                <c:pt idx="55">
                  <c:v>0.2951</c:v>
                </c:pt>
                <c:pt idx="56">
                  <c:v>0.2971</c:v>
                </c:pt>
                <c:pt idx="57">
                  <c:v>0.2961</c:v>
                </c:pt>
                <c:pt idx="58">
                  <c:v>0.2991</c:v>
                </c:pt>
                <c:pt idx="59">
                  <c:v>0.2961</c:v>
                </c:pt>
                <c:pt idx="60">
                  <c:v>0.2961</c:v>
                </c:pt>
                <c:pt idx="61">
                  <c:v>0.2971</c:v>
                </c:pt>
                <c:pt idx="62">
                  <c:v>0.3001</c:v>
                </c:pt>
                <c:pt idx="63">
                  <c:v>0.2981</c:v>
                </c:pt>
                <c:pt idx="64">
                  <c:v>0.2991</c:v>
                </c:pt>
                <c:pt idx="65">
                  <c:v>0.3011</c:v>
                </c:pt>
                <c:pt idx="66">
                  <c:v>0.3031</c:v>
                </c:pt>
                <c:pt idx="67">
                  <c:v>0.3041</c:v>
                </c:pt>
                <c:pt idx="68">
                  <c:v>0.3021</c:v>
                </c:pt>
                <c:pt idx="69">
                  <c:v>0.3041</c:v>
                </c:pt>
                <c:pt idx="70">
                  <c:v>0.3031</c:v>
                </c:pt>
                <c:pt idx="71">
                  <c:v>0.3111</c:v>
                </c:pt>
                <c:pt idx="72">
                  <c:v>0.3061</c:v>
                </c:pt>
                <c:pt idx="73">
                  <c:v>0.3051</c:v>
                </c:pt>
                <c:pt idx="74">
                  <c:v>0.3071</c:v>
                </c:pt>
                <c:pt idx="75">
                  <c:v>0.3091</c:v>
                </c:pt>
                <c:pt idx="76">
                  <c:v>0.3121</c:v>
                </c:pt>
                <c:pt idx="77">
                  <c:v>0.3091</c:v>
                </c:pt>
                <c:pt idx="78">
                  <c:v>0.3121</c:v>
                </c:pt>
                <c:pt idx="79">
                  <c:v>0.3121</c:v>
                </c:pt>
                <c:pt idx="80">
                  <c:v>0.3131</c:v>
                </c:pt>
                <c:pt idx="81">
                  <c:v>0.3121</c:v>
                </c:pt>
                <c:pt idx="82">
                  <c:v>0.3141</c:v>
                </c:pt>
                <c:pt idx="83">
                  <c:v>0.3161</c:v>
                </c:pt>
                <c:pt idx="84">
                  <c:v>0.3191</c:v>
                </c:pt>
                <c:pt idx="85">
                  <c:v>0.3151</c:v>
                </c:pt>
                <c:pt idx="86">
                  <c:v>0.3191</c:v>
                </c:pt>
                <c:pt idx="87">
                  <c:v>0.3181</c:v>
                </c:pt>
                <c:pt idx="88">
                  <c:v>0.3191</c:v>
                </c:pt>
                <c:pt idx="89">
                  <c:v>0.3181</c:v>
                </c:pt>
                <c:pt idx="90">
                  <c:v>0.3191</c:v>
                </c:pt>
                <c:pt idx="91">
                  <c:v>0.3181</c:v>
                </c:pt>
                <c:pt idx="92">
                  <c:v>0.3241</c:v>
                </c:pt>
                <c:pt idx="93">
                  <c:v>0.3201</c:v>
                </c:pt>
                <c:pt idx="94">
                  <c:v>0.3221</c:v>
                </c:pt>
                <c:pt idx="95">
                  <c:v>0.3231</c:v>
                </c:pt>
                <c:pt idx="96">
                  <c:v>0.3191</c:v>
                </c:pt>
                <c:pt idx="97">
                  <c:v>0.3201</c:v>
                </c:pt>
                <c:pt idx="98">
                  <c:v>0.3201</c:v>
                </c:pt>
                <c:pt idx="99">
                  <c:v>0.3201</c:v>
                </c:pt>
                <c:pt idx="100">
                  <c:v>0.3191</c:v>
                </c:pt>
                <c:pt idx="101">
                  <c:v>0.3221</c:v>
                </c:pt>
                <c:pt idx="102">
                  <c:v>0.3241</c:v>
                </c:pt>
                <c:pt idx="103">
                  <c:v>0.3211</c:v>
                </c:pt>
                <c:pt idx="104">
                  <c:v>0.3251</c:v>
                </c:pt>
                <c:pt idx="105">
                  <c:v>0.3201</c:v>
                </c:pt>
                <c:pt idx="106">
                  <c:v>0.3221</c:v>
                </c:pt>
                <c:pt idx="107">
                  <c:v>0.3221</c:v>
                </c:pt>
                <c:pt idx="108">
                  <c:v>0.3211</c:v>
                </c:pt>
                <c:pt idx="109">
                  <c:v>0.3221</c:v>
                </c:pt>
                <c:pt idx="110">
                  <c:v>0.3231</c:v>
                </c:pt>
                <c:pt idx="111">
                  <c:v>0.3241</c:v>
                </c:pt>
                <c:pt idx="112">
                  <c:v>0.3271</c:v>
                </c:pt>
                <c:pt idx="113">
                  <c:v>0.3231</c:v>
                </c:pt>
                <c:pt idx="114">
                  <c:v>0.3241</c:v>
                </c:pt>
                <c:pt idx="115">
                  <c:v>0.3251</c:v>
                </c:pt>
                <c:pt idx="116">
                  <c:v>0.3271</c:v>
                </c:pt>
                <c:pt idx="117">
                  <c:v>0.3241</c:v>
                </c:pt>
                <c:pt idx="118">
                  <c:v>0.3231</c:v>
                </c:pt>
                <c:pt idx="119">
                  <c:v>0.3241</c:v>
                </c:pt>
                <c:pt idx="120">
                  <c:v>0.3241</c:v>
                </c:pt>
                <c:pt idx="121">
                  <c:v>0.3241</c:v>
                </c:pt>
                <c:pt idx="122">
                  <c:v>0.3251</c:v>
                </c:pt>
                <c:pt idx="123">
                  <c:v>0.3221</c:v>
                </c:pt>
                <c:pt idx="124">
                  <c:v>0.3251</c:v>
                </c:pt>
                <c:pt idx="125">
                  <c:v>0.3231</c:v>
                </c:pt>
                <c:pt idx="126">
                  <c:v>0.3231</c:v>
                </c:pt>
                <c:pt idx="127">
                  <c:v>0.3211</c:v>
                </c:pt>
                <c:pt idx="128">
                  <c:v>0.3241</c:v>
                </c:pt>
                <c:pt idx="129">
                  <c:v>0.3241</c:v>
                </c:pt>
                <c:pt idx="130">
                  <c:v>0.3211</c:v>
                </c:pt>
                <c:pt idx="131">
                  <c:v>0.3201</c:v>
                </c:pt>
                <c:pt idx="132">
                  <c:v>0.3221</c:v>
                </c:pt>
                <c:pt idx="133">
                  <c:v>0.3201</c:v>
                </c:pt>
                <c:pt idx="134">
                  <c:v>0.3231</c:v>
                </c:pt>
                <c:pt idx="135">
                  <c:v>0.3251</c:v>
                </c:pt>
                <c:pt idx="136">
                  <c:v>0.3191</c:v>
                </c:pt>
                <c:pt idx="137">
                  <c:v>0.3231</c:v>
                </c:pt>
                <c:pt idx="138">
                  <c:v>0.3201</c:v>
                </c:pt>
                <c:pt idx="139">
                  <c:v>0.3201</c:v>
                </c:pt>
                <c:pt idx="140">
                  <c:v>0.3191</c:v>
                </c:pt>
                <c:pt idx="141">
                  <c:v>0.3201</c:v>
                </c:pt>
                <c:pt idx="142">
                  <c:v>0.3211</c:v>
                </c:pt>
                <c:pt idx="143">
                  <c:v>0.3201</c:v>
                </c:pt>
                <c:pt idx="144">
                  <c:v>0.3161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474776"/>
        <c:axId val="-2137469176"/>
      </c:lineChart>
      <c:catAx>
        <c:axId val="-2137474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-2137469176"/>
        <c:crosses val="autoZero"/>
        <c:auto val="1"/>
        <c:lblAlgn val="ctr"/>
        <c:lblOffset val="100"/>
        <c:noMultiLvlLbl val="0"/>
      </c:catAx>
      <c:valAx>
        <c:axId val="-2137469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NOrmalied Optical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7474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8004265638454"/>
          <c:y val="0.0318351747048966"/>
          <c:w val="0.695482392984578"/>
          <c:h val="0.936329650590207"/>
        </c:manualLayout>
      </c:layout>
      <c:scatterChart>
        <c:scatterStyle val="lineMarker"/>
        <c:varyColors val="0"/>
        <c:ser>
          <c:idx val="0"/>
          <c:order val="0"/>
          <c:tx>
            <c:v>Gompertz Growth Rates</c:v>
          </c:tx>
          <c:marker>
            <c:symbol val="none"/>
          </c:marker>
          <c:xVal>
            <c:numRef>
              <c:f>'Log Linear Regression'!$E$8:$E$151</c:f>
              <c:numCache>
                <c:formatCode>0.00</c:formatCode>
                <c:ptCount val="144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</c:numCache>
            </c:numRef>
          </c:xVal>
          <c:yVal>
            <c:numRef>
              <c:f>Gompertz!$F$8:$F$151</c:f>
              <c:numCache>
                <c:formatCode>0.00E+00</c:formatCode>
                <c:ptCount val="144"/>
                <c:pt idx="0">
                  <c:v>2.549797341748153</c:v>
                </c:pt>
                <c:pt idx="1">
                  <c:v>2.286821629438746</c:v>
                </c:pt>
                <c:pt idx="2">
                  <c:v>2.054987772019992</c:v>
                </c:pt>
                <c:pt idx="3">
                  <c:v>1.849939428580075</c:v>
                </c:pt>
                <c:pt idx="4">
                  <c:v>1.668038068824093</c:v>
                </c:pt>
                <c:pt idx="5">
                  <c:v>1.506227157332052</c:v>
                </c:pt>
                <c:pt idx="6">
                  <c:v>1.36192503009952</c:v>
                </c:pt>
                <c:pt idx="7">
                  <c:v>1.232939834473748</c:v>
                </c:pt>
                <c:pt idx="8">
                  <c:v>1.117401555309348</c:v>
                </c:pt>
                <c:pt idx="9">
                  <c:v>1.013707362407814</c:v>
                </c:pt>
                <c:pt idx="10">
                  <c:v>0.920477410968749</c:v>
                </c:pt>
                <c:pt idx="11">
                  <c:v>0.836518894989804</c:v>
                </c:pt>
                <c:pt idx="12">
                  <c:v>0.760796655083839</c:v>
                </c:pt>
                <c:pt idx="13">
                  <c:v>0.692409021198665</c:v>
                </c:pt>
                <c:pt idx="14">
                  <c:v>0.630567859040928</c:v>
                </c:pt>
                <c:pt idx="15">
                  <c:v>0.574582009710872</c:v>
                </c:pt>
                <c:pt idx="16">
                  <c:v>0.523843482027278</c:v>
                </c:pt>
                <c:pt idx="17">
                  <c:v>0.477815888683988</c:v>
                </c:pt>
                <c:pt idx="18">
                  <c:v>0.436024719934863</c:v>
                </c:pt>
                <c:pt idx="19">
                  <c:v>0.398049128815289</c:v>
                </c:pt>
                <c:pt idx="20">
                  <c:v>0.363514965123518</c:v>
                </c:pt>
                <c:pt idx="21">
                  <c:v>0.332088845389688</c:v>
                </c:pt>
                <c:pt idx="22">
                  <c:v>0.303473085802693</c:v>
                </c:pt>
                <c:pt idx="23">
                  <c:v>0.277401356795834</c:v>
                </c:pt>
                <c:pt idx="24">
                  <c:v>0.253634943437489</c:v>
                </c:pt>
                <c:pt idx="25">
                  <c:v>0.231959516264681</c:v>
                </c:pt>
                <c:pt idx="26">
                  <c:v>0.212182333766689</c:v>
                </c:pt>
                <c:pt idx="27">
                  <c:v>0.19412981117666</c:v>
                </c:pt>
                <c:pt idx="28">
                  <c:v>0.177645401189469</c:v>
                </c:pt>
                <c:pt idx="29">
                  <c:v>0.162587741188308</c:v>
                </c:pt>
                <c:pt idx="30">
                  <c:v>0.148829028919596</c:v>
                </c:pt>
                <c:pt idx="31">
                  <c:v>0.136253594615382</c:v>
                </c:pt>
                <c:pt idx="32">
                  <c:v>0.12475664256944</c:v>
                </c:pt>
                <c:pt idx="33">
                  <c:v>0.114243139324372</c:v>
                </c:pt>
                <c:pt idx="34">
                  <c:v>0.10462682907932</c:v>
                </c:pt>
                <c:pt idx="35">
                  <c:v>0.0958293598079099</c:v>
                </c:pt>
                <c:pt idx="36">
                  <c:v>0.0877795059859033</c:v>
                </c:pt>
                <c:pt idx="37">
                  <c:v>0.080412475850574</c:v>
                </c:pt>
                <c:pt idx="38">
                  <c:v>0.0736692928160983</c:v>
                </c:pt>
                <c:pt idx="39">
                  <c:v>0.0674962421061852</c:v>
                </c:pt>
                <c:pt idx="40">
                  <c:v>0.0618443748815506</c:v>
                </c:pt>
                <c:pt idx="41">
                  <c:v>0.0566690631722463</c:v>
                </c:pt>
                <c:pt idx="42">
                  <c:v>0.0519295998038184</c:v>
                </c:pt>
                <c:pt idx="43">
                  <c:v>0.0475888382562</c:v>
                </c:pt>
                <c:pt idx="44">
                  <c:v>0.0436128680363026</c:v>
                </c:pt>
                <c:pt idx="45">
                  <c:v>0.0399707216959648</c:v>
                </c:pt>
                <c:pt idx="46">
                  <c:v>0.0366341101008439</c:v>
                </c:pt>
                <c:pt idx="47">
                  <c:v>0.0335771829645673</c:v>
                </c:pt>
                <c:pt idx="48">
                  <c:v>0.030776312015925</c:v>
                </c:pt>
                <c:pt idx="49">
                  <c:v>0.0282098944733331</c:v>
                </c:pt>
                <c:pt idx="50">
                  <c:v>0.0258581747671662</c:v>
                </c:pt>
                <c:pt idx="51">
                  <c:v>0.0237030826825958</c:v>
                </c:pt>
                <c:pt idx="52">
                  <c:v>0.0217280862982759</c:v>
                </c:pt>
                <c:pt idx="53">
                  <c:v>0.0199180582736565</c:v>
                </c:pt>
                <c:pt idx="54">
                  <c:v>0.0182591541934086</c:v>
                </c:pt>
                <c:pt idx="55">
                  <c:v>0.0167387018144032</c:v>
                </c:pt>
                <c:pt idx="56">
                  <c:v>0.0153451001813704</c:v>
                </c:pt>
                <c:pt idx="57">
                  <c:v>0.0140677276840496</c:v>
                </c:pt>
                <c:pt idx="58">
                  <c:v>0.0128968582229501</c:v>
                </c:pt>
                <c:pt idx="59">
                  <c:v>0.0118235847346438</c:v>
                </c:pt>
                <c:pt idx="60">
                  <c:v>0.0108397494018653</c:v>
                </c:pt>
                <c:pt idx="61">
                  <c:v>0.00993787993994737</c:v>
                </c:pt>
                <c:pt idx="62">
                  <c:v>0.009111131410259</c:v>
                </c:pt>
                <c:pt idx="63">
                  <c:v>0.00835323306402721</c:v>
                </c:pt>
                <c:pt idx="64">
                  <c:v>0.00765843976730011</c:v>
                </c:pt>
                <c:pt idx="65">
                  <c:v>0.00702148760004583</c:v>
                </c:pt>
                <c:pt idx="66">
                  <c:v>0.00643755326053207</c:v>
                </c:pt>
                <c:pt idx="67">
                  <c:v>0.00590221694022792</c:v>
                </c:pt>
                <c:pt idx="68">
                  <c:v>0.00541142836531933</c:v>
                </c:pt>
                <c:pt idx="69">
                  <c:v>0.00496147572863987</c:v>
                </c:pt>
                <c:pt idx="70">
                  <c:v>0.00454895726087525</c:v>
                </c:pt>
                <c:pt idx="71">
                  <c:v>0.00417075521250928</c:v>
                </c:pt>
                <c:pt idx="72">
                  <c:v>0.0038240120384724</c:v>
                </c:pt>
                <c:pt idx="73">
                  <c:v>0.00350610859593515</c:v>
                </c:pt>
                <c:pt idx="74">
                  <c:v>0.00321464418252563</c:v>
                </c:pt>
                <c:pt idx="75">
                  <c:v>0.00294741825743504</c:v>
                </c:pt>
                <c:pt idx="76">
                  <c:v>0.00270241370172552</c:v>
                </c:pt>
                <c:pt idx="77">
                  <c:v>0.0024777814867037</c:v>
                </c:pt>
                <c:pt idx="78">
                  <c:v>0.00227182663061855</c:v>
                </c:pt>
                <c:pt idx="79">
                  <c:v>0.00208299533436866</c:v>
                </c:pt>
                <c:pt idx="80">
                  <c:v>0.00190986319629823</c:v>
                </c:pt>
                <c:pt idx="81">
                  <c:v>0.00175112441481672</c:v>
                </c:pt>
                <c:pt idx="82">
                  <c:v>0.00160558189539776</c:v>
                </c:pt>
                <c:pt idx="83">
                  <c:v>0.00147213818566517</c:v>
                </c:pt>
                <c:pt idx="84">
                  <c:v>0.00134978716878851</c:v>
                </c:pt>
                <c:pt idx="85">
                  <c:v>0.00123760645138837</c:v>
                </c:pt>
                <c:pt idx="86">
                  <c:v>0.00113475038754233</c:v>
                </c:pt>
                <c:pt idx="87">
                  <c:v>0.00104044368548242</c:v>
                </c:pt>
                <c:pt idx="88">
                  <c:v>0.000953975548070513</c:v>
                </c:pt>
                <c:pt idx="89">
                  <c:v>0.000874694302307043</c:v>
                </c:pt>
                <c:pt idx="90">
                  <c:v>0.000802002476890961</c:v>
                </c:pt>
                <c:pt idx="91">
                  <c:v>0.000735352290318804</c:v>
                </c:pt>
                <c:pt idx="92">
                  <c:v>0.000674241515167484</c:v>
                </c:pt>
                <c:pt idx="93">
                  <c:v>0.000618209687100843</c:v>
                </c:pt>
                <c:pt idx="94">
                  <c:v>0.00056683462978467</c:v>
                </c:pt>
                <c:pt idx="95">
                  <c:v>0.000519729269321695</c:v>
                </c:pt>
                <c:pt idx="96">
                  <c:v>0.000476538714028502</c:v>
                </c:pt>
                <c:pt idx="97">
                  <c:v>0.000436937577391958</c:v>
                </c:pt>
                <c:pt idx="98">
                  <c:v>0.000400627523938716</c:v>
                </c:pt>
                <c:pt idx="99">
                  <c:v>0.00036733501939986</c:v>
                </c:pt>
                <c:pt idx="100">
                  <c:v>0.00033680926814553</c:v>
                </c:pt>
                <c:pt idx="101">
                  <c:v>0.000308820322280178</c:v>
                </c:pt>
                <c:pt idx="102">
                  <c:v>0.000283157348083463</c:v>
                </c:pt>
                <c:pt idx="103">
                  <c:v>0.000259627036696216</c:v>
                </c:pt>
                <c:pt idx="104">
                  <c:v>0.000238052147028089</c:v>
                </c:pt>
                <c:pt idx="105">
                  <c:v>0.00021827016987324</c:v>
                </c:pt>
                <c:pt idx="106">
                  <c:v>0.000200132103157388</c:v>
                </c:pt>
                <c:pt idx="107">
                  <c:v>0.000183501329031258</c:v>
                </c:pt>
                <c:pt idx="108">
                  <c:v>0.00016825258437769</c:v>
                </c:pt>
                <c:pt idx="109">
                  <c:v>0.000154271016907046</c:v>
                </c:pt>
                <c:pt idx="110">
                  <c:v>0.000141451319762552</c:v>
                </c:pt>
                <c:pt idx="111">
                  <c:v>0.000129696938077242</c:v>
                </c:pt>
                <c:pt idx="112">
                  <c:v>0.000118919341499398</c:v>
                </c:pt>
                <c:pt idx="113">
                  <c:v>0.000109037357206594</c:v>
                </c:pt>
                <c:pt idx="114">
                  <c:v>9.997655837163E-5</c:v>
                </c:pt>
                <c:pt idx="115">
                  <c:v>9.16687034667366E-5</c:v>
                </c:pt>
                <c:pt idx="116">
                  <c:v>8.40512221790261E-5</c:v>
                </c:pt>
                <c:pt idx="117">
                  <c:v>7.70667440643179E-5</c:v>
                </c:pt>
                <c:pt idx="118">
                  <c:v>7.0662666378081E-5</c:v>
                </c:pt>
                <c:pt idx="119">
                  <c:v>6.47907578355843E-5</c:v>
                </c:pt>
                <c:pt idx="120">
                  <c:v>5.94067953009942E-5</c:v>
                </c:pt>
                <c:pt idx="121">
                  <c:v>5.44702306812116E-5</c:v>
                </c:pt>
                <c:pt idx="122">
                  <c:v>4.99438855021049E-5</c:v>
                </c:pt>
                <c:pt idx="123">
                  <c:v>4.5793670875416E-5</c:v>
                </c:pt>
                <c:pt idx="124">
                  <c:v>4.198833073497E-5</c:v>
                </c:pt>
                <c:pt idx="125">
                  <c:v>3.84992064167184E-5</c:v>
                </c:pt>
                <c:pt idx="126">
                  <c:v>3.53000208031996E-5</c:v>
                </c:pt>
                <c:pt idx="127">
                  <c:v>3.23666804089311E-5</c:v>
                </c:pt>
                <c:pt idx="128">
                  <c:v>2.96770939166202E-5</c:v>
                </c:pt>
                <c:pt idx="129">
                  <c:v>2.72110057873757E-5</c:v>
                </c:pt>
                <c:pt idx="130">
                  <c:v>2.49498437082198E-5</c:v>
                </c:pt>
                <c:pt idx="131">
                  <c:v>2.28765787108372E-5</c:v>
                </c:pt>
                <c:pt idx="132">
                  <c:v>2.09755969172249E-5</c:v>
                </c:pt>
                <c:pt idx="133">
                  <c:v>1.92325819472299E-5</c:v>
                </c:pt>
                <c:pt idx="134">
                  <c:v>1.76344070925444E-5</c:v>
                </c:pt>
                <c:pt idx="135">
                  <c:v>1.61690364565765E-5</c:v>
                </c:pt>
                <c:pt idx="136">
                  <c:v>1.4825434309374E-5</c:v>
                </c:pt>
                <c:pt idx="137">
                  <c:v>1.35934819686414E-5</c:v>
                </c:pt>
                <c:pt idx="138">
                  <c:v>1.24639015980411E-5</c:v>
                </c:pt>
                <c:pt idx="139">
                  <c:v>1.14281863358755E-5</c:v>
                </c:pt>
                <c:pt idx="140">
                  <c:v>1.04785362183497E-5</c:v>
                </c:pt>
                <c:pt idx="141">
                  <c:v>9.6077994471128E-6</c:v>
                </c:pt>
                <c:pt idx="142">
                  <c:v>8.80941852376092E-6</c:v>
                </c:pt>
                <c:pt idx="143">
                  <c:v>8.07738086076845E-6</c:v>
                </c:pt>
              </c:numCache>
            </c:numRef>
          </c:yVal>
          <c:smooth val="0"/>
        </c:ser>
        <c:ser>
          <c:idx val="1"/>
          <c:order val="1"/>
          <c:tx>
            <c:v>Logistic Growth Rates</c:v>
          </c:tx>
          <c:marker>
            <c:symbol val="none"/>
          </c:marker>
          <c:xVal>
            <c:numRef>
              <c:f>'Log Linear Regression'!$E$8:$E$151</c:f>
              <c:numCache>
                <c:formatCode>0.00</c:formatCode>
                <c:ptCount val="144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</c:numCache>
            </c:numRef>
          </c:xVal>
          <c:yVal>
            <c:numRef>
              <c:f>Logistic!$F$8:$F$151</c:f>
              <c:numCache>
                <c:formatCode>0.00E+00</c:formatCode>
                <c:ptCount val="144"/>
                <c:pt idx="0">
                  <c:v>0.577649561153776</c:v>
                </c:pt>
                <c:pt idx="1">
                  <c:v>0.574854843831089</c:v>
                </c:pt>
                <c:pt idx="2">
                  <c:v>0.571676161688165</c:v>
                </c:pt>
                <c:pt idx="3">
                  <c:v>0.568066126952256</c:v>
                </c:pt>
                <c:pt idx="4">
                  <c:v>0.563973112507838</c:v>
                </c:pt>
                <c:pt idx="5">
                  <c:v>0.559341364733885</c:v>
                </c:pt>
                <c:pt idx="6">
                  <c:v>0.554111299705701</c:v>
                </c:pt>
                <c:pt idx="7">
                  <c:v>0.548220033694573</c:v>
                </c:pt>
                <c:pt idx="8">
                  <c:v>0.541602203354277</c:v>
                </c:pt>
                <c:pt idx="9">
                  <c:v>0.534191132225959</c:v>
                </c:pt>
                <c:pt idx="10">
                  <c:v>0.52592039632843</c:v>
                </c:pt>
                <c:pt idx="11">
                  <c:v>0.516725830409468</c:v>
                </c:pt>
                <c:pt idx="12">
                  <c:v>0.506547995595116</c:v>
                </c:pt>
                <c:pt idx="13">
                  <c:v>0.495335096679581</c:v>
                </c:pt>
                <c:pt idx="14">
                  <c:v>0.483046292081198</c:v>
                </c:pt>
                <c:pt idx="15">
                  <c:v>0.469655282239436</c:v>
                </c:pt>
                <c:pt idx="16">
                  <c:v>0.455153996279009</c:v>
                </c:pt>
                <c:pt idx="17">
                  <c:v>0.439556128824912</c:v>
                </c:pt>
                <c:pt idx="18">
                  <c:v>0.422900219201471</c:v>
                </c:pt>
                <c:pt idx="19">
                  <c:v>0.405251927049281</c:v>
                </c:pt>
                <c:pt idx="20">
                  <c:v>0.386705155749805</c:v>
                </c:pt>
                <c:pt idx="21">
                  <c:v>0.367381719841609</c:v>
                </c:pt>
                <c:pt idx="22">
                  <c:v>0.347429350599435</c:v>
                </c:pt>
                <c:pt idx="23">
                  <c:v>0.327017981148958</c:v>
                </c:pt>
                <c:pt idx="24">
                  <c:v>0.306334433304663</c:v>
                </c:pt>
                <c:pt idx="25">
                  <c:v>0.285575816618241</c:v>
                </c:pt>
                <c:pt idx="26">
                  <c:v>0.264942113830653</c:v>
                </c:pt>
                <c:pt idx="27">
                  <c:v>0.244628535260165</c:v>
                </c:pt>
                <c:pt idx="28">
                  <c:v>0.224818256078033</c:v>
                </c:pt>
                <c:pt idx="29">
                  <c:v>0.205676098513778</c:v>
                </c:pt>
                <c:pt idx="30">
                  <c:v>0.187343596344628</c:v>
                </c:pt>
                <c:pt idx="31">
                  <c:v>0.16993570609426</c:v>
                </c:pt>
                <c:pt idx="32">
                  <c:v>0.153539240053538</c:v>
                </c:pt>
                <c:pt idx="33">
                  <c:v>0.138212921734355</c:v>
                </c:pt>
                <c:pt idx="34">
                  <c:v>0.123988828468834</c:v>
                </c:pt>
                <c:pt idx="35">
                  <c:v>0.110874901235019</c:v>
                </c:pt>
                <c:pt idx="36">
                  <c:v>0.0988581697030518</c:v>
                </c:pt>
                <c:pt idx="37">
                  <c:v>0.0879083532934116</c:v>
                </c:pt>
                <c:pt idx="38">
                  <c:v>0.0779815439316114</c:v>
                </c:pt>
                <c:pt idx="39">
                  <c:v>0.0690237390516521</c:v>
                </c:pt>
                <c:pt idx="40">
                  <c:v>0.0609740616724765</c:v>
                </c:pt>
                <c:pt idx="41">
                  <c:v>0.0537675686339466</c:v>
                </c:pt>
                <c:pt idx="42">
                  <c:v>0.0473376025156202</c:v>
                </c:pt>
                <c:pt idx="43">
                  <c:v>0.04161768477884</c:v>
                </c:pt>
                <c:pt idx="44">
                  <c:v>0.0365429771034837</c:v>
                </c:pt>
                <c:pt idx="45">
                  <c:v>0.0320513561081243</c:v>
                </c:pt>
                <c:pt idx="46">
                  <c:v>0.0280841557827991</c:v>
                </c:pt>
                <c:pt idx="47">
                  <c:v>0.0245866343535193</c:v>
                </c:pt>
                <c:pt idx="48">
                  <c:v>0.0215082200896975</c:v>
                </c:pt>
                <c:pt idx="49">
                  <c:v>0.0188025855547168</c:v>
                </c:pt>
                <c:pt idx="50">
                  <c:v>0.0164275933637635</c:v>
                </c:pt>
                <c:pt idx="51">
                  <c:v>0.014345149632806</c:v>
                </c:pt>
                <c:pt idx="52">
                  <c:v>0.0125209946227901</c:v>
                </c:pt>
                <c:pt idx="53">
                  <c:v>0.0109244539848697</c:v>
                </c:pt>
                <c:pt idx="54">
                  <c:v>0.00952816868522082</c:v>
                </c:pt>
                <c:pt idx="55">
                  <c:v>0.0083078171900213</c:v>
                </c:pt>
                <c:pt idx="56">
                  <c:v>0.0072418397985793</c:v>
                </c:pt>
                <c:pt idx="57">
                  <c:v>0.00631117205385357</c:v>
                </c:pt>
                <c:pt idx="58">
                  <c:v>0.00549899184122789</c:v>
                </c:pt>
                <c:pt idx="59">
                  <c:v>0.0047904830087344</c:v>
                </c:pt>
                <c:pt idx="60">
                  <c:v>0.00417261700873831</c:v>
                </c:pt>
                <c:pt idx="61">
                  <c:v>0.00363395308567934</c:v>
                </c:pt>
                <c:pt idx="62">
                  <c:v>0.00316445684122678</c:v>
                </c:pt>
                <c:pt idx="63">
                  <c:v>0.00275533653369638</c:v>
                </c:pt>
                <c:pt idx="64">
                  <c:v>0.00239889616050962</c:v>
                </c:pt>
                <c:pt idx="65">
                  <c:v>0.00208840418911368</c:v>
                </c:pt>
                <c:pt idx="66">
                  <c:v>0.00181797670945443</c:v>
                </c:pt>
                <c:pt idx="67">
                  <c:v>0.00158247375441575</c:v>
                </c:pt>
                <c:pt idx="68">
                  <c:v>0.00137740755328833</c:v>
                </c:pt>
                <c:pt idx="69">
                  <c:v>0.00119886153247785</c:v>
                </c:pt>
                <c:pt idx="70">
                  <c:v>0.00104341894609213</c:v>
                </c:pt>
                <c:pt idx="71">
                  <c:v>0.000908100098288425</c:v>
                </c:pt>
                <c:pt idx="72">
                  <c:v>0.000790307203794011</c:v>
                </c:pt>
                <c:pt idx="73">
                  <c:v>0.000687776018123305</c:v>
                </c:pt>
                <c:pt idx="74">
                  <c:v>0.000598533452455205</c:v>
                </c:pt>
                <c:pt idx="75">
                  <c:v>0.000520860467465245</c:v>
                </c:pt>
                <c:pt idx="76">
                  <c:v>0.000453259614978257</c:v>
                </c:pt>
                <c:pt idx="77">
                  <c:v>0.000394426665147987</c:v>
                </c:pt>
                <c:pt idx="78">
                  <c:v>0.000343225819982786</c:v>
                </c:pt>
                <c:pt idx="79">
                  <c:v>0.000298668071291831</c:v>
                </c:pt>
                <c:pt idx="80">
                  <c:v>0.000259892312744406</c:v>
                </c:pt>
                <c:pt idx="81">
                  <c:v>0.00022614886210161</c:v>
                </c:pt>
                <c:pt idx="82">
                  <c:v>0.000196785090989726</c:v>
                </c:pt>
                <c:pt idx="83">
                  <c:v>0.000171232896398214</c:v>
                </c:pt>
                <c:pt idx="84">
                  <c:v>0.000148997780680746</c:v>
                </c:pt>
                <c:pt idx="85">
                  <c:v>0.000129649335690498</c:v>
                </c:pt>
                <c:pt idx="86">
                  <c:v>0.000112812952112048</c:v>
                </c:pt>
                <c:pt idx="87">
                  <c:v>9.81625974780123E-5</c:v>
                </c:pt>
                <c:pt idx="88">
                  <c:v>8.54145260285107E-5</c:v>
                </c:pt>
                <c:pt idx="89">
                  <c:v>7.43218008942632E-5</c:v>
                </c:pt>
                <c:pt idx="90">
                  <c:v>6.46695242156482E-5</c:v>
                </c:pt>
                <c:pt idx="91">
                  <c:v>5.62706841150491E-5</c:v>
                </c:pt>
                <c:pt idx="92">
                  <c:v>4.89625390660455E-5</c:v>
                </c:pt>
                <c:pt idx="93">
                  <c:v>4.26034703223536E-5</c:v>
                </c:pt>
                <c:pt idx="94">
                  <c:v>3.70702420112638E-5</c:v>
                </c:pt>
                <c:pt idx="95">
                  <c:v>3.22556162289114E-5</c:v>
                </c:pt>
                <c:pt idx="96">
                  <c:v>2.80662772137589E-5</c:v>
                </c:pt>
                <c:pt idx="97">
                  <c:v>2.44210246423118E-5</c:v>
                </c:pt>
                <c:pt idx="98">
                  <c:v>2.12492012084466E-5</c:v>
                </c:pt>
                <c:pt idx="99">
                  <c:v>1.84893241390958E-5</c:v>
                </c:pt>
                <c:pt idx="100">
                  <c:v>1.60878942492795E-5</c:v>
                </c:pt>
                <c:pt idx="101">
                  <c:v>1.39983594974188E-5</c:v>
                </c:pt>
                <c:pt idx="102">
                  <c:v>1.21802130536684E-5</c:v>
                </c:pt>
                <c:pt idx="103">
                  <c:v>1.05982084109212E-5</c:v>
                </c:pt>
                <c:pt idx="104">
                  <c:v>9.22167636775311E-6</c:v>
                </c:pt>
                <c:pt idx="105">
                  <c:v>8.02393067370324E-6</c:v>
                </c:pt>
                <c:pt idx="106">
                  <c:v>6.98175083644711E-6</c:v>
                </c:pt>
                <c:pt idx="107">
                  <c:v>6.07493205953422E-6</c:v>
                </c:pt>
                <c:pt idx="108">
                  <c:v>5.28589362490406E-6</c:v>
                </c:pt>
                <c:pt idx="109">
                  <c:v>4.59933812456501E-6</c:v>
                </c:pt>
                <c:pt idx="110">
                  <c:v>4.00195492434498E-6</c:v>
                </c:pt>
                <c:pt idx="111">
                  <c:v>3.48216215127963E-6</c:v>
                </c:pt>
                <c:pt idx="112">
                  <c:v>3.02988217156046E-6</c:v>
                </c:pt>
                <c:pt idx="113">
                  <c:v>2.63634623221715E-6</c:v>
                </c:pt>
                <c:pt idx="114">
                  <c:v>2.29392447230314E-6</c:v>
                </c:pt>
                <c:pt idx="115">
                  <c:v>1.99597800547083E-6</c:v>
                </c:pt>
                <c:pt idx="116">
                  <c:v>1.73673021428755E-6</c:v>
                </c:pt>
                <c:pt idx="117">
                  <c:v>1.51115476061481E-6</c:v>
                </c:pt>
                <c:pt idx="118">
                  <c:v>1.31487814402062E-6</c:v>
                </c:pt>
                <c:pt idx="119">
                  <c:v>1.14409490210441E-6</c:v>
                </c:pt>
                <c:pt idx="120">
                  <c:v>9.95493843209138E-7</c:v>
                </c:pt>
                <c:pt idx="121">
                  <c:v>8.66193843107404E-7</c:v>
                </c:pt>
                <c:pt idx="122">
                  <c:v>7.53687989343596E-7</c:v>
                </c:pt>
                <c:pt idx="123">
                  <c:v>6.55794976717744E-7</c:v>
                </c:pt>
                <c:pt idx="124">
                  <c:v>5.70616816760227E-7</c:v>
                </c:pt>
                <c:pt idx="125">
                  <c:v>4.96502043810599E-7</c:v>
                </c:pt>
                <c:pt idx="126">
                  <c:v>4.32013689171993E-7</c:v>
                </c:pt>
                <c:pt idx="127">
                  <c:v>3.75901422277417E-7</c:v>
                </c:pt>
                <c:pt idx="128">
                  <c:v>3.27077314786619E-7</c:v>
                </c:pt>
                <c:pt idx="129">
                  <c:v>2.84594743887868E-7</c:v>
                </c:pt>
                <c:pt idx="130">
                  <c:v>2.47630036531217E-7</c:v>
                </c:pt>
                <c:pt idx="131">
                  <c:v>2.1546650363496E-7</c:v>
                </c:pt>
                <c:pt idx="132">
                  <c:v>1.87480543725033E-7</c:v>
                </c:pt>
                <c:pt idx="133">
                  <c:v>1.6312955194947E-7</c:v>
                </c:pt>
                <c:pt idx="134">
                  <c:v>1.41941397928534E-7</c:v>
                </c:pt>
                <c:pt idx="135">
                  <c:v>1.23505276451793E-7</c:v>
                </c:pt>
                <c:pt idx="136">
                  <c:v>1.07463737449358E-7</c:v>
                </c:pt>
                <c:pt idx="137">
                  <c:v>9.35057620046507E-8</c:v>
                </c:pt>
                <c:pt idx="138">
                  <c:v>8.13607241459532E-8</c:v>
                </c:pt>
                <c:pt idx="139">
                  <c:v>7.07931486301241E-8</c:v>
                </c:pt>
                <c:pt idx="140">
                  <c:v>6.15981479011393E-8</c:v>
                </c:pt>
                <c:pt idx="141">
                  <c:v>5.35974440939296E-8</c:v>
                </c:pt>
                <c:pt idx="142">
                  <c:v>4.66359157438384E-8</c:v>
                </c:pt>
                <c:pt idx="143">
                  <c:v>4.05785881060405E-8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701960"/>
        <c:axId val="2091705016"/>
      </c:scatterChart>
      <c:valAx>
        <c:axId val="209170196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91705016"/>
        <c:crosses val="autoZero"/>
        <c:crossBetween val="midCat"/>
      </c:valAx>
      <c:valAx>
        <c:axId val="209170501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Cells Produced</a:t>
                </a:r>
                <a:r>
                  <a:rPr lang="en-US" baseline="0"/>
                  <a:t> per hourper cell</a:t>
                </a:r>
                <a:endParaRPr lang="en-US"/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091701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1633960996916"/>
          <c:y val="0.0178041898108114"/>
          <c:w val="0.410538195880625"/>
          <c:h val="0.17299394959637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1435621222731"/>
          <c:y val="0.0316311102137874"/>
          <c:w val="0.674815417956833"/>
          <c:h val="0.936737779572425"/>
        </c:manualLayout>
      </c:layout>
      <c:scatterChart>
        <c:scatterStyle val="lineMarker"/>
        <c:varyColors val="0"/>
        <c:ser>
          <c:idx val="0"/>
          <c:order val="0"/>
          <c:tx>
            <c:v>Gompertz Growth Rates</c:v>
          </c:tx>
          <c:marker>
            <c:symbol val="none"/>
          </c:marker>
          <c:xVal>
            <c:numRef>
              <c:f>'Log Linear Regression'!$E$8:$E$151</c:f>
              <c:numCache>
                <c:formatCode>0.00</c:formatCode>
                <c:ptCount val="144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</c:numCache>
            </c:numRef>
          </c:xVal>
          <c:yVal>
            <c:numRef>
              <c:f>Gompertz!$G$8:$G$151</c:f>
              <c:numCache>
                <c:formatCode>0.00E+00</c:formatCode>
                <c:ptCount val="144"/>
                <c:pt idx="0">
                  <c:v>0.392188031427782</c:v>
                </c:pt>
                <c:pt idx="1">
                  <c:v>0.437288150123641</c:v>
                </c:pt>
                <c:pt idx="2">
                  <c:v>0.486620900433402</c:v>
                </c:pt>
                <c:pt idx="3">
                  <c:v>0.540558239124376</c:v>
                </c:pt>
                <c:pt idx="4">
                  <c:v>0.599506701130007</c:v>
                </c:pt>
                <c:pt idx="5">
                  <c:v>0.663910483310684</c:v>
                </c:pt>
                <c:pt idx="6">
                  <c:v>0.734254806908811</c:v>
                </c:pt>
                <c:pt idx="7">
                  <c:v>0.811069585100093</c:v>
                </c:pt>
                <c:pt idx="8">
                  <c:v>0.894933424111043</c:v>
                </c:pt>
                <c:pt idx="9">
                  <c:v>0.986477988701536</c:v>
                </c:pt>
                <c:pt idx="10">
                  <c:v>1.086392765410243</c:v>
                </c:pt>
                <c:pt idx="11">
                  <c:v>1.195430259841516</c:v>
                </c:pt>
                <c:pt idx="12">
                  <c:v>1.314411667451141</c:v>
                </c:pt>
                <c:pt idx="13">
                  <c:v>1.444233060783708</c:v>
                </c:pt>
                <c:pt idx="14">
                  <c:v>1.585872139948532</c:v>
                </c:pt>
                <c:pt idx="15">
                  <c:v>1.740395597319863</c:v>
                </c:pt>
                <c:pt idx="16">
                  <c:v>1.908967152039369</c:v>
                </c:pt>
                <c:pt idx="17">
                  <c:v>2.092856314917078</c:v>
                </c:pt>
                <c:pt idx="18">
                  <c:v>2.293447949807496</c:v>
                </c:pt>
                <c:pt idx="19">
                  <c:v>2.512252703520022</c:v>
                </c:pt>
                <c:pt idx="20">
                  <c:v>2.750918382851756</c:v>
                </c:pt>
                <c:pt idx="21">
                  <c:v>3.011242364453869</c:v>
                </c:pt>
                <c:pt idx="22">
                  <c:v>3.295185131014095</c:v>
                </c:pt>
                <c:pt idx="23">
                  <c:v>3.604885035713779</c:v>
                </c:pt>
                <c:pt idx="24">
                  <c:v>3.942674406164623</c:v>
                </c:pt>
                <c:pt idx="25">
                  <c:v>4.311097109113368</c:v>
                </c:pt>
                <c:pt idx="26">
                  <c:v>4.712927708202023</c:v>
                </c:pt>
                <c:pt idx="27">
                  <c:v>5.151192359065308</c:v>
                </c:pt>
                <c:pt idx="28">
                  <c:v>5.629191599130912</c:v>
                </c:pt>
                <c:pt idx="29">
                  <c:v>6.150525203753251</c:v>
                </c:pt>
                <c:pt idx="30">
                  <c:v>6.719119295875032</c:v>
                </c:pt>
                <c:pt idx="31">
                  <c:v>7.339255913378338</c:v>
                </c:pt>
                <c:pt idx="32">
                  <c:v>8.015605256797428</c:v>
                </c:pt>
                <c:pt idx="33">
                  <c:v>8.753260860248982</c:v>
                </c:pt>
                <c:pt idx="34">
                  <c:v>9.557777950451681</c:v>
                </c:pt>
                <c:pt idx="35">
                  <c:v>10.4352152827119</c:v>
                </c:pt>
                <c:pt idx="36">
                  <c:v>11.39218076894385</c:v>
                </c:pt>
                <c:pt idx="37">
                  <c:v>12.43588124134175</c:v>
                </c:pt>
                <c:pt idx="38">
                  <c:v>13.57417672647291</c:v>
                </c:pt>
                <c:pt idx="39">
                  <c:v>14.81563963852681</c:v>
                </c:pt>
                <c:pt idx="40">
                  <c:v>16.16961933749481</c:v>
                </c:pt>
                <c:pt idx="41">
                  <c:v>17.64631253847426</c:v>
                </c:pt>
                <c:pt idx="42">
                  <c:v>19.25684010232774</c:v>
                </c:pt>
                <c:pt idx="43">
                  <c:v>21.0133307860214</c:v>
                </c:pt>
                <c:pt idx="44">
                  <c:v>22.9290125833416</c:v>
                </c:pt>
                <c:pt idx="45">
                  <c:v>25.01831234388128</c:v>
                </c:pt>
                <c:pt idx="46">
                  <c:v>27.29696442051594</c:v>
                </c:pt>
                <c:pt idx="47">
                  <c:v>29.78212916358293</c:v>
                </c:pt>
                <c:pt idx="48">
                  <c:v>32.49252215413448</c:v>
                </c:pt>
                <c:pt idx="49">
                  <c:v>35.44855514951693</c:v>
                </c:pt>
                <c:pt idx="50">
                  <c:v>38.67248980271274</c:v>
                </c:pt>
                <c:pt idx="51">
                  <c:v>42.188605313108</c:v>
                </c:pt>
                <c:pt idx="52">
                  <c:v>46.02338127124185</c:v>
                </c:pt>
                <c:pt idx="53">
                  <c:v>50.20569707452831</c:v>
                </c:pt>
                <c:pt idx="54">
                  <c:v>54.76704941573867</c:v>
                </c:pt>
                <c:pt idx="55">
                  <c:v>59.74178948211657</c:v>
                </c:pt>
                <c:pt idx="56">
                  <c:v>65.16738165150872</c:v>
                </c:pt>
                <c:pt idx="57">
                  <c:v>71.084685633617</c:v>
                </c:pt>
                <c:pt idx="58">
                  <c:v>77.53826418130988</c:v>
                </c:pt>
                <c:pt idx="59">
                  <c:v>84.57671868920973</c:v>
                </c:pt>
                <c:pt idx="60">
                  <c:v>92.2530552069704</c:v>
                </c:pt>
                <c:pt idx="61">
                  <c:v>100.6250836237509</c:v>
                </c:pt>
                <c:pt idx="62">
                  <c:v>109.7558530298459</c:v>
                </c:pt>
                <c:pt idx="63">
                  <c:v>119.7141265346051</c:v>
                </c:pt>
                <c:pt idx="64">
                  <c:v>130.5748991158466</c:v>
                </c:pt>
                <c:pt idx="65">
                  <c:v>142.4199624013397</c:v>
                </c:pt>
                <c:pt idx="66">
                  <c:v>155.3385206349886</c:v>
                </c:pt>
                <c:pt idx="67">
                  <c:v>169.427862467113</c:v>
                </c:pt>
                <c:pt idx="68">
                  <c:v>184.794093627624</c:v>
                </c:pt>
                <c:pt idx="69">
                  <c:v>201.5529359999789</c:v>
                </c:pt>
                <c:pt idx="70">
                  <c:v>219.8305991135193</c:v>
                </c:pt>
                <c:pt idx="71">
                  <c:v>239.7647306177827</c:v>
                </c:pt>
                <c:pt idx="72">
                  <c:v>261.505452895874</c:v>
                </c:pt>
                <c:pt idx="73">
                  <c:v>285.2164936246875</c:v>
                </c:pt>
                <c:pt idx="74">
                  <c:v>311.0764187949208</c:v>
                </c:pt>
                <c:pt idx="75">
                  <c:v>339.2799774777266</c:v>
                </c:pt>
                <c:pt idx="76">
                  <c:v>370.0395684648465</c:v>
                </c:pt>
                <c:pt idx="77">
                  <c:v>403.5868398267602</c:v>
                </c:pt>
                <c:pt idx="78">
                  <c:v>440.1744334371711</c:v>
                </c:pt>
                <c:pt idx="79">
                  <c:v>480.0778875979049</c:v>
                </c:pt>
                <c:pt idx="80">
                  <c:v>523.5977120969901</c:v>
                </c:pt>
                <c:pt idx="81">
                  <c:v>571.0616513245666</c:v>
                </c:pt>
                <c:pt idx="82">
                  <c:v>622.8271524899462</c:v>
                </c:pt>
                <c:pt idx="83">
                  <c:v>679.2840575276313</c:v>
                </c:pt>
                <c:pt idx="84">
                  <c:v>740.8575389685613</c:v>
                </c:pt>
                <c:pt idx="85">
                  <c:v>808.011301878863</c:v>
                </c:pt>
                <c:pt idx="86">
                  <c:v>881.2510759884562</c:v>
                </c:pt>
                <c:pt idx="87">
                  <c:v>961.1284242994157</c:v>
                </c:pt>
                <c:pt idx="88">
                  <c:v>1048.244896866146</c:v>
                </c:pt>
                <c:pt idx="89">
                  <c:v>1143.256561020756</c:v>
                </c:pt>
                <c:pt idx="90">
                  <c:v>1246.878942165609</c:v>
                </c:pt>
                <c:pt idx="91">
                  <c:v>1359.89241233812</c:v>
                </c:pt>
                <c:pt idx="92">
                  <c:v>1483.148067130806</c:v>
                </c:pt>
                <c:pt idx="93">
                  <c:v>1617.574135225221</c:v>
                </c:pt>
                <c:pt idx="94">
                  <c:v>1764.182968813815</c:v>
                </c:pt>
                <c:pt idx="95">
                  <c:v>1924.078667543798</c:v>
                </c:pt>
                <c:pt idx="96">
                  <c:v>2098.465393391288</c:v>
                </c:pt>
                <c:pt idx="97">
                  <c:v>2288.656439139227</c:v>
                </c:pt>
                <c:pt idx="98">
                  <c:v>2496.084118656232</c:v>
                </c:pt>
                <c:pt idx="99">
                  <c:v>2722.310553548001</c:v>
                </c:pt>
                <c:pt idx="100">
                  <c:v>2969.03943738245</c:v>
                </c:pt>
                <c:pt idx="101">
                  <c:v>3238.128866055473</c:v>
                </c:pt>
                <c:pt idx="102">
                  <c:v>3531.605330988058</c:v>
                </c:pt>
                <c:pt idx="103">
                  <c:v>3851.678980452562</c:v>
                </c:pt>
                <c:pt idx="104">
                  <c:v>4200.76026401898</c:v>
                </c:pt>
                <c:pt idx="105">
                  <c:v>4581.478085533839</c:v>
                </c:pt>
                <c:pt idx="106">
                  <c:v>4996.699601030914</c:v>
                </c:pt>
                <c:pt idx="107">
                  <c:v>5449.55181130955</c:v>
                </c:pt>
                <c:pt idx="108">
                  <c:v>5943.445110805656</c:v>
                </c:pt>
                <c:pt idx="109">
                  <c:v>6482.098971335226</c:v>
                </c:pt>
                <c:pt idx="110">
                  <c:v>7069.569952960904</c:v>
                </c:pt>
                <c:pt idx="111">
                  <c:v>7710.282253575216</c:v>
                </c:pt>
                <c:pt idx="112">
                  <c:v>8409.061027343967</c:v>
                </c:pt>
                <c:pt idx="113">
                  <c:v>9171.168722525908</c:v>
                </c:pt>
                <c:pt idx="114">
                  <c:v>10002.34471247579</c:v>
                </c:pt>
                <c:pt idx="115">
                  <c:v>10908.84851843536</c:v>
                </c:pt>
                <c:pt idx="116">
                  <c:v>11897.50694963168</c:v>
                </c:pt>
                <c:pt idx="117">
                  <c:v>12975.7655152192</c:v>
                </c:pt>
                <c:pt idx="118">
                  <c:v>14151.74449616002</c:v>
                </c:pt>
                <c:pt idx="119">
                  <c:v>15434.30009782633</c:v>
                </c:pt>
                <c:pt idx="120">
                  <c:v>16833.0911461111</c:v>
                </c:pt>
                <c:pt idx="121">
                  <c:v>18358.65182676618</c:v>
                </c:pt>
                <c:pt idx="122">
                  <c:v>20022.47101815607</c:v>
                </c:pt>
                <c:pt idx="123">
                  <c:v>21837.07881206008</c:v>
                </c:pt>
                <c:pt idx="124">
                  <c:v>23816.1408776165</c:v>
                </c:pt>
                <c:pt idx="125">
                  <c:v>25974.56137604296</c:v>
                </c:pt>
                <c:pt idx="126">
                  <c:v>28328.59520324586</c:v>
                </c:pt>
                <c:pt idx="127">
                  <c:v>30895.97040430705</c:v>
                </c:pt>
                <c:pt idx="128">
                  <c:v>33696.02167953399</c:v>
                </c:pt>
                <c:pt idx="129">
                  <c:v>36749.83599701925</c:v>
                </c:pt>
                <c:pt idx="130">
                  <c:v>40080.41139233851</c:v>
                </c:pt>
                <c:pt idx="131">
                  <c:v>43712.83016748812</c:v>
                </c:pt>
                <c:pt idx="132">
                  <c:v>47674.44778550325</c:v>
                </c:pt>
                <c:pt idx="133">
                  <c:v>51995.09887667627</c:v>
                </c:pt>
                <c:pt idx="134">
                  <c:v>56707.32192764147</c:v>
                </c:pt>
                <c:pt idx="135">
                  <c:v>61846.60432213096</c:v>
                </c:pt>
                <c:pt idx="136">
                  <c:v>67451.64958625921</c:v>
                </c:pt>
                <c:pt idx="137">
                  <c:v>73564.66888372556</c:v>
                </c:pt>
                <c:pt idx="138">
                  <c:v>80231.69888930806</c:v>
                </c:pt>
                <c:pt idx="139">
                  <c:v>87502.94846530331</c:v>
                </c:pt>
                <c:pt idx="140">
                  <c:v>95433.1768447607</c:v>
                </c:pt>
                <c:pt idx="141">
                  <c:v>104082.1059499224</c:v>
                </c:pt>
                <c:pt idx="142">
                  <c:v>113514.8701702368</c:v>
                </c:pt>
                <c:pt idx="143">
                  <c:v>123802.5069310479</c:v>
                </c:pt>
              </c:numCache>
            </c:numRef>
          </c:yVal>
          <c:smooth val="0"/>
        </c:ser>
        <c:ser>
          <c:idx val="1"/>
          <c:order val="1"/>
          <c:tx>
            <c:v>Logistic Growth Rates</c:v>
          </c:tx>
          <c:marker>
            <c:symbol val="none"/>
          </c:marker>
          <c:xVal>
            <c:numRef>
              <c:f>'Log Linear Regression'!$E$8:$E$151</c:f>
              <c:numCache>
                <c:formatCode>0.00</c:formatCode>
                <c:ptCount val="144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</c:numCache>
            </c:numRef>
          </c:xVal>
          <c:yVal>
            <c:numRef>
              <c:f>Logistic!$G$8:$G$151</c:f>
              <c:numCache>
                <c:formatCode>0.00E+00</c:formatCode>
                <c:ptCount val="144"/>
                <c:pt idx="0">
                  <c:v>1.731153396884155</c:v>
                </c:pt>
                <c:pt idx="1">
                  <c:v>1.739569581314745</c:v>
                </c:pt>
                <c:pt idx="2">
                  <c:v>1.749242083222414</c:v>
                </c:pt>
                <c:pt idx="3">
                  <c:v>1.760358438136634</c:v>
                </c:pt>
                <c:pt idx="4">
                  <c:v>1.773134175764633</c:v>
                </c:pt>
                <c:pt idx="5">
                  <c:v>1.787816998794226</c:v>
                </c:pt>
                <c:pt idx="6">
                  <c:v>1.804691585483132</c:v>
                </c:pt>
                <c:pt idx="7">
                  <c:v>1.824085109150032</c:v>
                </c:pt>
                <c:pt idx="8">
                  <c:v>1.846373581582112</c:v>
                </c:pt>
                <c:pt idx="9">
                  <c:v>1.871989143348428</c:v>
                </c:pt>
                <c:pt idx="10">
                  <c:v>1.901428442367376</c:v>
                </c:pt>
                <c:pt idx="11">
                  <c:v>1.935262263176531</c:v>
                </c:pt>
                <c:pt idx="12">
                  <c:v>1.974146593601961</c:v>
                </c:pt>
                <c:pt idx="13">
                  <c:v>2.018835343393551</c:v>
                </c:pt>
                <c:pt idx="14">
                  <c:v>2.070194961421841</c:v>
                </c:pt>
                <c:pt idx="15">
                  <c:v>2.129221234842168</c:v>
                </c:pt>
                <c:pt idx="16">
                  <c:v>2.197058595937279</c:v>
                </c:pt>
                <c:pt idx="17">
                  <c:v>2.275022310969364</c:v>
                </c:pt>
                <c:pt idx="18">
                  <c:v>2.364623981250756</c:v>
                </c:pt>
                <c:pt idx="19">
                  <c:v>2.46760085086133</c:v>
                </c:pt>
                <c:pt idx="20">
                  <c:v>2.585949489245992</c:v>
                </c:pt>
                <c:pt idx="21">
                  <c:v>2.72196450174803</c:v>
                </c:pt>
                <c:pt idx="22">
                  <c:v>2.878283018618481</c:v>
                </c:pt>
                <c:pt idx="23">
                  <c:v>3.057935825077751</c:v>
                </c:pt>
                <c:pt idx="24">
                  <c:v>3.26440612376558</c:v>
                </c:pt>
                <c:pt idx="25">
                  <c:v>3.501697068897128</c:v>
                </c:pt>
                <c:pt idx="26">
                  <c:v>3.77440938151186</c:v>
                </c:pt>
                <c:pt idx="27">
                  <c:v>4.087830550661179</c:v>
                </c:pt>
                <c:pt idx="28">
                  <c:v>4.44803735001354</c:v>
                </c:pt>
                <c:pt idx="29">
                  <c:v>4.862013657522842</c:v>
                </c:pt>
                <c:pt idx="30">
                  <c:v>5.337785862509268</c:v>
                </c:pt>
                <c:pt idx="31">
                  <c:v>5.884578485496874</c:v>
                </c:pt>
                <c:pt idx="32">
                  <c:v>6.51299302804488</c:v>
                </c:pt>
                <c:pt idx="33">
                  <c:v>7.235213520209041</c:v>
                </c:pt>
                <c:pt idx="34">
                  <c:v>8.06524275089318</c:v>
                </c:pt>
                <c:pt idx="35">
                  <c:v>9.019173761249375</c:v>
                </c:pt>
                <c:pt idx="36">
                  <c:v>10.11550186498273</c:v>
                </c:pt>
                <c:pt idx="37">
                  <c:v>11.37548324517354</c:v>
                </c:pt>
                <c:pt idx="38">
                  <c:v>12.82354708028074</c:v>
                </c:pt>
                <c:pt idx="39">
                  <c:v>14.48776918983881</c:v>
                </c:pt>
                <c:pt idx="40">
                  <c:v>16.4004163831421</c:v>
                </c:pt>
                <c:pt idx="41">
                  <c:v>18.59857206503182</c:v>
                </c:pt>
                <c:pt idx="42">
                  <c:v>21.12485522835732</c:v>
                </c:pt>
                <c:pt idx="43">
                  <c:v>24.02824677331495</c:v>
                </c:pt>
                <c:pt idx="44">
                  <c:v>27.3650391747822</c:v>
                </c:pt>
                <c:pt idx="45">
                  <c:v>31.19992791027405</c:v>
                </c:pt>
                <c:pt idx="46">
                  <c:v>35.60726580973024</c:v>
                </c:pt>
                <c:pt idx="47">
                  <c:v>40.6725046470975</c:v>
                </c:pt>
                <c:pt idx="48">
                  <c:v>46.49385192403733</c:v>
                </c:pt>
                <c:pt idx="49">
                  <c:v>53.18417496838031</c:v>
                </c:pt>
                <c:pt idx="50">
                  <c:v>60.87318926494932</c:v>
                </c:pt>
                <c:pt idx="51">
                  <c:v>69.70997344726826</c:v>
                </c:pt>
                <c:pt idx="52">
                  <c:v>79.86585971212298</c:v>
                </c:pt>
                <c:pt idx="53">
                  <c:v>91.53775569790413</c:v>
                </c:pt>
                <c:pt idx="54">
                  <c:v>104.9519622329004</c:v>
                </c:pt>
                <c:pt idx="55">
                  <c:v>120.36856097425</c:v>
                </c:pt>
                <c:pt idx="56">
                  <c:v>138.0864570072621</c:v>
                </c:pt>
                <c:pt idx="57">
                  <c:v>158.4491741735046</c:v>
                </c:pt>
                <c:pt idx="58">
                  <c:v>181.8515154910115</c:v>
                </c:pt>
                <c:pt idx="59">
                  <c:v>208.7472178017785</c:v>
                </c:pt>
                <c:pt idx="60">
                  <c:v>239.6577490591145</c:v>
                </c:pt>
                <c:pt idx="61">
                  <c:v>275.1824188211988</c:v>
                </c:pt>
                <c:pt idx="62">
                  <c:v>316.0099979787765</c:v>
                </c:pt>
                <c:pt idx="63">
                  <c:v>362.9320730046963</c:v>
                </c:pt>
                <c:pt idx="64">
                  <c:v>416.8583936486684</c:v>
                </c:pt>
                <c:pt idx="65">
                  <c:v>478.8345116394355</c:v>
                </c:pt>
                <c:pt idx="66">
                  <c:v>550.0620523901512</c:v>
                </c:pt>
                <c:pt idx="67">
                  <c:v>631.9220127408686</c:v>
                </c:pt>
                <c:pt idx="68">
                  <c:v>726.0015364462507</c:v>
                </c:pt>
                <c:pt idx="69">
                  <c:v>834.12468655422</c:v>
                </c:pt>
                <c:pt idx="70">
                  <c:v>958.3878112864002</c:v>
                </c:pt>
                <c:pt idx="71">
                  <c:v>1101.200189147415</c:v>
                </c:pt>
                <c:pt idx="72">
                  <c:v>1265.33074126026</c:v>
                </c:pt>
                <c:pt idx="73">
                  <c:v>1453.961716677245</c:v>
                </c:pt>
                <c:pt idx="74">
                  <c:v>1670.750391474302</c:v>
                </c:pt>
                <c:pt idx="75">
                  <c:v>1919.899977947021</c:v>
                </c:pt>
                <c:pt idx="76">
                  <c:v>2206.241118675373</c:v>
                </c:pt>
                <c:pt idx="77">
                  <c:v>2535.32554556068</c:v>
                </c:pt>
                <c:pt idx="78">
                  <c:v>2913.533719724677</c:v>
                </c:pt>
                <c:pt idx="79">
                  <c:v>3348.198539183292</c:v>
                </c:pt>
                <c:pt idx="80">
                  <c:v>3847.747512961106</c:v>
                </c:pt>
                <c:pt idx="81">
                  <c:v>4421.866158011865</c:v>
                </c:pt>
                <c:pt idx="82">
                  <c:v>5081.68578712201</c:v>
                </c:pt>
                <c:pt idx="83">
                  <c:v>5839.999328601142</c:v>
                </c:pt>
                <c:pt idx="84">
                  <c:v>6711.509362294967</c:v>
                </c:pt>
                <c:pt idx="85">
                  <c:v>7713.11318082821</c:v>
                </c:pt>
                <c:pt idx="86">
                  <c:v>8864.230403320907</c:v>
                </c:pt>
                <c:pt idx="87">
                  <c:v>10187.17949292237</c:v>
                </c:pt>
                <c:pt idx="88">
                  <c:v>11707.61047911461</c:v>
                </c:pt>
                <c:pt idx="89">
                  <c:v>13455.00227346062</c:v>
                </c:pt>
                <c:pt idx="90">
                  <c:v>15463.234222435</c:v>
                </c:pt>
                <c:pt idx="91">
                  <c:v>17771.24297894504</c:v>
                </c:pt>
                <c:pt idx="92">
                  <c:v>20423.77742402413</c:v>
                </c:pt>
                <c:pt idx="93">
                  <c:v>23472.26628332457</c:v>
                </c:pt>
                <c:pt idx="94">
                  <c:v>26975.81525624112</c:v>
                </c:pt>
                <c:pt idx="95">
                  <c:v>31002.35298260029</c:v>
                </c:pt>
                <c:pt idx="96">
                  <c:v>35629.94808266808</c:v>
                </c:pt>
                <c:pt idx="97">
                  <c:v>40948.32279344262</c:v>
                </c:pt>
                <c:pt idx="98">
                  <c:v>47060.59254606237</c:v>
                </c:pt>
                <c:pt idx="99">
                  <c:v>54085.26523073355</c:v>
                </c:pt>
                <c:pt idx="100">
                  <c:v>62158.53886811728</c:v>
                </c:pt>
                <c:pt idx="101">
                  <c:v>71436.94232059077</c:v>
                </c:pt>
                <c:pt idx="102">
                  <c:v>82100.37013259158</c:v>
                </c:pt>
                <c:pt idx="103">
                  <c:v>94355.5704159884</c:v>
                </c:pt>
                <c:pt idx="104">
                  <c:v>108440.1534082086</c:v>
                </c:pt>
                <c:pt idx="105">
                  <c:v>124627.1983975748</c:v>
                </c:pt>
                <c:pt idx="106">
                  <c:v>143230.5482429508</c:v>
                </c:pt>
                <c:pt idx="107">
                  <c:v>164610.8944429367</c:v>
                </c:pt>
                <c:pt idx="108">
                  <c:v>189182.7704001801</c:v>
                </c:pt>
                <c:pt idx="109">
                  <c:v>217422.5884065823</c:v>
                </c:pt>
                <c:pt idx="110">
                  <c:v>249877.8769137871</c:v>
                </c:pt>
                <c:pt idx="111">
                  <c:v>287177.89596114</c:v>
                </c:pt>
                <c:pt idx="112">
                  <c:v>330045.8378831858</c:v>
                </c:pt>
                <c:pt idx="113">
                  <c:v>379312.8488889743</c:v>
                </c:pt>
                <c:pt idx="114">
                  <c:v>435934.1434620038</c:v>
                </c:pt>
                <c:pt idx="115">
                  <c:v>501007.524761833</c:v>
                </c:pt>
                <c:pt idx="116">
                  <c:v>575794.669646042</c:v>
                </c:pt>
                <c:pt idx="117">
                  <c:v>661745.590897093</c:v>
                </c:pt>
                <c:pt idx="118">
                  <c:v>760526.7488454941</c:v>
                </c:pt>
                <c:pt idx="119">
                  <c:v>874053.3658183687</c:v>
                </c:pt>
                <c:pt idx="120">
                  <c:v>1.0045265541536E6</c:v>
                </c:pt>
                <c:pt idx="121">
                  <c:v>1.15447599628805E6</c:v>
                </c:pt>
                <c:pt idx="122">
                  <c:v>1.32680899011131E6</c:v>
                </c:pt>
                <c:pt idx="123">
                  <c:v>1.52486681890277E6</c:v>
                </c:pt>
                <c:pt idx="124">
                  <c:v>1.75248953523254E6</c:v>
                </c:pt>
                <c:pt idx="125">
                  <c:v>2.01409039996111E6</c:v>
                </c:pt>
                <c:pt idx="126">
                  <c:v>2.31474146552306E6</c:v>
                </c:pt>
                <c:pt idx="127">
                  <c:v>2.66027192432912E6</c:v>
                </c:pt>
                <c:pt idx="128">
                  <c:v>3.0573810985711E6</c:v>
                </c:pt>
                <c:pt idx="129">
                  <c:v>3.51376833717634E6</c:v>
                </c:pt>
                <c:pt idx="130">
                  <c:v>4.03828232636042E6</c:v>
                </c:pt>
                <c:pt idx="131">
                  <c:v>4.64109262056893E6</c:v>
                </c:pt>
                <c:pt idx="132">
                  <c:v>5.3338868136986E6</c:v>
                </c:pt>
                <c:pt idx="133">
                  <c:v>6.13009714088932E6</c:v>
                </c:pt>
                <c:pt idx="134">
                  <c:v>7.04516099315502E6</c:v>
                </c:pt>
                <c:pt idx="135">
                  <c:v>8.09682006088478E6</c:v>
                </c:pt>
                <c:pt idx="136">
                  <c:v>9.30546455702086E6</c:v>
                </c:pt>
                <c:pt idx="137">
                  <c:v>1.06945281078001E7</c:v>
                </c:pt>
                <c:pt idx="138">
                  <c:v>1.22909427183329E7</c:v>
                </c:pt>
                <c:pt idx="139">
                  <c:v>1.41256607362492E7</c:v>
                </c:pt>
                <c:pt idx="140">
                  <c:v>1.62342543416229E7</c:v>
                </c:pt>
                <c:pt idx="141">
                  <c:v>1.86576061024011E7</c:v>
                </c:pt>
                <c:pt idx="142">
                  <c:v>2.14427010609762E7</c:v>
                </c:pt>
                <c:pt idx="143">
                  <c:v>2.4643538542711E7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786776"/>
        <c:axId val="2091789864"/>
      </c:scatterChart>
      <c:valAx>
        <c:axId val="209178677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91789864"/>
        <c:crosses val="autoZero"/>
        <c:crossBetween val="midCat"/>
      </c:valAx>
      <c:valAx>
        <c:axId val="209178986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doubling time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091786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4690165347126"/>
          <c:y val="0.753088812616372"/>
          <c:w val="0.376094167007913"/>
          <c:h val="0.17188505282993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Growth rate of cells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Data!$E$1:$E$2</c:f>
              <c:strCache>
                <c:ptCount val="1"/>
                <c:pt idx="0">
                  <c:v>1) Enter your data into the peach colored columns    2) Switch tabs to set parameters for each fitting curve  3) Collect results in "All Results" tab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Data!$B$5:$B$149</c:f>
              <c:numCache>
                <c:formatCode>0.0</c:formatCode>
                <c:ptCount val="14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</c:numCache>
            </c:numRef>
          </c:xVal>
          <c:yVal>
            <c:numRef>
              <c:f>Data!$E$5:$E$149</c:f>
              <c:numCache>
                <c:formatCode>General</c:formatCode>
                <c:ptCount val="145"/>
                <c:pt idx="0">
                  <c:v>0.0001</c:v>
                </c:pt>
                <c:pt idx="1">
                  <c:v>0.0001</c:v>
                </c:pt>
                <c:pt idx="2">
                  <c:v>0.0051</c:v>
                </c:pt>
                <c:pt idx="3">
                  <c:v>0.0061</c:v>
                </c:pt>
                <c:pt idx="4">
                  <c:v>0.0081</c:v>
                </c:pt>
                <c:pt idx="5">
                  <c:v>0.0101</c:v>
                </c:pt>
                <c:pt idx="6">
                  <c:v>0.0121</c:v>
                </c:pt>
                <c:pt idx="7">
                  <c:v>0.0141</c:v>
                </c:pt>
                <c:pt idx="8">
                  <c:v>0.0171</c:v>
                </c:pt>
                <c:pt idx="9">
                  <c:v>0.0201</c:v>
                </c:pt>
                <c:pt idx="10">
                  <c:v>0.0231</c:v>
                </c:pt>
                <c:pt idx="11">
                  <c:v>0.0261</c:v>
                </c:pt>
                <c:pt idx="12">
                  <c:v>0.0301</c:v>
                </c:pt>
                <c:pt idx="13">
                  <c:v>0.0331</c:v>
                </c:pt>
                <c:pt idx="14">
                  <c:v>0.0381</c:v>
                </c:pt>
                <c:pt idx="15">
                  <c:v>0.0421</c:v>
                </c:pt>
                <c:pt idx="16">
                  <c:v>0.0471</c:v>
                </c:pt>
                <c:pt idx="17">
                  <c:v>0.0531</c:v>
                </c:pt>
                <c:pt idx="18">
                  <c:v>0.0581</c:v>
                </c:pt>
                <c:pt idx="19">
                  <c:v>0.0661</c:v>
                </c:pt>
                <c:pt idx="20">
                  <c:v>0.0711</c:v>
                </c:pt>
                <c:pt idx="21">
                  <c:v>0.0781</c:v>
                </c:pt>
                <c:pt idx="22">
                  <c:v>0.0891</c:v>
                </c:pt>
                <c:pt idx="23">
                  <c:v>0.0971</c:v>
                </c:pt>
                <c:pt idx="24">
                  <c:v>0.1061</c:v>
                </c:pt>
                <c:pt idx="25">
                  <c:v>0.1161</c:v>
                </c:pt>
                <c:pt idx="26">
                  <c:v>0.1211</c:v>
                </c:pt>
                <c:pt idx="27">
                  <c:v>0.1271</c:v>
                </c:pt>
                <c:pt idx="28">
                  <c:v>0.1301</c:v>
                </c:pt>
                <c:pt idx="29">
                  <c:v>0.1411</c:v>
                </c:pt>
                <c:pt idx="30">
                  <c:v>0.1491</c:v>
                </c:pt>
                <c:pt idx="31">
                  <c:v>0.1671</c:v>
                </c:pt>
                <c:pt idx="32">
                  <c:v>0.1761</c:v>
                </c:pt>
                <c:pt idx="33">
                  <c:v>0.1781</c:v>
                </c:pt>
                <c:pt idx="34">
                  <c:v>0.1921</c:v>
                </c:pt>
                <c:pt idx="35">
                  <c:v>0.1951</c:v>
                </c:pt>
                <c:pt idx="36">
                  <c:v>0.2011</c:v>
                </c:pt>
                <c:pt idx="37">
                  <c:v>0.2011</c:v>
                </c:pt>
                <c:pt idx="38">
                  <c:v>0.2001</c:v>
                </c:pt>
                <c:pt idx="39">
                  <c:v>0.2001</c:v>
                </c:pt>
                <c:pt idx="40">
                  <c:v>0.2031</c:v>
                </c:pt>
                <c:pt idx="41">
                  <c:v>0.2061</c:v>
                </c:pt>
                <c:pt idx="42">
                  <c:v>0.2101</c:v>
                </c:pt>
                <c:pt idx="43">
                  <c:v>0.2121</c:v>
                </c:pt>
                <c:pt idx="44">
                  <c:v>0.2151</c:v>
                </c:pt>
                <c:pt idx="45">
                  <c:v>0.2121</c:v>
                </c:pt>
                <c:pt idx="46">
                  <c:v>0.2161</c:v>
                </c:pt>
                <c:pt idx="47">
                  <c:v>0.2181</c:v>
                </c:pt>
                <c:pt idx="48">
                  <c:v>0.2171</c:v>
                </c:pt>
                <c:pt idx="49">
                  <c:v>0.2181</c:v>
                </c:pt>
                <c:pt idx="50">
                  <c:v>0.2201</c:v>
                </c:pt>
                <c:pt idx="51">
                  <c:v>0.2211</c:v>
                </c:pt>
                <c:pt idx="52">
                  <c:v>0.2241</c:v>
                </c:pt>
                <c:pt idx="53">
                  <c:v>0.2251</c:v>
                </c:pt>
                <c:pt idx="54">
                  <c:v>0.2251</c:v>
                </c:pt>
                <c:pt idx="55">
                  <c:v>0.2251</c:v>
                </c:pt>
                <c:pt idx="56">
                  <c:v>0.2251</c:v>
                </c:pt>
                <c:pt idx="57">
                  <c:v>0.2251</c:v>
                </c:pt>
                <c:pt idx="58">
                  <c:v>0.2281</c:v>
                </c:pt>
                <c:pt idx="59">
                  <c:v>0.2261</c:v>
                </c:pt>
                <c:pt idx="60">
                  <c:v>0.2251</c:v>
                </c:pt>
                <c:pt idx="61">
                  <c:v>0.2261</c:v>
                </c:pt>
                <c:pt idx="62">
                  <c:v>0.2271</c:v>
                </c:pt>
                <c:pt idx="63">
                  <c:v>0.2281</c:v>
                </c:pt>
                <c:pt idx="64">
                  <c:v>0.2291</c:v>
                </c:pt>
                <c:pt idx="65">
                  <c:v>0.2311</c:v>
                </c:pt>
                <c:pt idx="66">
                  <c:v>0.2311</c:v>
                </c:pt>
                <c:pt idx="67">
                  <c:v>0.2321</c:v>
                </c:pt>
                <c:pt idx="68">
                  <c:v>0.2321</c:v>
                </c:pt>
                <c:pt idx="69">
                  <c:v>0.2311</c:v>
                </c:pt>
                <c:pt idx="70">
                  <c:v>0.2301</c:v>
                </c:pt>
                <c:pt idx="71">
                  <c:v>0.2301</c:v>
                </c:pt>
                <c:pt idx="72">
                  <c:v>0.2311</c:v>
                </c:pt>
                <c:pt idx="73">
                  <c:v>0.2321</c:v>
                </c:pt>
                <c:pt idx="74">
                  <c:v>0.2341</c:v>
                </c:pt>
                <c:pt idx="75">
                  <c:v>0.2341</c:v>
                </c:pt>
                <c:pt idx="76">
                  <c:v>0.2341</c:v>
                </c:pt>
                <c:pt idx="77">
                  <c:v>0.2331</c:v>
                </c:pt>
                <c:pt idx="78">
                  <c:v>0.2341</c:v>
                </c:pt>
                <c:pt idx="79">
                  <c:v>0.2341</c:v>
                </c:pt>
                <c:pt idx="80">
                  <c:v>0.2331</c:v>
                </c:pt>
                <c:pt idx="81">
                  <c:v>0.2311</c:v>
                </c:pt>
                <c:pt idx="82">
                  <c:v>0.2321</c:v>
                </c:pt>
                <c:pt idx="83">
                  <c:v>0.2301</c:v>
                </c:pt>
                <c:pt idx="84">
                  <c:v>0.2291</c:v>
                </c:pt>
                <c:pt idx="85">
                  <c:v>0.2291</c:v>
                </c:pt>
                <c:pt idx="86">
                  <c:v>0.2291</c:v>
                </c:pt>
                <c:pt idx="87">
                  <c:v>0.2311</c:v>
                </c:pt>
                <c:pt idx="88">
                  <c:v>0.2301</c:v>
                </c:pt>
                <c:pt idx="89">
                  <c:v>0.2301</c:v>
                </c:pt>
                <c:pt idx="90">
                  <c:v>0.2301</c:v>
                </c:pt>
                <c:pt idx="91">
                  <c:v>0.2301</c:v>
                </c:pt>
                <c:pt idx="92">
                  <c:v>0.2301</c:v>
                </c:pt>
                <c:pt idx="93">
                  <c:v>0.2311</c:v>
                </c:pt>
                <c:pt idx="94">
                  <c:v>0.2321</c:v>
                </c:pt>
                <c:pt idx="95">
                  <c:v>0.2321</c:v>
                </c:pt>
                <c:pt idx="96">
                  <c:v>0.2331</c:v>
                </c:pt>
                <c:pt idx="97">
                  <c:v>0.2341</c:v>
                </c:pt>
                <c:pt idx="98">
                  <c:v>0.2351</c:v>
                </c:pt>
                <c:pt idx="99">
                  <c:v>0.2361</c:v>
                </c:pt>
                <c:pt idx="100">
                  <c:v>0.2361</c:v>
                </c:pt>
                <c:pt idx="101">
                  <c:v>0.2381</c:v>
                </c:pt>
                <c:pt idx="102">
                  <c:v>0.2391</c:v>
                </c:pt>
                <c:pt idx="103">
                  <c:v>0.2401</c:v>
                </c:pt>
                <c:pt idx="104">
                  <c:v>0.2401</c:v>
                </c:pt>
                <c:pt idx="105">
                  <c:v>0.2401</c:v>
                </c:pt>
                <c:pt idx="106">
                  <c:v>0.2431</c:v>
                </c:pt>
                <c:pt idx="107">
                  <c:v>0.2451</c:v>
                </c:pt>
                <c:pt idx="108">
                  <c:v>0.2441</c:v>
                </c:pt>
                <c:pt idx="109">
                  <c:v>0.2451</c:v>
                </c:pt>
                <c:pt idx="110">
                  <c:v>0.2471</c:v>
                </c:pt>
                <c:pt idx="111">
                  <c:v>0.2481</c:v>
                </c:pt>
                <c:pt idx="112">
                  <c:v>0.2501</c:v>
                </c:pt>
                <c:pt idx="113">
                  <c:v>0.2511</c:v>
                </c:pt>
                <c:pt idx="114">
                  <c:v>0.2531</c:v>
                </c:pt>
                <c:pt idx="115">
                  <c:v>0.2541</c:v>
                </c:pt>
                <c:pt idx="116">
                  <c:v>0.2531</c:v>
                </c:pt>
                <c:pt idx="117">
                  <c:v>0.2541</c:v>
                </c:pt>
                <c:pt idx="118">
                  <c:v>0.2541</c:v>
                </c:pt>
                <c:pt idx="119">
                  <c:v>0.2581</c:v>
                </c:pt>
                <c:pt idx="120">
                  <c:v>0.2591</c:v>
                </c:pt>
                <c:pt idx="121">
                  <c:v>0.2611</c:v>
                </c:pt>
                <c:pt idx="122">
                  <c:v>0.2621</c:v>
                </c:pt>
                <c:pt idx="123">
                  <c:v>0.2621</c:v>
                </c:pt>
                <c:pt idx="124">
                  <c:v>0.2641</c:v>
                </c:pt>
                <c:pt idx="125">
                  <c:v>0.2651</c:v>
                </c:pt>
                <c:pt idx="126">
                  <c:v>0.2671</c:v>
                </c:pt>
                <c:pt idx="127">
                  <c:v>0.2671</c:v>
                </c:pt>
                <c:pt idx="128">
                  <c:v>0.2701</c:v>
                </c:pt>
                <c:pt idx="129">
                  <c:v>0.2701</c:v>
                </c:pt>
                <c:pt idx="130">
                  <c:v>0.2701</c:v>
                </c:pt>
                <c:pt idx="131">
                  <c:v>0.2731</c:v>
                </c:pt>
                <c:pt idx="132">
                  <c:v>0.2751</c:v>
                </c:pt>
                <c:pt idx="133">
                  <c:v>0.2771</c:v>
                </c:pt>
                <c:pt idx="134">
                  <c:v>0.2771</c:v>
                </c:pt>
                <c:pt idx="135">
                  <c:v>0.2781</c:v>
                </c:pt>
                <c:pt idx="136">
                  <c:v>0.2811</c:v>
                </c:pt>
                <c:pt idx="137">
                  <c:v>0.2831</c:v>
                </c:pt>
                <c:pt idx="138">
                  <c:v>0.2841</c:v>
                </c:pt>
                <c:pt idx="139">
                  <c:v>0.2861</c:v>
                </c:pt>
                <c:pt idx="140">
                  <c:v>0.2881</c:v>
                </c:pt>
                <c:pt idx="141">
                  <c:v>0.2891</c:v>
                </c:pt>
                <c:pt idx="142">
                  <c:v>0.2901</c:v>
                </c:pt>
                <c:pt idx="143">
                  <c:v>0.2911</c:v>
                </c:pt>
                <c:pt idx="144">
                  <c:v>0.2941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390504"/>
        <c:axId val="-2137387304"/>
      </c:scatterChart>
      <c:valAx>
        <c:axId val="-2137390504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7387304"/>
        <c:crosses val="autoZero"/>
        <c:crossBetween val="midCat"/>
      </c:valAx>
      <c:valAx>
        <c:axId val="-2137387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390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Fit</a:t>
            </a:r>
          </a:p>
        </c:rich>
      </c:tx>
      <c:layout>
        <c:manualLayout>
          <c:xMode val="edge"/>
          <c:yMode val="edge"/>
          <c:x val="0.373876344927083"/>
          <c:y val="0.0069808027923211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60264900662252"/>
          <c:y val="0.0366492146596859"/>
          <c:w val="0.610596026490066"/>
          <c:h val="0.8246073298429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'Log Linear Regression'!$C$6</c:f>
              <c:strCache>
                <c:ptCount val="1"/>
                <c:pt idx="0">
                  <c:v>Model(t) </c:v>
                </c:pt>
              </c:strCache>
            </c:strRef>
          </c:tx>
          <c:spPr>
            <a:ln w="2857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Data!$B$5:$B$149</c:f>
              <c:numCache>
                <c:formatCode>0.0</c:formatCode>
                <c:ptCount val="14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</c:numCache>
            </c:numRef>
          </c:xVal>
          <c:yVal>
            <c:numRef>
              <c:f>'Log Linear Regression'!$C$7:$C$151</c:f>
              <c:numCache>
                <c:formatCode>0.00E+00</c:formatCode>
                <c:ptCount val="145"/>
                <c:pt idx="0">
                  <c:v>0.00673794699908546</c:v>
                </c:pt>
                <c:pt idx="1">
                  <c:v>0.00744658307092434</c:v>
                </c:pt>
                <c:pt idx="2">
                  <c:v>0.00822974704902003</c:v>
                </c:pt>
                <c:pt idx="3">
                  <c:v>0.00909527710169581</c:v>
                </c:pt>
                <c:pt idx="4">
                  <c:v>0.0100518357446336</c:v>
                </c:pt>
                <c:pt idx="5">
                  <c:v>0.0111089965382423</c:v>
                </c:pt>
                <c:pt idx="6">
                  <c:v>0.0122773399030684</c:v>
                </c:pt>
                <c:pt idx="7">
                  <c:v>0.0135685590122009</c:v>
                </c:pt>
                <c:pt idx="8">
                  <c:v>0.0149955768204777</c:v>
                </c:pt>
                <c:pt idx="9">
                  <c:v>0.0165726754017612</c:v>
                </c:pt>
                <c:pt idx="10">
                  <c:v>0.0183156388887342</c:v>
                </c:pt>
                <c:pt idx="11">
                  <c:v>0.0202419114458044</c:v>
                </c:pt>
                <c:pt idx="12">
                  <c:v>0.0223707718561656</c:v>
                </c:pt>
                <c:pt idx="13">
                  <c:v>0.0247235264703394</c:v>
                </c:pt>
                <c:pt idx="14">
                  <c:v>0.0273237224472926</c:v>
                </c:pt>
                <c:pt idx="15">
                  <c:v>0.0301973834223185</c:v>
                </c:pt>
                <c:pt idx="16">
                  <c:v>0.0333732699603261</c:v>
                </c:pt>
                <c:pt idx="17">
                  <c:v>0.03688316740124</c:v>
                </c:pt>
                <c:pt idx="18">
                  <c:v>0.0407622039783662</c:v>
                </c:pt>
                <c:pt idx="19">
                  <c:v>0.0450492023935578</c:v>
                </c:pt>
                <c:pt idx="20">
                  <c:v>0.0497870683678639</c:v>
                </c:pt>
                <c:pt idx="21">
                  <c:v>0.0550232200564072</c:v>
                </c:pt>
                <c:pt idx="22">
                  <c:v>0.060810062625218</c:v>
                </c:pt>
                <c:pt idx="23">
                  <c:v>0.0672055127397498</c:v>
                </c:pt>
                <c:pt idx="24">
                  <c:v>0.0742735782143339</c:v>
                </c:pt>
                <c:pt idx="25">
                  <c:v>0.0820849986238988</c:v>
                </c:pt>
                <c:pt idx="26">
                  <c:v>0.0907179532894125</c:v>
                </c:pt>
                <c:pt idx="27">
                  <c:v>0.100258843722804</c:v>
                </c:pt>
                <c:pt idx="28">
                  <c:v>0.110803158362334</c:v>
                </c:pt>
                <c:pt idx="29">
                  <c:v>0.122456428252982</c:v>
                </c:pt>
                <c:pt idx="30">
                  <c:v>0.135335283236613</c:v>
                </c:pt>
                <c:pt idx="31">
                  <c:v>0.149568619222635</c:v>
                </c:pt>
                <c:pt idx="32">
                  <c:v>0.165298888221587</c:v>
                </c:pt>
                <c:pt idx="33">
                  <c:v>0.182683524052735</c:v>
                </c:pt>
                <c:pt idx="34">
                  <c:v>0.201896517994655</c:v>
                </c:pt>
                <c:pt idx="35">
                  <c:v>0.22313016014843</c:v>
                </c:pt>
                <c:pt idx="36">
                  <c:v>0.246596963941606</c:v>
                </c:pt>
                <c:pt idx="37">
                  <c:v>0.272531793034013</c:v>
                </c:pt>
                <c:pt idx="38">
                  <c:v>0.301194211912202</c:v>
                </c:pt>
                <c:pt idx="39">
                  <c:v>0.33287108369808</c:v>
                </c:pt>
                <c:pt idx="40">
                  <c:v>0.367879441171442</c:v>
                </c:pt>
                <c:pt idx="41">
                  <c:v>0.406569659740599</c:v>
                </c:pt>
                <c:pt idx="42">
                  <c:v>0.449328964117222</c:v>
                </c:pt>
                <c:pt idx="43">
                  <c:v>0.496585303791409</c:v>
                </c:pt>
                <c:pt idx="44">
                  <c:v>0.548811636094027</c:v>
                </c:pt>
                <c:pt idx="45">
                  <c:v>0.606530659712633</c:v>
                </c:pt>
                <c:pt idx="46">
                  <c:v>0.67032004603564</c:v>
                </c:pt>
                <c:pt idx="47">
                  <c:v>0.740818220681718</c:v>
                </c:pt>
                <c:pt idx="48">
                  <c:v>0.818730753077982</c:v>
                </c:pt>
                <c:pt idx="49">
                  <c:v>0.90483741803596</c:v>
                </c:pt>
                <c:pt idx="50">
                  <c:v>1.0</c:v>
                </c:pt>
                <c:pt idx="51">
                  <c:v>1.105170918075648</c:v>
                </c:pt>
                <c:pt idx="52">
                  <c:v>1.22140275816017</c:v>
                </c:pt>
                <c:pt idx="53">
                  <c:v>1.349858807576004</c:v>
                </c:pt>
                <c:pt idx="54">
                  <c:v>1.491824697641271</c:v>
                </c:pt>
                <c:pt idx="55">
                  <c:v>1.648721270700128</c:v>
                </c:pt>
                <c:pt idx="56">
                  <c:v>1.82211880039051</c:v>
                </c:pt>
                <c:pt idx="57">
                  <c:v>2.013752707470477</c:v>
                </c:pt>
                <c:pt idx="58">
                  <c:v>2.22554092849247</c:v>
                </c:pt>
                <c:pt idx="59">
                  <c:v>2.45960311115695</c:v>
                </c:pt>
                <c:pt idx="60">
                  <c:v>2.718281828459045</c:v>
                </c:pt>
                <c:pt idx="61">
                  <c:v>3.004166023946435</c:v>
                </c:pt>
                <c:pt idx="62">
                  <c:v>3.320116922736548</c:v>
                </c:pt>
                <c:pt idx="63">
                  <c:v>3.669296667619247</c:v>
                </c:pt>
                <c:pt idx="64">
                  <c:v>4.055199966844675</c:v>
                </c:pt>
                <c:pt idx="65">
                  <c:v>4.481689070338064</c:v>
                </c:pt>
                <c:pt idx="66">
                  <c:v>4.953032424395116</c:v>
                </c:pt>
                <c:pt idx="67">
                  <c:v>5.4739473917272</c:v>
                </c:pt>
                <c:pt idx="68">
                  <c:v>6.04964746441295</c:v>
                </c:pt>
                <c:pt idx="69">
                  <c:v>6.685894442279272</c:v>
                </c:pt>
                <c:pt idx="70">
                  <c:v>7.38905609893065</c:v>
                </c:pt>
                <c:pt idx="71">
                  <c:v>8.166169912567655</c:v>
                </c:pt>
                <c:pt idx="72">
                  <c:v>9.025013499434122</c:v>
                </c:pt>
                <c:pt idx="73">
                  <c:v>9.974182454814728</c:v>
                </c:pt>
                <c:pt idx="74">
                  <c:v>11.0231763806416</c:v>
                </c:pt>
                <c:pt idx="75">
                  <c:v>12.18249396070347</c:v>
                </c:pt>
                <c:pt idx="76">
                  <c:v>13.4637380350017</c:v>
                </c:pt>
                <c:pt idx="77">
                  <c:v>14.87973172487284</c:v>
                </c:pt>
                <c:pt idx="78">
                  <c:v>16.44464677109706</c:v>
                </c:pt>
                <c:pt idx="79">
                  <c:v>18.17414536944307</c:v>
                </c:pt>
                <c:pt idx="80">
                  <c:v>20.08553692318767</c:v>
                </c:pt>
                <c:pt idx="81">
                  <c:v>22.19795128144162</c:v>
                </c:pt>
                <c:pt idx="82">
                  <c:v>24.53253019710937</c:v>
                </c:pt>
                <c:pt idx="83">
                  <c:v>27.11263892065791</c:v>
                </c:pt>
                <c:pt idx="84">
                  <c:v>29.96410004739703</c:v>
                </c:pt>
                <c:pt idx="85">
                  <c:v>33.11545195869231</c:v>
                </c:pt>
                <c:pt idx="86">
                  <c:v>36.59823444367797</c:v>
                </c:pt>
                <c:pt idx="87">
                  <c:v>40.44730436006743</c:v>
                </c:pt>
                <c:pt idx="88">
                  <c:v>44.70118449330085</c:v>
                </c:pt>
                <c:pt idx="89">
                  <c:v>49.40244910553019</c:v>
                </c:pt>
                <c:pt idx="90">
                  <c:v>54.59815003314423</c:v>
                </c:pt>
                <c:pt idx="91">
                  <c:v>60.34028759736194</c:v>
                </c:pt>
                <c:pt idx="92">
                  <c:v>66.68633104092521</c:v>
                </c:pt>
                <c:pt idx="93">
                  <c:v>73.69979369959584</c:v>
                </c:pt>
                <c:pt idx="94">
                  <c:v>81.45086866496814</c:v>
                </c:pt>
                <c:pt idx="95">
                  <c:v>90.01713130052181</c:v>
                </c:pt>
                <c:pt idx="96">
                  <c:v>99.48431564193394</c:v>
                </c:pt>
                <c:pt idx="97">
                  <c:v>109.9471724521236</c:v>
                </c:pt>
                <c:pt idx="98">
                  <c:v>121.510417518735</c:v>
                </c:pt>
                <c:pt idx="99">
                  <c:v>134.2897796849355</c:v>
                </c:pt>
                <c:pt idx="100">
                  <c:v>148.4131591025766</c:v>
                </c:pt>
                <c:pt idx="101">
                  <c:v>164.021907299902</c:v>
                </c:pt>
                <c:pt idx="102">
                  <c:v>181.2722418751514</c:v>
                </c:pt>
                <c:pt idx="103">
                  <c:v>200.3368099747918</c:v>
                </c:pt>
                <c:pt idx="104">
                  <c:v>221.4064162041872</c:v>
                </c:pt>
                <c:pt idx="105">
                  <c:v>244.6919322642204</c:v>
                </c:pt>
                <c:pt idx="106">
                  <c:v>270.426407426153</c:v>
                </c:pt>
                <c:pt idx="107">
                  <c:v>298.8674009670606</c:v>
                </c:pt>
                <c:pt idx="108">
                  <c:v>330.2995599096488</c:v>
                </c:pt>
                <c:pt idx="109">
                  <c:v>365.0374678653289</c:v>
                </c:pt>
                <c:pt idx="110">
                  <c:v>403.4287934927351</c:v>
                </c:pt>
                <c:pt idx="111">
                  <c:v>445.8577700825175</c:v>
                </c:pt>
                <c:pt idx="112">
                  <c:v>492.7490410932567</c:v>
                </c:pt>
                <c:pt idx="113">
                  <c:v>544.5719101259293</c:v>
                </c:pt>
                <c:pt idx="114">
                  <c:v>601.8450378720822</c:v>
                </c:pt>
                <c:pt idx="115">
                  <c:v>665.1416330443618</c:v>
                </c:pt>
                <c:pt idx="116">
                  <c:v>735.095189241974</c:v>
                </c:pt>
                <c:pt idx="117">
                  <c:v>812.405825167544</c:v>
                </c:pt>
                <c:pt idx="118">
                  <c:v>897.8472916504182</c:v>
                </c:pt>
                <c:pt idx="119">
                  <c:v>992.274715605026</c:v>
                </c:pt>
                <c:pt idx="120">
                  <c:v>1096.633158428459</c:v>
                </c:pt>
                <c:pt idx="121">
                  <c:v>1211.967074492578</c:v>
                </c:pt>
                <c:pt idx="122">
                  <c:v>1339.43076439442</c:v>
                </c:pt>
                <c:pt idx="123">
                  <c:v>1480.299927584546</c:v>
                </c:pt>
                <c:pt idx="124">
                  <c:v>1635.984429995927</c:v>
                </c:pt>
                <c:pt idx="125">
                  <c:v>1808.042414456063</c:v>
                </c:pt>
                <c:pt idx="126">
                  <c:v>1998.195895104121</c:v>
                </c:pt>
                <c:pt idx="127">
                  <c:v>2208.347991887211</c:v>
                </c:pt>
                <c:pt idx="128">
                  <c:v>2440.601977624501</c:v>
                </c:pt>
                <c:pt idx="129">
                  <c:v>2697.28232826851</c:v>
                </c:pt>
                <c:pt idx="130">
                  <c:v>2980.957987041728</c:v>
                </c:pt>
                <c:pt idx="131">
                  <c:v>3294.468075283846</c:v>
                </c:pt>
                <c:pt idx="132">
                  <c:v>3640.950307332358</c:v>
                </c:pt>
                <c:pt idx="133">
                  <c:v>4023.872393822312</c:v>
                </c:pt>
                <c:pt idx="134">
                  <c:v>4447.066747699857</c:v>
                </c:pt>
                <c:pt idx="135">
                  <c:v>4914.768840299134</c:v>
                </c:pt>
                <c:pt idx="136">
                  <c:v>5431.659591362988</c:v>
                </c:pt>
                <c:pt idx="137">
                  <c:v>6002.912217261027</c:v>
                </c:pt>
                <c:pt idx="138">
                  <c:v>6634.24400627789</c:v>
                </c:pt>
                <c:pt idx="139">
                  <c:v>7331.973539155996</c:v>
                </c:pt>
                <c:pt idx="140">
                  <c:v>8103.083927575384</c:v>
                </c:pt>
                <c:pt idx="141">
                  <c:v>8955.292703482524</c:v>
                </c:pt>
                <c:pt idx="142">
                  <c:v>9897.129058743925</c:v>
                </c:pt>
                <c:pt idx="143">
                  <c:v>10938.0192081652</c:v>
                </c:pt>
                <c:pt idx="144">
                  <c:v>12088.38073021699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'Log Linear Regression'!$A$6</c:f>
              <c:strCache>
                <c:ptCount val="1"/>
                <c:pt idx="0">
                  <c:v>cells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Data!$B$5:$B$149</c:f>
              <c:numCache>
                <c:formatCode>0.0</c:formatCode>
                <c:ptCount val="14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</c:numCache>
            </c:numRef>
          </c:xVal>
          <c:yVal>
            <c:numRef>
              <c:f>'Log Linear Regression'!$A$7:$A$151</c:f>
              <c:numCache>
                <c:formatCode>0.00E+00</c:formatCode>
                <c:ptCount val="145"/>
                <c:pt idx="0">
                  <c:v>0.0001</c:v>
                </c:pt>
                <c:pt idx="1">
                  <c:v>0.0001</c:v>
                </c:pt>
                <c:pt idx="2">
                  <c:v>0.0051</c:v>
                </c:pt>
                <c:pt idx="3">
                  <c:v>0.0061</c:v>
                </c:pt>
                <c:pt idx="4">
                  <c:v>0.0081</c:v>
                </c:pt>
                <c:pt idx="5">
                  <c:v>0.0101</c:v>
                </c:pt>
                <c:pt idx="6">
                  <c:v>0.0121</c:v>
                </c:pt>
                <c:pt idx="7">
                  <c:v>0.0141</c:v>
                </c:pt>
                <c:pt idx="8">
                  <c:v>0.0171</c:v>
                </c:pt>
                <c:pt idx="9">
                  <c:v>0.0201</c:v>
                </c:pt>
                <c:pt idx="10">
                  <c:v>0.0231</c:v>
                </c:pt>
                <c:pt idx="11">
                  <c:v>0.0261</c:v>
                </c:pt>
                <c:pt idx="12">
                  <c:v>0.0301</c:v>
                </c:pt>
                <c:pt idx="13">
                  <c:v>0.0331</c:v>
                </c:pt>
                <c:pt idx="14">
                  <c:v>0.0381</c:v>
                </c:pt>
                <c:pt idx="15">
                  <c:v>0.0421</c:v>
                </c:pt>
                <c:pt idx="16">
                  <c:v>0.0471</c:v>
                </c:pt>
                <c:pt idx="17">
                  <c:v>0.0531</c:v>
                </c:pt>
                <c:pt idx="18">
                  <c:v>0.0581</c:v>
                </c:pt>
                <c:pt idx="19">
                  <c:v>0.0661</c:v>
                </c:pt>
                <c:pt idx="20">
                  <c:v>0.0711</c:v>
                </c:pt>
                <c:pt idx="21">
                  <c:v>0.0781</c:v>
                </c:pt>
                <c:pt idx="22">
                  <c:v>0.0891</c:v>
                </c:pt>
                <c:pt idx="23">
                  <c:v>0.0971</c:v>
                </c:pt>
                <c:pt idx="24">
                  <c:v>0.1061</c:v>
                </c:pt>
                <c:pt idx="25">
                  <c:v>0.1161</c:v>
                </c:pt>
                <c:pt idx="26">
                  <c:v>0.1211</c:v>
                </c:pt>
                <c:pt idx="27">
                  <c:v>0.1271</c:v>
                </c:pt>
                <c:pt idx="28">
                  <c:v>0.1301</c:v>
                </c:pt>
                <c:pt idx="29">
                  <c:v>0.1411</c:v>
                </c:pt>
                <c:pt idx="30">
                  <c:v>0.1491</c:v>
                </c:pt>
                <c:pt idx="31">
                  <c:v>0.1671</c:v>
                </c:pt>
                <c:pt idx="32">
                  <c:v>0.1761</c:v>
                </c:pt>
                <c:pt idx="33">
                  <c:v>0.1781</c:v>
                </c:pt>
                <c:pt idx="34">
                  <c:v>0.1921</c:v>
                </c:pt>
                <c:pt idx="35">
                  <c:v>0.1951</c:v>
                </c:pt>
                <c:pt idx="36">
                  <c:v>0.2011</c:v>
                </c:pt>
                <c:pt idx="37">
                  <c:v>0.2011</c:v>
                </c:pt>
                <c:pt idx="38">
                  <c:v>0.2001</c:v>
                </c:pt>
                <c:pt idx="39">
                  <c:v>0.2001</c:v>
                </c:pt>
                <c:pt idx="40">
                  <c:v>0.2031</c:v>
                </c:pt>
                <c:pt idx="41">
                  <c:v>0.2061</c:v>
                </c:pt>
                <c:pt idx="42">
                  <c:v>0.2101</c:v>
                </c:pt>
                <c:pt idx="43">
                  <c:v>0.2121</c:v>
                </c:pt>
                <c:pt idx="44">
                  <c:v>0.2151</c:v>
                </c:pt>
                <c:pt idx="45">
                  <c:v>0.2121</c:v>
                </c:pt>
                <c:pt idx="46">
                  <c:v>0.2161</c:v>
                </c:pt>
                <c:pt idx="47">
                  <c:v>0.2181</c:v>
                </c:pt>
                <c:pt idx="48">
                  <c:v>0.2171</c:v>
                </c:pt>
                <c:pt idx="49">
                  <c:v>0.2181</c:v>
                </c:pt>
                <c:pt idx="50">
                  <c:v>0.2201</c:v>
                </c:pt>
                <c:pt idx="51">
                  <c:v>0.2211</c:v>
                </c:pt>
                <c:pt idx="52">
                  <c:v>0.2241</c:v>
                </c:pt>
                <c:pt idx="53">
                  <c:v>0.2251</c:v>
                </c:pt>
                <c:pt idx="54">
                  <c:v>0.2251</c:v>
                </c:pt>
                <c:pt idx="55">
                  <c:v>0.2251</c:v>
                </c:pt>
                <c:pt idx="56">
                  <c:v>0.2251</c:v>
                </c:pt>
                <c:pt idx="57">
                  <c:v>0.2251</c:v>
                </c:pt>
                <c:pt idx="58">
                  <c:v>0.2281</c:v>
                </c:pt>
                <c:pt idx="59">
                  <c:v>0.2261</c:v>
                </c:pt>
                <c:pt idx="60">
                  <c:v>0.2251</c:v>
                </c:pt>
                <c:pt idx="61">
                  <c:v>0.2261</c:v>
                </c:pt>
                <c:pt idx="62">
                  <c:v>0.2271</c:v>
                </c:pt>
                <c:pt idx="63">
                  <c:v>0.2281</c:v>
                </c:pt>
                <c:pt idx="64">
                  <c:v>0.2291</c:v>
                </c:pt>
                <c:pt idx="65">
                  <c:v>0.2311</c:v>
                </c:pt>
                <c:pt idx="66">
                  <c:v>0.2311</c:v>
                </c:pt>
                <c:pt idx="67">
                  <c:v>0.2321</c:v>
                </c:pt>
                <c:pt idx="68">
                  <c:v>0.2321</c:v>
                </c:pt>
                <c:pt idx="69">
                  <c:v>0.2311</c:v>
                </c:pt>
                <c:pt idx="70">
                  <c:v>0.2301</c:v>
                </c:pt>
                <c:pt idx="71">
                  <c:v>0.2301</c:v>
                </c:pt>
                <c:pt idx="72">
                  <c:v>0.2311</c:v>
                </c:pt>
                <c:pt idx="73">
                  <c:v>0.2321</c:v>
                </c:pt>
                <c:pt idx="74">
                  <c:v>0.2341</c:v>
                </c:pt>
                <c:pt idx="75">
                  <c:v>0.2341</c:v>
                </c:pt>
                <c:pt idx="76">
                  <c:v>0.2341</c:v>
                </c:pt>
                <c:pt idx="77">
                  <c:v>0.2331</c:v>
                </c:pt>
                <c:pt idx="78">
                  <c:v>0.2341</c:v>
                </c:pt>
                <c:pt idx="79">
                  <c:v>0.2341</c:v>
                </c:pt>
                <c:pt idx="80">
                  <c:v>0.2331</c:v>
                </c:pt>
                <c:pt idx="81">
                  <c:v>0.2311</c:v>
                </c:pt>
                <c:pt idx="82">
                  <c:v>0.2321</c:v>
                </c:pt>
                <c:pt idx="83">
                  <c:v>0.2301</c:v>
                </c:pt>
                <c:pt idx="84">
                  <c:v>0.2291</c:v>
                </c:pt>
                <c:pt idx="85">
                  <c:v>0.2291</c:v>
                </c:pt>
                <c:pt idx="86">
                  <c:v>0.2291</c:v>
                </c:pt>
                <c:pt idx="87">
                  <c:v>0.2311</c:v>
                </c:pt>
                <c:pt idx="88">
                  <c:v>0.2301</c:v>
                </c:pt>
                <c:pt idx="89">
                  <c:v>0.2301</c:v>
                </c:pt>
                <c:pt idx="90">
                  <c:v>0.2301</c:v>
                </c:pt>
                <c:pt idx="91">
                  <c:v>0.2301</c:v>
                </c:pt>
                <c:pt idx="92">
                  <c:v>0.2301</c:v>
                </c:pt>
                <c:pt idx="93">
                  <c:v>0.2311</c:v>
                </c:pt>
                <c:pt idx="94">
                  <c:v>0.2321</c:v>
                </c:pt>
                <c:pt idx="95">
                  <c:v>0.2321</c:v>
                </c:pt>
                <c:pt idx="96">
                  <c:v>0.2331</c:v>
                </c:pt>
                <c:pt idx="97">
                  <c:v>0.2341</c:v>
                </c:pt>
                <c:pt idx="98">
                  <c:v>0.2351</c:v>
                </c:pt>
                <c:pt idx="99">
                  <c:v>0.2361</c:v>
                </c:pt>
                <c:pt idx="100">
                  <c:v>0.2361</c:v>
                </c:pt>
                <c:pt idx="101">
                  <c:v>0.2381</c:v>
                </c:pt>
                <c:pt idx="102">
                  <c:v>0.2391</c:v>
                </c:pt>
                <c:pt idx="103">
                  <c:v>0.2401</c:v>
                </c:pt>
                <c:pt idx="104">
                  <c:v>0.2401</c:v>
                </c:pt>
                <c:pt idx="105">
                  <c:v>0.2401</c:v>
                </c:pt>
                <c:pt idx="106">
                  <c:v>0.2431</c:v>
                </c:pt>
                <c:pt idx="107">
                  <c:v>0.2451</c:v>
                </c:pt>
                <c:pt idx="108">
                  <c:v>0.2441</c:v>
                </c:pt>
                <c:pt idx="109">
                  <c:v>0.2451</c:v>
                </c:pt>
                <c:pt idx="110">
                  <c:v>0.2471</c:v>
                </c:pt>
                <c:pt idx="111">
                  <c:v>0.2481</c:v>
                </c:pt>
                <c:pt idx="112">
                  <c:v>0.2501</c:v>
                </c:pt>
                <c:pt idx="113">
                  <c:v>0.2511</c:v>
                </c:pt>
                <c:pt idx="114">
                  <c:v>0.2531</c:v>
                </c:pt>
                <c:pt idx="115">
                  <c:v>0.2541</c:v>
                </c:pt>
                <c:pt idx="116">
                  <c:v>0.2531</c:v>
                </c:pt>
                <c:pt idx="117">
                  <c:v>0.2541</c:v>
                </c:pt>
                <c:pt idx="118">
                  <c:v>0.2541</c:v>
                </c:pt>
                <c:pt idx="119">
                  <c:v>0.2581</c:v>
                </c:pt>
                <c:pt idx="120">
                  <c:v>0.2591</c:v>
                </c:pt>
                <c:pt idx="121">
                  <c:v>0.2611</c:v>
                </c:pt>
                <c:pt idx="122">
                  <c:v>0.2621</c:v>
                </c:pt>
                <c:pt idx="123">
                  <c:v>0.2621</c:v>
                </c:pt>
                <c:pt idx="124">
                  <c:v>0.2641</c:v>
                </c:pt>
                <c:pt idx="125">
                  <c:v>0.2651</c:v>
                </c:pt>
                <c:pt idx="126">
                  <c:v>0.2671</c:v>
                </c:pt>
                <c:pt idx="127">
                  <c:v>0.2671</c:v>
                </c:pt>
                <c:pt idx="128">
                  <c:v>0.2701</c:v>
                </c:pt>
                <c:pt idx="129">
                  <c:v>0.2701</c:v>
                </c:pt>
                <c:pt idx="130">
                  <c:v>0.2701</c:v>
                </c:pt>
                <c:pt idx="131">
                  <c:v>0.2731</c:v>
                </c:pt>
                <c:pt idx="132">
                  <c:v>0.2751</c:v>
                </c:pt>
                <c:pt idx="133">
                  <c:v>0.2771</c:v>
                </c:pt>
                <c:pt idx="134">
                  <c:v>0.2771</c:v>
                </c:pt>
                <c:pt idx="135">
                  <c:v>0.2781</c:v>
                </c:pt>
                <c:pt idx="136">
                  <c:v>0.2811</c:v>
                </c:pt>
                <c:pt idx="137">
                  <c:v>0.2831</c:v>
                </c:pt>
                <c:pt idx="138">
                  <c:v>0.2841</c:v>
                </c:pt>
                <c:pt idx="139">
                  <c:v>0.2861</c:v>
                </c:pt>
                <c:pt idx="140">
                  <c:v>0.2881</c:v>
                </c:pt>
                <c:pt idx="141">
                  <c:v>0.2891</c:v>
                </c:pt>
                <c:pt idx="142">
                  <c:v>0.2901</c:v>
                </c:pt>
                <c:pt idx="143">
                  <c:v>0.2911</c:v>
                </c:pt>
                <c:pt idx="144">
                  <c:v>0.2941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315160"/>
        <c:axId val="-2137309608"/>
      </c:scatterChart>
      <c:valAx>
        <c:axId val="-2137315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7309608"/>
        <c:crosses val="autoZero"/>
        <c:crossBetween val="midCat"/>
      </c:valAx>
      <c:valAx>
        <c:axId val="-2137309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cells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-2137315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Log-scale Linear Regression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0491244429846"/>
          <c:y val="0.0331588132635253"/>
          <c:w val="0.695364238410596"/>
          <c:h val="0.7722513089005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'Log Linear Regression'!$D$6</c:f>
              <c:strCache>
                <c:ptCount val="1"/>
                <c:pt idx="0">
                  <c:v>ln of Model(t)</c:v>
                </c:pt>
              </c:strCache>
            </c:strRef>
          </c:tx>
          <c:spPr>
            <a:ln w="2857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Data!$B$5:$B$149</c:f>
              <c:numCache>
                <c:formatCode>0.0</c:formatCode>
                <c:ptCount val="14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</c:numCache>
            </c:numRef>
          </c:xVal>
          <c:yVal>
            <c:numRef>
              <c:f>'Log Linear Regression'!$D$7:$D$151</c:f>
              <c:numCache>
                <c:formatCode>0.00E+00</c:formatCode>
                <c:ptCount val="145"/>
                <c:pt idx="0">
                  <c:v>-5.0</c:v>
                </c:pt>
                <c:pt idx="1">
                  <c:v>-4.9</c:v>
                </c:pt>
                <c:pt idx="2">
                  <c:v>-4.8</c:v>
                </c:pt>
                <c:pt idx="3">
                  <c:v>-4.7</c:v>
                </c:pt>
                <c:pt idx="4">
                  <c:v>-4.6</c:v>
                </c:pt>
                <c:pt idx="5">
                  <c:v>-4.5</c:v>
                </c:pt>
                <c:pt idx="6">
                  <c:v>-4.4</c:v>
                </c:pt>
                <c:pt idx="7">
                  <c:v>-4.3</c:v>
                </c:pt>
                <c:pt idx="8">
                  <c:v>-4.2</c:v>
                </c:pt>
                <c:pt idx="9">
                  <c:v>-4.1</c:v>
                </c:pt>
                <c:pt idx="10">
                  <c:v>-4.0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-3.0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-2.3</c:v>
                </c:pt>
                <c:pt idx="28">
                  <c:v>-2.2</c:v>
                </c:pt>
                <c:pt idx="29">
                  <c:v>-2.1</c:v>
                </c:pt>
                <c:pt idx="30">
                  <c:v>-2.0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</c:v>
                </c:pt>
                <c:pt idx="40">
                  <c:v>-1.0</c:v>
                </c:pt>
                <c:pt idx="41">
                  <c:v>-0.899999999999999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-0.399999999999999</c:v>
                </c:pt>
                <c:pt idx="47">
                  <c:v>-0.3</c:v>
                </c:pt>
                <c:pt idx="48">
                  <c:v>-0.199999999999999</c:v>
                </c:pt>
                <c:pt idx="49">
                  <c:v>-0.0999999999999997</c:v>
                </c:pt>
                <c:pt idx="50">
                  <c:v>0.0</c:v>
                </c:pt>
                <c:pt idx="51">
                  <c:v>0.1</c:v>
                </c:pt>
                <c:pt idx="52">
                  <c:v>0.2</c:v>
                </c:pt>
                <c:pt idx="53">
                  <c:v>0.300000000000001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0.800000000000001</c:v>
                </c:pt>
                <c:pt idx="59">
                  <c:v>0.9</c:v>
                </c:pt>
                <c:pt idx="60">
                  <c:v>1.0</c:v>
                </c:pt>
                <c:pt idx="61">
                  <c:v>1.100000000000001</c:v>
                </c:pt>
                <c:pt idx="62">
                  <c:v>1.2</c:v>
                </c:pt>
                <c:pt idx="63">
                  <c:v>1.300000000000001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1.800000000000001</c:v>
                </c:pt>
                <c:pt idx="69">
                  <c:v>1.9</c:v>
                </c:pt>
                <c:pt idx="70">
                  <c:v>2.0</c:v>
                </c:pt>
                <c:pt idx="71">
                  <c:v>2.100000000000001</c:v>
                </c:pt>
                <c:pt idx="72">
                  <c:v>2.2</c:v>
                </c:pt>
                <c:pt idx="73">
                  <c:v>2.300000000000001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2.800000000000001</c:v>
                </c:pt>
                <c:pt idx="79">
                  <c:v>2.9</c:v>
                </c:pt>
                <c:pt idx="80">
                  <c:v>3.0</c:v>
                </c:pt>
                <c:pt idx="81">
                  <c:v>3.1</c:v>
                </c:pt>
                <c:pt idx="82">
                  <c:v>3.200000000000001</c:v>
                </c:pt>
                <c:pt idx="83">
                  <c:v>3.300000000000001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3.700000000000001</c:v>
                </c:pt>
                <c:pt idx="88">
                  <c:v>3.800000000000001</c:v>
                </c:pt>
                <c:pt idx="89">
                  <c:v>3.9</c:v>
                </c:pt>
                <c:pt idx="90">
                  <c:v>4.0</c:v>
                </c:pt>
                <c:pt idx="91">
                  <c:v>4.1</c:v>
                </c:pt>
                <c:pt idx="92">
                  <c:v>4.200000000000001</c:v>
                </c:pt>
                <c:pt idx="93">
                  <c:v>4.300000000000001</c:v>
                </c:pt>
                <c:pt idx="94">
                  <c:v>4.4</c:v>
                </c:pt>
                <c:pt idx="95">
                  <c:v>4.5</c:v>
                </c:pt>
                <c:pt idx="96">
                  <c:v>4.600000000000001</c:v>
                </c:pt>
                <c:pt idx="97">
                  <c:v>4.700000000000001</c:v>
                </c:pt>
                <c:pt idx="98">
                  <c:v>4.800000000000001</c:v>
                </c:pt>
                <c:pt idx="99">
                  <c:v>4.9</c:v>
                </c:pt>
                <c:pt idx="100">
                  <c:v>5.0</c:v>
                </c:pt>
                <c:pt idx="101">
                  <c:v>5.100000000000001</c:v>
                </c:pt>
                <c:pt idx="102">
                  <c:v>5.200000000000001</c:v>
                </c:pt>
                <c:pt idx="103">
                  <c:v>5.300000000000001</c:v>
                </c:pt>
                <c:pt idx="104">
                  <c:v>5.4</c:v>
                </c:pt>
                <c:pt idx="105">
                  <c:v>5.5</c:v>
                </c:pt>
                <c:pt idx="106">
                  <c:v>5.600000000000001</c:v>
                </c:pt>
                <c:pt idx="107">
                  <c:v>5.700000000000001</c:v>
                </c:pt>
                <c:pt idx="108">
                  <c:v>5.800000000000001</c:v>
                </c:pt>
                <c:pt idx="109">
                  <c:v>5.9</c:v>
                </c:pt>
                <c:pt idx="110">
                  <c:v>6.0</c:v>
                </c:pt>
                <c:pt idx="111">
                  <c:v>6.100000000000001</c:v>
                </c:pt>
                <c:pt idx="112">
                  <c:v>6.200000000000001</c:v>
                </c:pt>
                <c:pt idx="113">
                  <c:v>6.300000000000001</c:v>
                </c:pt>
                <c:pt idx="114">
                  <c:v>6.4</c:v>
                </c:pt>
                <c:pt idx="115">
                  <c:v>6.5</c:v>
                </c:pt>
                <c:pt idx="116">
                  <c:v>6.600000000000001</c:v>
                </c:pt>
                <c:pt idx="117">
                  <c:v>6.700000000000001</c:v>
                </c:pt>
                <c:pt idx="118">
                  <c:v>6.800000000000001</c:v>
                </c:pt>
                <c:pt idx="119">
                  <c:v>6.9</c:v>
                </c:pt>
                <c:pt idx="120">
                  <c:v>7.0</c:v>
                </c:pt>
                <c:pt idx="121">
                  <c:v>7.100000000000001</c:v>
                </c:pt>
                <c:pt idx="122">
                  <c:v>7.200000000000001</c:v>
                </c:pt>
                <c:pt idx="123">
                  <c:v>7.300000000000001</c:v>
                </c:pt>
                <c:pt idx="124">
                  <c:v>7.4</c:v>
                </c:pt>
                <c:pt idx="125">
                  <c:v>7.5</c:v>
                </c:pt>
                <c:pt idx="126">
                  <c:v>7.600000000000001</c:v>
                </c:pt>
                <c:pt idx="127">
                  <c:v>7.700000000000001</c:v>
                </c:pt>
                <c:pt idx="128">
                  <c:v>7.800000000000001</c:v>
                </c:pt>
                <c:pt idx="129">
                  <c:v>7.9</c:v>
                </c:pt>
                <c:pt idx="130">
                  <c:v>8.0</c:v>
                </c:pt>
                <c:pt idx="131">
                  <c:v>8.100000000000001</c:v>
                </c:pt>
                <c:pt idx="132">
                  <c:v>8.200000000000001</c:v>
                </c:pt>
                <c:pt idx="133">
                  <c:v>8.3</c:v>
                </c:pt>
                <c:pt idx="134">
                  <c:v>8.4</c:v>
                </c:pt>
                <c:pt idx="135">
                  <c:v>8.5</c:v>
                </c:pt>
                <c:pt idx="136">
                  <c:v>8.600000000000001</c:v>
                </c:pt>
                <c:pt idx="137">
                  <c:v>8.700000000000001</c:v>
                </c:pt>
                <c:pt idx="138">
                  <c:v>8.8</c:v>
                </c:pt>
                <c:pt idx="139">
                  <c:v>8.9</c:v>
                </c:pt>
                <c:pt idx="140">
                  <c:v>9.0</c:v>
                </c:pt>
                <c:pt idx="141">
                  <c:v>9.100000000000001</c:v>
                </c:pt>
                <c:pt idx="142">
                  <c:v>9.200000000000001</c:v>
                </c:pt>
                <c:pt idx="143">
                  <c:v>9.3</c:v>
                </c:pt>
                <c:pt idx="144">
                  <c:v>9.4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'Log Linear Regression'!$B$6</c:f>
              <c:strCache>
                <c:ptCount val="1"/>
                <c:pt idx="0">
                  <c:v>ln(cells)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Data!$B$5:$B$149</c:f>
              <c:numCache>
                <c:formatCode>0.0</c:formatCode>
                <c:ptCount val="14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</c:numCache>
            </c:numRef>
          </c:xVal>
          <c:yVal>
            <c:numRef>
              <c:f>'Log Linear Regression'!$B$7:$B$151</c:f>
              <c:numCache>
                <c:formatCode>0.00E+00</c:formatCode>
                <c:ptCount val="145"/>
                <c:pt idx="0">
                  <c:v>-9.210340371976182</c:v>
                </c:pt>
                <c:pt idx="1">
                  <c:v>-9.210340371976182</c:v>
                </c:pt>
                <c:pt idx="2">
                  <c:v>-5.278514739251856</c:v>
                </c:pt>
                <c:pt idx="3">
                  <c:v>-5.09946650780287</c:v>
                </c:pt>
                <c:pt idx="4">
                  <c:v>-4.815891217303744</c:v>
                </c:pt>
                <c:pt idx="5">
                  <c:v>-4.595219855134922</c:v>
                </c:pt>
                <c:pt idx="6">
                  <c:v>-4.41454982637944</c:v>
                </c:pt>
                <c:pt idx="7">
                  <c:v>-4.261580481598013</c:v>
                </c:pt>
                <c:pt idx="8">
                  <c:v>-4.068676815473522</c:v>
                </c:pt>
                <c:pt idx="9">
                  <c:v>-3.907035463917106</c:v>
                </c:pt>
                <c:pt idx="10">
                  <c:v>-3.76792266145439</c:v>
                </c:pt>
                <c:pt idx="11">
                  <c:v>-3.645819964653489</c:v>
                </c:pt>
                <c:pt idx="12">
                  <c:v>-3.503230107227306</c:v>
                </c:pt>
                <c:pt idx="13">
                  <c:v>-3.40822199659912</c:v>
                </c:pt>
                <c:pt idx="14">
                  <c:v>-3.267540996849481</c:v>
                </c:pt>
                <c:pt idx="15">
                  <c:v>-3.167707538293801</c:v>
                </c:pt>
                <c:pt idx="16">
                  <c:v>-3.055482277959765</c:v>
                </c:pt>
                <c:pt idx="17">
                  <c:v>-2.935578350734244</c:v>
                </c:pt>
                <c:pt idx="18">
                  <c:v>-2.845589615124271</c:v>
                </c:pt>
                <c:pt idx="19">
                  <c:v>-2.716586532124496</c:v>
                </c:pt>
                <c:pt idx="20">
                  <c:v>-2.643667942172941</c:v>
                </c:pt>
                <c:pt idx="21">
                  <c:v>-2.549765222136496</c:v>
                </c:pt>
                <c:pt idx="22">
                  <c:v>-2.417995944505373</c:v>
                </c:pt>
                <c:pt idx="23">
                  <c:v>-2.332013903684858</c:v>
                </c:pt>
                <c:pt idx="24">
                  <c:v>-2.2433732333622</c:v>
                </c:pt>
                <c:pt idx="25">
                  <c:v>-2.153303390278291</c:v>
                </c:pt>
                <c:pt idx="26">
                  <c:v>-2.11113862842309</c:v>
                </c:pt>
                <c:pt idx="27">
                  <c:v>-2.062781100786729</c:v>
                </c:pt>
                <c:pt idx="28">
                  <c:v>-2.039451893463677</c:v>
                </c:pt>
                <c:pt idx="29">
                  <c:v>-1.958286420123369</c:v>
                </c:pt>
                <c:pt idx="30">
                  <c:v>-1.903138057211444</c:v>
                </c:pt>
                <c:pt idx="31">
                  <c:v>-1.78916284338079</c:v>
                </c:pt>
                <c:pt idx="32">
                  <c:v>-1.736703263479977</c:v>
                </c:pt>
                <c:pt idx="33">
                  <c:v>-1.725410088686521</c:v>
                </c:pt>
                <c:pt idx="34">
                  <c:v>-1.649739209207626</c:v>
                </c:pt>
                <c:pt idx="35">
                  <c:v>-1.634243031353071</c:v>
                </c:pt>
                <c:pt idx="36">
                  <c:v>-1.603952982203531</c:v>
                </c:pt>
                <c:pt idx="37">
                  <c:v>-1.603952982203531</c:v>
                </c:pt>
                <c:pt idx="38">
                  <c:v>-1.608938037392449</c:v>
                </c:pt>
                <c:pt idx="39">
                  <c:v>-1.608938037392449</c:v>
                </c:pt>
                <c:pt idx="40">
                  <c:v>-1.594056810395798</c:v>
                </c:pt>
                <c:pt idx="41">
                  <c:v>-1.579393791085724</c:v>
                </c:pt>
                <c:pt idx="42">
                  <c:v>-1.560171671131182</c:v>
                </c:pt>
                <c:pt idx="43">
                  <c:v>-1.5506974174115</c:v>
                </c:pt>
                <c:pt idx="44">
                  <c:v>-1.536652242708453</c:v>
                </c:pt>
                <c:pt idx="45">
                  <c:v>-1.5506974174115</c:v>
                </c:pt>
                <c:pt idx="46">
                  <c:v>-1.532014015469297</c:v>
                </c:pt>
                <c:pt idx="47">
                  <c:v>-1.522801605774554</c:v>
                </c:pt>
                <c:pt idx="48">
                  <c:v>-1.527397202097891</c:v>
                </c:pt>
                <c:pt idx="49">
                  <c:v>-1.522801605774554</c:v>
                </c:pt>
                <c:pt idx="50">
                  <c:v>-1.513673290449721</c:v>
                </c:pt>
                <c:pt idx="51">
                  <c:v>-1.509140191118736</c:v>
                </c:pt>
                <c:pt idx="52">
                  <c:v>-1.495662898175256</c:v>
                </c:pt>
                <c:pt idx="53">
                  <c:v>-1.491210531069451</c:v>
                </c:pt>
                <c:pt idx="54">
                  <c:v>-1.491210531069451</c:v>
                </c:pt>
                <c:pt idx="55">
                  <c:v>-1.491210531069451</c:v>
                </c:pt>
                <c:pt idx="56">
                  <c:v>-1.491210531069451</c:v>
                </c:pt>
                <c:pt idx="57">
                  <c:v>-1.491210531069451</c:v>
                </c:pt>
                <c:pt idx="58">
                  <c:v>-1.477971149691795</c:v>
                </c:pt>
                <c:pt idx="59">
                  <c:v>-1.486777899698213</c:v>
                </c:pt>
                <c:pt idx="60">
                  <c:v>-1.491210531069451</c:v>
                </c:pt>
                <c:pt idx="61">
                  <c:v>-1.486777899698213</c:v>
                </c:pt>
                <c:pt idx="62">
                  <c:v>-1.482364829870624</c:v>
                </c:pt>
                <c:pt idx="63">
                  <c:v>-1.477971149691795</c:v>
                </c:pt>
                <c:pt idx="64">
                  <c:v>-1.473596689522687</c:v>
                </c:pt>
                <c:pt idx="65">
                  <c:v>-1.464904761701802</c:v>
                </c:pt>
                <c:pt idx="66">
                  <c:v>-1.464904761701802</c:v>
                </c:pt>
                <c:pt idx="67">
                  <c:v>-1.460586965701746</c:v>
                </c:pt>
                <c:pt idx="68">
                  <c:v>-1.460586965701746</c:v>
                </c:pt>
                <c:pt idx="69">
                  <c:v>-1.464904761701802</c:v>
                </c:pt>
                <c:pt idx="70">
                  <c:v>-1.469241281940817</c:v>
                </c:pt>
                <c:pt idx="71">
                  <c:v>-1.469241281940817</c:v>
                </c:pt>
                <c:pt idx="72">
                  <c:v>-1.464904761701802</c:v>
                </c:pt>
                <c:pt idx="73">
                  <c:v>-1.460586965701746</c:v>
                </c:pt>
                <c:pt idx="74">
                  <c:v>-1.452006904485272</c:v>
                </c:pt>
                <c:pt idx="75">
                  <c:v>-1.452006904485272</c:v>
                </c:pt>
                <c:pt idx="76">
                  <c:v>-1.452006904485272</c:v>
                </c:pt>
                <c:pt idx="77">
                  <c:v>-1.456287732940426</c:v>
                </c:pt>
                <c:pt idx="78">
                  <c:v>-1.452006904485272</c:v>
                </c:pt>
                <c:pt idx="79">
                  <c:v>-1.452006904485272</c:v>
                </c:pt>
                <c:pt idx="80">
                  <c:v>-1.456287732940426</c:v>
                </c:pt>
                <c:pt idx="81">
                  <c:v>-1.464904761701802</c:v>
                </c:pt>
                <c:pt idx="82">
                  <c:v>-1.460586965701746</c:v>
                </c:pt>
                <c:pt idx="83">
                  <c:v>-1.469241281940817</c:v>
                </c:pt>
                <c:pt idx="84">
                  <c:v>-1.473596689522687</c:v>
                </c:pt>
                <c:pt idx="85">
                  <c:v>-1.473596689522687</c:v>
                </c:pt>
                <c:pt idx="86">
                  <c:v>-1.473596689522687</c:v>
                </c:pt>
                <c:pt idx="87">
                  <c:v>-1.464904761701802</c:v>
                </c:pt>
                <c:pt idx="88">
                  <c:v>-1.469241281940817</c:v>
                </c:pt>
                <c:pt idx="89">
                  <c:v>-1.469241281940817</c:v>
                </c:pt>
                <c:pt idx="90">
                  <c:v>-1.469241281940817</c:v>
                </c:pt>
                <c:pt idx="91">
                  <c:v>-1.469241281940817</c:v>
                </c:pt>
                <c:pt idx="92">
                  <c:v>-1.469241281940817</c:v>
                </c:pt>
                <c:pt idx="93">
                  <c:v>-1.464904761701802</c:v>
                </c:pt>
                <c:pt idx="94">
                  <c:v>-1.460586965701746</c:v>
                </c:pt>
                <c:pt idx="95">
                  <c:v>-1.460586965701746</c:v>
                </c:pt>
                <c:pt idx="96">
                  <c:v>-1.456287732940426</c:v>
                </c:pt>
                <c:pt idx="97">
                  <c:v>-1.452006904485272</c:v>
                </c:pt>
                <c:pt idx="98">
                  <c:v>-1.447744323436113</c:v>
                </c:pt>
                <c:pt idx="99">
                  <c:v>-1.44349983489067</c:v>
                </c:pt>
                <c:pt idx="100">
                  <c:v>-1.44349983489067</c:v>
                </c:pt>
                <c:pt idx="101">
                  <c:v>-1.43506452548932</c:v>
                </c:pt>
                <c:pt idx="102">
                  <c:v>-1.430873404517858</c:v>
                </c:pt>
                <c:pt idx="103">
                  <c:v>-1.42669977575493</c:v>
                </c:pt>
                <c:pt idx="104">
                  <c:v>-1.42669977575493</c:v>
                </c:pt>
                <c:pt idx="105">
                  <c:v>-1.42669977575493</c:v>
                </c:pt>
                <c:pt idx="106">
                  <c:v>-1.414282397660059</c:v>
                </c:pt>
                <c:pt idx="107">
                  <c:v>-1.40608898844807</c:v>
                </c:pt>
                <c:pt idx="108">
                  <c:v>-1.410177301583223</c:v>
                </c:pt>
                <c:pt idx="109">
                  <c:v>-1.40608898844807</c:v>
                </c:pt>
                <c:pt idx="110">
                  <c:v>-1.397962165987573</c:v>
                </c:pt>
                <c:pt idx="111">
                  <c:v>-1.393923388284382</c:v>
                </c:pt>
                <c:pt idx="112">
                  <c:v>-1.385894441098564</c:v>
                </c:pt>
                <c:pt idx="113">
                  <c:v>-1.381904012818598</c:v>
                </c:pt>
                <c:pt idx="114">
                  <c:v>-1.373970611431059</c:v>
                </c:pt>
                <c:pt idx="115">
                  <c:v>-1.370027388656019</c:v>
                </c:pt>
                <c:pt idx="116">
                  <c:v>-1.373970611431059</c:v>
                </c:pt>
                <c:pt idx="117">
                  <c:v>-1.370027388656019</c:v>
                </c:pt>
                <c:pt idx="118">
                  <c:v>-1.370027388656019</c:v>
                </c:pt>
                <c:pt idx="119">
                  <c:v>-1.354408172257569</c:v>
                </c:pt>
                <c:pt idx="120">
                  <c:v>-1.350541191414073</c:v>
                </c:pt>
                <c:pt idx="121">
                  <c:v>-1.342851803277054</c:v>
                </c:pt>
                <c:pt idx="122">
                  <c:v>-1.339029168652776</c:v>
                </c:pt>
                <c:pt idx="123">
                  <c:v>-1.339029168652776</c:v>
                </c:pt>
                <c:pt idx="124">
                  <c:v>-1.33142745967905</c:v>
                </c:pt>
                <c:pt idx="125">
                  <c:v>-1.327648165687157</c:v>
                </c:pt>
                <c:pt idx="126">
                  <c:v>-1.320132158866222</c:v>
                </c:pt>
                <c:pt idx="127">
                  <c:v>-1.320132158866222</c:v>
                </c:pt>
                <c:pt idx="128">
                  <c:v>-1.308963018183567</c:v>
                </c:pt>
                <c:pt idx="129">
                  <c:v>-1.308963018183567</c:v>
                </c:pt>
                <c:pt idx="130">
                  <c:v>-1.308963018183567</c:v>
                </c:pt>
                <c:pt idx="131">
                  <c:v>-1.297917250502478</c:v>
                </c:pt>
                <c:pt idx="132">
                  <c:v>-1.290620611051608</c:v>
                </c:pt>
                <c:pt idx="133">
                  <c:v>-1.283376827113204</c:v>
                </c:pt>
                <c:pt idx="134">
                  <c:v>-1.283376827113204</c:v>
                </c:pt>
                <c:pt idx="135">
                  <c:v>-1.279774517742218</c:v>
                </c:pt>
                <c:pt idx="136">
                  <c:v>-1.269044801069651</c:v>
                </c:pt>
                <c:pt idx="137">
                  <c:v>-1.261955086864283</c:v>
                </c:pt>
                <c:pt idx="138">
                  <c:v>-1.258428990121995</c:v>
                </c:pt>
                <c:pt idx="139">
                  <c:v>-1.251413878926072</c:v>
                </c:pt>
                <c:pt idx="140">
                  <c:v>-1.244447636891654</c:v>
                </c:pt>
                <c:pt idx="141">
                  <c:v>-1.240982629959837</c:v>
                </c:pt>
                <c:pt idx="142">
                  <c:v>-1.237529587854779</c:v>
                </c:pt>
                <c:pt idx="143">
                  <c:v>-1.23408842823056</c:v>
                </c:pt>
                <c:pt idx="144">
                  <c:v>-1.223835433422188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269272"/>
        <c:axId val="-2137263720"/>
      </c:scatterChart>
      <c:valAx>
        <c:axId val="-2137269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7263720"/>
        <c:crosses val="autoZero"/>
        <c:crossBetween val="midCat"/>
      </c:valAx>
      <c:valAx>
        <c:axId val="-2137263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 (cells)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-2137269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Logistic</a:t>
            </a:r>
            <a:r>
              <a:rPr lang="en-US" baseline="0"/>
              <a:t> </a:t>
            </a:r>
            <a:r>
              <a:rPr lang="en-US"/>
              <a:t>Regression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62962962963"/>
          <c:y val="0.0316742081447964"/>
          <c:w val="0.704938271604938"/>
          <c:h val="0.7986425339366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Data!$E$3</c:f>
              <c:strCache>
                <c:ptCount val="1"/>
                <c:pt idx="0">
                  <c:v>Normalized OD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Data!$B$5:$B$101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Data!$E$5:$E$305</c:f>
              <c:numCache>
                <c:formatCode>General</c:formatCode>
                <c:ptCount val="301"/>
                <c:pt idx="0">
                  <c:v>0.0001</c:v>
                </c:pt>
                <c:pt idx="1">
                  <c:v>0.0001</c:v>
                </c:pt>
                <c:pt idx="2">
                  <c:v>0.0051</c:v>
                </c:pt>
                <c:pt idx="3">
                  <c:v>0.0061</c:v>
                </c:pt>
                <c:pt idx="4">
                  <c:v>0.0081</c:v>
                </c:pt>
                <c:pt idx="5">
                  <c:v>0.0101</c:v>
                </c:pt>
                <c:pt idx="6">
                  <c:v>0.0121</c:v>
                </c:pt>
                <c:pt idx="7">
                  <c:v>0.0141</c:v>
                </c:pt>
                <c:pt idx="8">
                  <c:v>0.0171</c:v>
                </c:pt>
                <c:pt idx="9">
                  <c:v>0.0201</c:v>
                </c:pt>
                <c:pt idx="10">
                  <c:v>0.0231</c:v>
                </c:pt>
                <c:pt idx="11">
                  <c:v>0.0261</c:v>
                </c:pt>
                <c:pt idx="12">
                  <c:v>0.0301</c:v>
                </c:pt>
                <c:pt idx="13">
                  <c:v>0.0331</c:v>
                </c:pt>
                <c:pt idx="14">
                  <c:v>0.0381</c:v>
                </c:pt>
                <c:pt idx="15">
                  <c:v>0.0421</c:v>
                </c:pt>
                <c:pt idx="16">
                  <c:v>0.0471</c:v>
                </c:pt>
                <c:pt idx="17">
                  <c:v>0.0531</c:v>
                </c:pt>
                <c:pt idx="18">
                  <c:v>0.0581</c:v>
                </c:pt>
                <c:pt idx="19">
                  <c:v>0.0661</c:v>
                </c:pt>
                <c:pt idx="20">
                  <c:v>0.0711</c:v>
                </c:pt>
                <c:pt idx="21">
                  <c:v>0.0781</c:v>
                </c:pt>
                <c:pt idx="22">
                  <c:v>0.0891</c:v>
                </c:pt>
                <c:pt idx="23">
                  <c:v>0.0971</c:v>
                </c:pt>
                <c:pt idx="24">
                  <c:v>0.1061</c:v>
                </c:pt>
                <c:pt idx="25">
                  <c:v>0.1161</c:v>
                </c:pt>
                <c:pt idx="26">
                  <c:v>0.1211</c:v>
                </c:pt>
                <c:pt idx="27">
                  <c:v>0.1271</c:v>
                </c:pt>
                <c:pt idx="28">
                  <c:v>0.1301</c:v>
                </c:pt>
                <c:pt idx="29">
                  <c:v>0.1411</c:v>
                </c:pt>
                <c:pt idx="30">
                  <c:v>0.1491</c:v>
                </c:pt>
                <c:pt idx="31">
                  <c:v>0.1671</c:v>
                </c:pt>
                <c:pt idx="32">
                  <c:v>0.1761</c:v>
                </c:pt>
                <c:pt idx="33">
                  <c:v>0.1781</c:v>
                </c:pt>
                <c:pt idx="34">
                  <c:v>0.1921</c:v>
                </c:pt>
                <c:pt idx="35">
                  <c:v>0.1951</c:v>
                </c:pt>
                <c:pt idx="36">
                  <c:v>0.2011</c:v>
                </c:pt>
                <c:pt idx="37">
                  <c:v>0.2011</c:v>
                </c:pt>
                <c:pt idx="38">
                  <c:v>0.2001</c:v>
                </c:pt>
                <c:pt idx="39">
                  <c:v>0.2001</c:v>
                </c:pt>
                <c:pt idx="40">
                  <c:v>0.2031</c:v>
                </c:pt>
                <c:pt idx="41">
                  <c:v>0.2061</c:v>
                </c:pt>
                <c:pt idx="42">
                  <c:v>0.2101</c:v>
                </c:pt>
                <c:pt idx="43">
                  <c:v>0.2121</c:v>
                </c:pt>
                <c:pt idx="44">
                  <c:v>0.2151</c:v>
                </c:pt>
                <c:pt idx="45">
                  <c:v>0.2121</c:v>
                </c:pt>
                <c:pt idx="46">
                  <c:v>0.2161</c:v>
                </c:pt>
                <c:pt idx="47">
                  <c:v>0.2181</c:v>
                </c:pt>
                <c:pt idx="48">
                  <c:v>0.2171</c:v>
                </c:pt>
                <c:pt idx="49">
                  <c:v>0.2181</c:v>
                </c:pt>
                <c:pt idx="50">
                  <c:v>0.2201</c:v>
                </c:pt>
                <c:pt idx="51">
                  <c:v>0.2211</c:v>
                </c:pt>
                <c:pt idx="52">
                  <c:v>0.2241</c:v>
                </c:pt>
                <c:pt idx="53">
                  <c:v>0.2251</c:v>
                </c:pt>
                <c:pt idx="54">
                  <c:v>0.2251</c:v>
                </c:pt>
                <c:pt idx="55">
                  <c:v>0.2251</c:v>
                </c:pt>
                <c:pt idx="56">
                  <c:v>0.2251</c:v>
                </c:pt>
                <c:pt idx="57">
                  <c:v>0.2251</c:v>
                </c:pt>
                <c:pt idx="58">
                  <c:v>0.2281</c:v>
                </c:pt>
                <c:pt idx="59">
                  <c:v>0.2261</c:v>
                </c:pt>
                <c:pt idx="60">
                  <c:v>0.2251</c:v>
                </c:pt>
                <c:pt idx="61">
                  <c:v>0.2261</c:v>
                </c:pt>
                <c:pt idx="62">
                  <c:v>0.2271</c:v>
                </c:pt>
                <c:pt idx="63">
                  <c:v>0.2281</c:v>
                </c:pt>
                <c:pt idx="64">
                  <c:v>0.2291</c:v>
                </c:pt>
                <c:pt idx="65">
                  <c:v>0.2311</c:v>
                </c:pt>
                <c:pt idx="66">
                  <c:v>0.2311</c:v>
                </c:pt>
                <c:pt idx="67">
                  <c:v>0.2321</c:v>
                </c:pt>
                <c:pt idx="68">
                  <c:v>0.2321</c:v>
                </c:pt>
                <c:pt idx="69">
                  <c:v>0.2311</c:v>
                </c:pt>
                <c:pt idx="70">
                  <c:v>0.2301</c:v>
                </c:pt>
                <c:pt idx="71">
                  <c:v>0.2301</c:v>
                </c:pt>
                <c:pt idx="72">
                  <c:v>0.2311</c:v>
                </c:pt>
                <c:pt idx="73">
                  <c:v>0.2321</c:v>
                </c:pt>
                <c:pt idx="74">
                  <c:v>0.2341</c:v>
                </c:pt>
                <c:pt idx="75">
                  <c:v>0.2341</c:v>
                </c:pt>
                <c:pt idx="76">
                  <c:v>0.2341</c:v>
                </c:pt>
                <c:pt idx="77">
                  <c:v>0.2331</c:v>
                </c:pt>
                <c:pt idx="78">
                  <c:v>0.2341</c:v>
                </c:pt>
                <c:pt idx="79">
                  <c:v>0.2341</c:v>
                </c:pt>
                <c:pt idx="80">
                  <c:v>0.2331</c:v>
                </c:pt>
                <c:pt idx="81">
                  <c:v>0.2311</c:v>
                </c:pt>
                <c:pt idx="82">
                  <c:v>0.2321</c:v>
                </c:pt>
                <c:pt idx="83">
                  <c:v>0.2301</c:v>
                </c:pt>
                <c:pt idx="84">
                  <c:v>0.2291</c:v>
                </c:pt>
                <c:pt idx="85">
                  <c:v>0.2291</c:v>
                </c:pt>
                <c:pt idx="86">
                  <c:v>0.2291</c:v>
                </c:pt>
                <c:pt idx="87">
                  <c:v>0.2311</c:v>
                </c:pt>
                <c:pt idx="88">
                  <c:v>0.2301</c:v>
                </c:pt>
                <c:pt idx="89">
                  <c:v>0.2301</c:v>
                </c:pt>
                <c:pt idx="90">
                  <c:v>0.2301</c:v>
                </c:pt>
                <c:pt idx="91">
                  <c:v>0.2301</c:v>
                </c:pt>
                <c:pt idx="92">
                  <c:v>0.2301</c:v>
                </c:pt>
                <c:pt idx="93">
                  <c:v>0.2311</c:v>
                </c:pt>
                <c:pt idx="94">
                  <c:v>0.2321</c:v>
                </c:pt>
                <c:pt idx="95">
                  <c:v>0.2321</c:v>
                </c:pt>
                <c:pt idx="96">
                  <c:v>0.2331</c:v>
                </c:pt>
                <c:pt idx="97">
                  <c:v>0.2341</c:v>
                </c:pt>
                <c:pt idx="98">
                  <c:v>0.2351</c:v>
                </c:pt>
                <c:pt idx="99">
                  <c:v>0.2361</c:v>
                </c:pt>
                <c:pt idx="100">
                  <c:v>0.2361</c:v>
                </c:pt>
                <c:pt idx="101">
                  <c:v>0.2381</c:v>
                </c:pt>
                <c:pt idx="102">
                  <c:v>0.2391</c:v>
                </c:pt>
                <c:pt idx="103">
                  <c:v>0.2401</c:v>
                </c:pt>
                <c:pt idx="104">
                  <c:v>0.2401</c:v>
                </c:pt>
                <c:pt idx="105">
                  <c:v>0.2401</c:v>
                </c:pt>
                <c:pt idx="106">
                  <c:v>0.2431</c:v>
                </c:pt>
                <c:pt idx="107">
                  <c:v>0.2451</c:v>
                </c:pt>
                <c:pt idx="108">
                  <c:v>0.2441</c:v>
                </c:pt>
                <c:pt idx="109">
                  <c:v>0.2451</c:v>
                </c:pt>
                <c:pt idx="110">
                  <c:v>0.2471</c:v>
                </c:pt>
                <c:pt idx="111">
                  <c:v>0.2481</c:v>
                </c:pt>
                <c:pt idx="112">
                  <c:v>0.2501</c:v>
                </c:pt>
                <c:pt idx="113">
                  <c:v>0.2511</c:v>
                </c:pt>
                <c:pt idx="114">
                  <c:v>0.2531</c:v>
                </c:pt>
                <c:pt idx="115">
                  <c:v>0.2541</c:v>
                </c:pt>
                <c:pt idx="116">
                  <c:v>0.2531</c:v>
                </c:pt>
                <c:pt idx="117">
                  <c:v>0.2541</c:v>
                </c:pt>
                <c:pt idx="118">
                  <c:v>0.2541</c:v>
                </c:pt>
                <c:pt idx="119">
                  <c:v>0.2581</c:v>
                </c:pt>
                <c:pt idx="120">
                  <c:v>0.2591</c:v>
                </c:pt>
                <c:pt idx="121">
                  <c:v>0.2611</c:v>
                </c:pt>
                <c:pt idx="122">
                  <c:v>0.2621</c:v>
                </c:pt>
                <c:pt idx="123">
                  <c:v>0.2621</c:v>
                </c:pt>
                <c:pt idx="124">
                  <c:v>0.2641</c:v>
                </c:pt>
                <c:pt idx="125">
                  <c:v>0.2651</c:v>
                </c:pt>
                <c:pt idx="126">
                  <c:v>0.2671</c:v>
                </c:pt>
                <c:pt idx="127">
                  <c:v>0.2671</c:v>
                </c:pt>
                <c:pt idx="128">
                  <c:v>0.2701</c:v>
                </c:pt>
                <c:pt idx="129">
                  <c:v>0.2701</c:v>
                </c:pt>
                <c:pt idx="130">
                  <c:v>0.2701</c:v>
                </c:pt>
                <c:pt idx="131">
                  <c:v>0.2731</c:v>
                </c:pt>
                <c:pt idx="132">
                  <c:v>0.2751</c:v>
                </c:pt>
                <c:pt idx="133">
                  <c:v>0.2771</c:v>
                </c:pt>
                <c:pt idx="134">
                  <c:v>0.2771</c:v>
                </c:pt>
                <c:pt idx="135">
                  <c:v>0.2781</c:v>
                </c:pt>
                <c:pt idx="136">
                  <c:v>0.2811</c:v>
                </c:pt>
                <c:pt idx="137">
                  <c:v>0.2831</c:v>
                </c:pt>
                <c:pt idx="138">
                  <c:v>0.2841</c:v>
                </c:pt>
                <c:pt idx="139">
                  <c:v>0.2861</c:v>
                </c:pt>
                <c:pt idx="140">
                  <c:v>0.2881</c:v>
                </c:pt>
                <c:pt idx="141">
                  <c:v>0.2891</c:v>
                </c:pt>
                <c:pt idx="142">
                  <c:v>0.2901</c:v>
                </c:pt>
                <c:pt idx="143">
                  <c:v>0.2911</c:v>
                </c:pt>
                <c:pt idx="144">
                  <c:v>0.2941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Logistic!$A$6</c:f>
              <c:strCache>
                <c:ptCount val="1"/>
                <c:pt idx="0">
                  <c:v>logistic fit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Data!$B$5:$B$105</c:f>
              <c:numCache>
                <c:formatCode>0.0</c:formatCode>
                <c:ptCount val="10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</c:numCache>
            </c:numRef>
          </c:xVal>
          <c:yVal>
            <c:numRef>
              <c:f>Logistic!$A$7:$A$307</c:f>
              <c:numCache>
                <c:formatCode>0.00E+00</c:formatCode>
                <c:ptCount val="301"/>
                <c:pt idx="0">
                  <c:v>0.00654546973438266</c:v>
                </c:pt>
                <c:pt idx="1">
                  <c:v>0.00749071666428553</c:v>
                </c:pt>
                <c:pt idx="2">
                  <c:v>0.00856723535384323</c:v>
                </c:pt>
                <c:pt idx="3">
                  <c:v>0.00979165640968429</c:v>
                </c:pt>
                <c:pt idx="4">
                  <c:v>0.0111822334929584</c:v>
                </c:pt>
                <c:pt idx="5">
                  <c:v>0.0127588532499117</c:v>
                </c:pt>
                <c:pt idx="6">
                  <c:v>0.014542991847223</c:v>
                </c:pt>
                <c:pt idx="7">
                  <c:v>0.0165576008757415</c:v>
                </c:pt>
                <c:pt idx="8">
                  <c:v>0.0188269030032416</c:v>
                </c:pt>
                <c:pt idx="9">
                  <c:v>0.0213760760404648</c:v>
                </c:pt>
                <c:pt idx="10">
                  <c:v>0.0242308036061158</c:v>
                </c:pt>
                <c:pt idx="11">
                  <c:v>0.027416672065087</c:v>
                </c:pt>
                <c:pt idx="12">
                  <c:v>0.0309583977250611</c:v>
                </c:pt>
                <c:pt idx="13">
                  <c:v>0.0348788763036776</c:v>
                </c:pt>
                <c:pt idx="14">
                  <c:v>0.0391980591951669</c:v>
                </c:pt>
                <c:pt idx="15">
                  <c:v>0.0439316784829181</c:v>
                </c:pt>
                <c:pt idx="16">
                  <c:v>0.0490898646972049</c:v>
                </c:pt>
                <c:pt idx="17">
                  <c:v>0.054675726720637</c:v>
                </c:pt>
                <c:pt idx="18">
                  <c:v>0.06068398941514</c:v>
                </c:pt>
                <c:pt idx="19">
                  <c:v>0.0670998075215607</c:v>
                </c:pt>
                <c:pt idx="20">
                  <c:v>0.0738978890972477</c:v>
                </c:pt>
                <c:pt idx="21">
                  <c:v>0.081042062775481</c:v>
                </c:pt>
                <c:pt idx="22">
                  <c:v>0.0884854058759729</c:v>
                </c:pt>
                <c:pt idx="23">
                  <c:v>0.0961710126512271</c:v>
                </c:pt>
                <c:pt idx="24">
                  <c:v>0.104033425251791</c:v>
                </c:pt>
                <c:pt idx="25">
                  <c:v>0.112000680344104</c:v>
                </c:pt>
                <c:pt idx="26">
                  <c:v>0.11999685178187</c:v>
                </c:pt>
                <c:pt idx="27">
                  <c:v>0.127944906672898</c:v>
                </c:pt>
                <c:pt idx="28">
                  <c:v>0.135769650451245</c:v>
                </c:pt>
                <c:pt idx="29">
                  <c:v>0.143400524461939</c:v>
                </c:pt>
                <c:pt idx="30">
                  <c:v>0.150774039560979</c:v>
                </c:pt>
                <c:pt idx="31">
                  <c:v>0.157835677262669</c:v>
                </c:pt>
                <c:pt idx="32">
                  <c:v>0.164541156578294</c:v>
                </c:pt>
                <c:pt idx="33">
                  <c:v>0.170857037612934</c:v>
                </c:pt>
                <c:pt idx="34">
                  <c:v>0.176760700204774</c:v>
                </c:pt>
                <c:pt idx="35">
                  <c:v>0.182239788239204</c:v>
                </c:pt>
                <c:pt idx="36">
                  <c:v>0.187291242869732</c:v>
                </c:pt>
                <c:pt idx="37">
                  <c:v>0.19192006023761</c:v>
                </c:pt>
                <c:pt idx="38">
                  <c:v>0.196137904352475</c:v>
                </c:pt>
                <c:pt idx="39">
                  <c:v>0.199961688503705</c:v>
                </c:pt>
                <c:pt idx="40">
                  <c:v>0.203412214355606</c:v>
                </c:pt>
                <c:pt idx="41">
                  <c:v>0.20651293158137</c:v>
                </c:pt>
                <c:pt idx="42">
                  <c:v>0.20928885613702</c:v>
                </c:pt>
                <c:pt idx="43">
                  <c:v>0.21176566430771</c:v>
                </c:pt>
                <c:pt idx="44">
                  <c:v>0.213968963473745</c:v>
                </c:pt>
                <c:pt idx="45">
                  <c:v>0.215923729207015</c:v>
                </c:pt>
                <c:pt idx="46">
                  <c:v>0.217653891291267</c:v>
                </c:pt>
                <c:pt idx="47">
                  <c:v>0.219182047738706</c:v>
                </c:pt>
                <c:pt idx="48">
                  <c:v>0.220529284954858</c:v>
                </c:pt>
                <c:pt idx="49">
                  <c:v>0.221715083054116</c:v>
                </c:pt>
                <c:pt idx="50">
                  <c:v>0.22275728725859</c:v>
                </c:pt>
                <c:pt idx="51">
                  <c:v>0.223672128792065</c:v>
                </c:pt>
                <c:pt idx="52">
                  <c:v>0.224474281331117</c:v>
                </c:pt>
                <c:pt idx="53">
                  <c:v>0.225176941648493</c:v>
                </c:pt>
                <c:pt idx="54">
                  <c:v>0.225791925432866</c:v>
                </c:pt>
                <c:pt idx="55">
                  <c:v>0.226329771321187</c:v>
                </c:pt>
                <c:pt idx="56">
                  <c:v>0.226799847912386</c:v>
                </c:pt>
                <c:pt idx="57">
                  <c:v>0.227210459953617</c:v>
                </c:pt>
                <c:pt idx="58">
                  <c:v>0.227568951029918</c:v>
                </c:pt>
                <c:pt idx="59">
                  <c:v>0.227881800981175</c:v>
                </c:pt>
                <c:pt idx="60">
                  <c:v>0.228154716955075</c:v>
                </c:pt>
                <c:pt idx="61">
                  <c:v>0.228392717518223</c:v>
                </c:pt>
                <c:pt idx="62">
                  <c:v>0.228600209623366</c:v>
                </c:pt>
                <c:pt idx="63">
                  <c:v>0.228781058497678</c:v>
                </c:pt>
                <c:pt idx="64">
                  <c:v>0.228938650699852</c:v>
                </c:pt>
                <c:pt idx="65">
                  <c:v>0.229075950712391</c:v>
                </c:pt>
                <c:pt idx="66">
                  <c:v>0.229195551506164</c:v>
                </c:pt>
                <c:pt idx="67">
                  <c:v>0.229299719549802</c:v>
                </c:pt>
                <c:pt idx="68">
                  <c:v>0.229390434746822</c:v>
                </c:pt>
                <c:pt idx="69">
                  <c:v>0.22946942577619</c:v>
                </c:pt>
                <c:pt idx="70">
                  <c:v>0.229538201293051</c:v>
                </c:pt>
                <c:pt idx="71">
                  <c:v>0.229598077420071</c:v>
                </c:pt>
                <c:pt idx="72">
                  <c:v>0.229650201929239</c:v>
                </c:pt>
                <c:pt idx="73">
                  <c:v>0.229695575481474</c:v>
                </c:pt>
                <c:pt idx="74">
                  <c:v>0.229735070258545</c:v>
                </c:pt>
                <c:pt idx="75">
                  <c:v>0.229769446289733</c:v>
                </c:pt>
                <c:pt idx="76">
                  <c:v>0.229799365745034</c:v>
                </c:pt>
                <c:pt idx="77">
                  <c:v>0.229825405438044</c:v>
                </c:pt>
                <c:pt idx="78">
                  <c:v>0.229848067755102</c:v>
                </c:pt>
                <c:pt idx="79">
                  <c:v>0.229867790202984</c:v>
                </c:pt>
                <c:pt idx="80">
                  <c:v>0.229884953745372</c:v>
                </c:pt>
                <c:pt idx="81">
                  <c:v>0.229899890078445</c:v>
                </c:pt>
                <c:pt idx="82">
                  <c:v>0.22991288797808</c:v>
                </c:pt>
                <c:pt idx="83">
                  <c:v>0.229924198835225</c:v>
                </c:pt>
                <c:pt idx="84">
                  <c:v>0.229934041481855</c:v>
                </c:pt>
                <c:pt idx="85">
                  <c:v>0.229942606397326</c:v>
                </c:pt>
                <c:pt idx="86">
                  <c:v>0.229950059373867</c:v>
                </c:pt>
                <c:pt idx="87">
                  <c:v>0.229956544710126</c:v>
                </c:pt>
                <c:pt idx="88">
                  <c:v>0.22996218799306</c:v>
                </c:pt>
                <c:pt idx="89">
                  <c:v>0.229967098520883</c:v>
                </c:pt>
                <c:pt idx="90">
                  <c:v>0.22997137141311</c:v>
                </c:pt>
                <c:pt idx="91">
                  <c:v>0.229975089447903</c:v>
                </c:pt>
                <c:pt idx="92">
                  <c:v>0.229978324661807</c:v>
                </c:pt>
                <c:pt idx="93">
                  <c:v>0.229981139742483</c:v>
                </c:pt>
                <c:pt idx="94">
                  <c:v>0.229983589241148</c:v>
                </c:pt>
                <c:pt idx="95">
                  <c:v>0.229985720627976</c:v>
                </c:pt>
                <c:pt idx="96">
                  <c:v>0.229987575210762</c:v>
                </c:pt>
                <c:pt idx="97">
                  <c:v>0.229989188934522</c:v>
                </c:pt>
                <c:pt idx="98">
                  <c:v>0.229990593077435</c:v>
                </c:pt>
                <c:pt idx="99">
                  <c:v>0.229991814856532</c:v>
                </c:pt>
                <c:pt idx="100">
                  <c:v>0.229992877954836</c:v>
                </c:pt>
                <c:pt idx="101">
                  <c:v>0.22999380298011</c:v>
                </c:pt>
                <c:pt idx="102">
                  <c:v>0.229994607864094</c:v>
                </c:pt>
                <c:pt idx="103">
                  <c:v>0.229995308209926</c:v>
                </c:pt>
                <c:pt idx="104">
                  <c:v>0.229995917594478</c:v>
                </c:pt>
                <c:pt idx="105">
                  <c:v>0.229996447831458</c:v>
                </c:pt>
                <c:pt idx="106">
                  <c:v>0.229996909200346</c:v>
                </c:pt>
                <c:pt idx="107">
                  <c:v>0.229997310645624</c:v>
                </c:pt>
                <c:pt idx="108">
                  <c:v>0.229997659950133</c:v>
                </c:pt>
                <c:pt idx="109">
                  <c:v>0.229997963885924</c:v>
                </c:pt>
                <c:pt idx="110">
                  <c:v>0.229998228345525</c:v>
                </c:pt>
                <c:pt idx="111">
                  <c:v>0.229998458456161</c:v>
                </c:pt>
                <c:pt idx="112">
                  <c:v>0.229998658679142</c:v>
                </c:pt>
                <c:pt idx="113">
                  <c:v>0.229998832896351</c:v>
                </c:pt>
                <c:pt idx="114">
                  <c:v>0.22999898448549</c:v>
                </c:pt>
                <c:pt idx="115">
                  <c:v>0.229999116385565</c:v>
                </c:pt>
                <c:pt idx="116">
                  <c:v>0.22999923115386</c:v>
                </c:pt>
                <c:pt idx="117">
                  <c:v>0.229999331015513</c:v>
                </c:pt>
                <c:pt idx="118">
                  <c:v>0.229999417906659</c:v>
                </c:pt>
                <c:pt idx="119">
                  <c:v>0.229999493511961</c:v>
                </c:pt>
                <c:pt idx="120">
                  <c:v>0.229999559297273</c:v>
                </c:pt>
                <c:pt idx="121">
                  <c:v>0.229999616538059</c:v>
                </c:pt>
                <c:pt idx="122">
                  <c:v>0.229999666344122</c:v>
                </c:pt>
                <c:pt idx="123">
                  <c:v>0.229999709681119</c:v>
                </c:pt>
                <c:pt idx="124">
                  <c:v>0.229999747389282</c:v>
                </c:pt>
                <c:pt idx="125">
                  <c:v>0.229999780199713</c:v>
                </c:pt>
                <c:pt idx="126">
                  <c:v>0.229999808748554</c:v>
                </c:pt>
                <c:pt idx="127">
                  <c:v>0.22999983358932</c:v>
                </c:pt>
                <c:pt idx="128">
                  <c:v>0.229999855203636</c:v>
                </c:pt>
                <c:pt idx="129">
                  <c:v>0.22999987401057</c:v>
                </c:pt>
                <c:pt idx="130">
                  <c:v>0.229999890374759</c:v>
                </c:pt>
                <c:pt idx="131">
                  <c:v>0.229999904613479</c:v>
                </c:pt>
                <c:pt idx="132">
                  <c:v>0.229999917002798</c:v>
                </c:pt>
                <c:pt idx="133">
                  <c:v>0.229999927782925</c:v>
                </c:pt>
                <c:pt idx="134">
                  <c:v>0.229999937162872</c:v>
                </c:pt>
                <c:pt idx="135">
                  <c:v>0.2299999453245</c:v>
                </c:pt>
                <c:pt idx="136">
                  <c:v>0.229999952426051</c:v>
                </c:pt>
                <c:pt idx="137">
                  <c:v>0.229999958605215</c:v>
                </c:pt>
                <c:pt idx="138">
                  <c:v>0.229999963981795</c:v>
                </c:pt>
                <c:pt idx="139">
                  <c:v>0.229999968660036</c:v>
                </c:pt>
                <c:pt idx="140">
                  <c:v>0.229999972730642</c:v>
                </c:pt>
                <c:pt idx="141">
                  <c:v>0.229999976272535</c:v>
                </c:pt>
                <c:pt idx="142">
                  <c:v>0.229999979354388</c:v>
                </c:pt>
                <c:pt idx="143">
                  <c:v>0.229999982035953</c:v>
                </c:pt>
                <c:pt idx="144">
                  <c:v>0.229999984369221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186616"/>
        <c:axId val="-2137181064"/>
      </c:scatterChart>
      <c:valAx>
        <c:axId val="-2137186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7181064"/>
        <c:crosses val="autoZero"/>
        <c:crossBetween val="midCat"/>
      </c:valAx>
      <c:valAx>
        <c:axId val="-2137181064"/>
        <c:scaling>
          <c:orientation val="minMax"/>
          <c:min val="0.0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cells (cells/mL)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37186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Log-Scale</a:t>
            </a:r>
            <a:r>
              <a:rPr lang="en-US" baseline="0"/>
              <a:t> Result </a:t>
            </a:r>
            <a:r>
              <a:rPr lang="en-US"/>
              <a:t>Logistic</a:t>
            </a:r>
            <a:r>
              <a:rPr lang="en-US" baseline="0"/>
              <a:t> </a:t>
            </a:r>
            <a:r>
              <a:rPr lang="en-US"/>
              <a:t>Regression</a:t>
            </a:r>
          </a:p>
        </c:rich>
      </c:tx>
      <c:layout>
        <c:manualLayout>
          <c:xMode val="edge"/>
          <c:yMode val="edge"/>
          <c:x val="0.355505617977528"/>
          <c:y val="0.29320987654321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962962962963"/>
          <c:y val="0.0316742081447964"/>
          <c:w val="0.704938271604938"/>
          <c:h val="0.7986425339366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Data!$E$3</c:f>
              <c:strCache>
                <c:ptCount val="1"/>
                <c:pt idx="0">
                  <c:v>Normalized OD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Data!$B$5:$B$101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Data!$E$5:$E$305</c:f>
              <c:numCache>
                <c:formatCode>General</c:formatCode>
                <c:ptCount val="301"/>
                <c:pt idx="0">
                  <c:v>0.0001</c:v>
                </c:pt>
                <c:pt idx="1">
                  <c:v>0.0001</c:v>
                </c:pt>
                <c:pt idx="2">
                  <c:v>0.0051</c:v>
                </c:pt>
                <c:pt idx="3">
                  <c:v>0.0061</c:v>
                </c:pt>
                <c:pt idx="4">
                  <c:v>0.0081</c:v>
                </c:pt>
                <c:pt idx="5">
                  <c:v>0.0101</c:v>
                </c:pt>
                <c:pt idx="6">
                  <c:v>0.0121</c:v>
                </c:pt>
                <c:pt idx="7">
                  <c:v>0.0141</c:v>
                </c:pt>
                <c:pt idx="8">
                  <c:v>0.0171</c:v>
                </c:pt>
                <c:pt idx="9">
                  <c:v>0.0201</c:v>
                </c:pt>
                <c:pt idx="10">
                  <c:v>0.0231</c:v>
                </c:pt>
                <c:pt idx="11">
                  <c:v>0.0261</c:v>
                </c:pt>
                <c:pt idx="12">
                  <c:v>0.0301</c:v>
                </c:pt>
                <c:pt idx="13">
                  <c:v>0.0331</c:v>
                </c:pt>
                <c:pt idx="14">
                  <c:v>0.0381</c:v>
                </c:pt>
                <c:pt idx="15">
                  <c:v>0.0421</c:v>
                </c:pt>
                <c:pt idx="16">
                  <c:v>0.0471</c:v>
                </c:pt>
                <c:pt idx="17">
                  <c:v>0.0531</c:v>
                </c:pt>
                <c:pt idx="18">
                  <c:v>0.0581</c:v>
                </c:pt>
                <c:pt idx="19">
                  <c:v>0.0661</c:v>
                </c:pt>
                <c:pt idx="20">
                  <c:v>0.0711</c:v>
                </c:pt>
                <c:pt idx="21">
                  <c:v>0.0781</c:v>
                </c:pt>
                <c:pt idx="22">
                  <c:v>0.0891</c:v>
                </c:pt>
                <c:pt idx="23">
                  <c:v>0.0971</c:v>
                </c:pt>
                <c:pt idx="24">
                  <c:v>0.1061</c:v>
                </c:pt>
                <c:pt idx="25">
                  <c:v>0.1161</c:v>
                </c:pt>
                <c:pt idx="26">
                  <c:v>0.1211</c:v>
                </c:pt>
                <c:pt idx="27">
                  <c:v>0.1271</c:v>
                </c:pt>
                <c:pt idx="28">
                  <c:v>0.1301</c:v>
                </c:pt>
                <c:pt idx="29">
                  <c:v>0.1411</c:v>
                </c:pt>
                <c:pt idx="30">
                  <c:v>0.1491</c:v>
                </c:pt>
                <c:pt idx="31">
                  <c:v>0.1671</c:v>
                </c:pt>
                <c:pt idx="32">
                  <c:v>0.1761</c:v>
                </c:pt>
                <c:pt idx="33">
                  <c:v>0.1781</c:v>
                </c:pt>
                <c:pt idx="34">
                  <c:v>0.1921</c:v>
                </c:pt>
                <c:pt idx="35">
                  <c:v>0.1951</c:v>
                </c:pt>
                <c:pt idx="36">
                  <c:v>0.2011</c:v>
                </c:pt>
                <c:pt idx="37">
                  <c:v>0.2011</c:v>
                </c:pt>
                <c:pt idx="38">
                  <c:v>0.2001</c:v>
                </c:pt>
                <c:pt idx="39">
                  <c:v>0.2001</c:v>
                </c:pt>
                <c:pt idx="40">
                  <c:v>0.2031</c:v>
                </c:pt>
                <c:pt idx="41">
                  <c:v>0.2061</c:v>
                </c:pt>
                <c:pt idx="42">
                  <c:v>0.2101</c:v>
                </c:pt>
                <c:pt idx="43">
                  <c:v>0.2121</c:v>
                </c:pt>
                <c:pt idx="44">
                  <c:v>0.2151</c:v>
                </c:pt>
                <c:pt idx="45">
                  <c:v>0.2121</c:v>
                </c:pt>
                <c:pt idx="46">
                  <c:v>0.2161</c:v>
                </c:pt>
                <c:pt idx="47">
                  <c:v>0.2181</c:v>
                </c:pt>
                <c:pt idx="48">
                  <c:v>0.2171</c:v>
                </c:pt>
                <c:pt idx="49">
                  <c:v>0.2181</c:v>
                </c:pt>
                <c:pt idx="50">
                  <c:v>0.2201</c:v>
                </c:pt>
                <c:pt idx="51">
                  <c:v>0.2211</c:v>
                </c:pt>
                <c:pt idx="52">
                  <c:v>0.2241</c:v>
                </c:pt>
                <c:pt idx="53">
                  <c:v>0.2251</c:v>
                </c:pt>
                <c:pt idx="54">
                  <c:v>0.2251</c:v>
                </c:pt>
                <c:pt idx="55">
                  <c:v>0.2251</c:v>
                </c:pt>
                <c:pt idx="56">
                  <c:v>0.2251</c:v>
                </c:pt>
                <c:pt idx="57">
                  <c:v>0.2251</c:v>
                </c:pt>
                <c:pt idx="58">
                  <c:v>0.2281</c:v>
                </c:pt>
                <c:pt idx="59">
                  <c:v>0.2261</c:v>
                </c:pt>
                <c:pt idx="60">
                  <c:v>0.2251</c:v>
                </c:pt>
                <c:pt idx="61">
                  <c:v>0.2261</c:v>
                </c:pt>
                <c:pt idx="62">
                  <c:v>0.2271</c:v>
                </c:pt>
                <c:pt idx="63">
                  <c:v>0.2281</c:v>
                </c:pt>
                <c:pt idx="64">
                  <c:v>0.2291</c:v>
                </c:pt>
                <c:pt idx="65">
                  <c:v>0.2311</c:v>
                </c:pt>
                <c:pt idx="66">
                  <c:v>0.2311</c:v>
                </c:pt>
                <c:pt idx="67">
                  <c:v>0.2321</c:v>
                </c:pt>
                <c:pt idx="68">
                  <c:v>0.2321</c:v>
                </c:pt>
                <c:pt idx="69">
                  <c:v>0.2311</c:v>
                </c:pt>
                <c:pt idx="70">
                  <c:v>0.2301</c:v>
                </c:pt>
                <c:pt idx="71">
                  <c:v>0.2301</c:v>
                </c:pt>
                <c:pt idx="72">
                  <c:v>0.2311</c:v>
                </c:pt>
                <c:pt idx="73">
                  <c:v>0.2321</c:v>
                </c:pt>
                <c:pt idx="74">
                  <c:v>0.2341</c:v>
                </c:pt>
                <c:pt idx="75">
                  <c:v>0.2341</c:v>
                </c:pt>
                <c:pt idx="76">
                  <c:v>0.2341</c:v>
                </c:pt>
                <c:pt idx="77">
                  <c:v>0.2331</c:v>
                </c:pt>
                <c:pt idx="78">
                  <c:v>0.2341</c:v>
                </c:pt>
                <c:pt idx="79">
                  <c:v>0.2341</c:v>
                </c:pt>
                <c:pt idx="80">
                  <c:v>0.2331</c:v>
                </c:pt>
                <c:pt idx="81">
                  <c:v>0.2311</c:v>
                </c:pt>
                <c:pt idx="82">
                  <c:v>0.2321</c:v>
                </c:pt>
                <c:pt idx="83">
                  <c:v>0.2301</c:v>
                </c:pt>
                <c:pt idx="84">
                  <c:v>0.2291</c:v>
                </c:pt>
                <c:pt idx="85">
                  <c:v>0.2291</c:v>
                </c:pt>
                <c:pt idx="86">
                  <c:v>0.2291</c:v>
                </c:pt>
                <c:pt idx="87">
                  <c:v>0.2311</c:v>
                </c:pt>
                <c:pt idx="88">
                  <c:v>0.2301</c:v>
                </c:pt>
                <c:pt idx="89">
                  <c:v>0.2301</c:v>
                </c:pt>
                <c:pt idx="90">
                  <c:v>0.2301</c:v>
                </c:pt>
                <c:pt idx="91">
                  <c:v>0.2301</c:v>
                </c:pt>
                <c:pt idx="92">
                  <c:v>0.2301</c:v>
                </c:pt>
                <c:pt idx="93">
                  <c:v>0.2311</c:v>
                </c:pt>
                <c:pt idx="94">
                  <c:v>0.2321</c:v>
                </c:pt>
                <c:pt idx="95">
                  <c:v>0.2321</c:v>
                </c:pt>
                <c:pt idx="96">
                  <c:v>0.2331</c:v>
                </c:pt>
                <c:pt idx="97">
                  <c:v>0.2341</c:v>
                </c:pt>
                <c:pt idx="98">
                  <c:v>0.2351</c:v>
                </c:pt>
                <c:pt idx="99">
                  <c:v>0.2361</c:v>
                </c:pt>
                <c:pt idx="100">
                  <c:v>0.2361</c:v>
                </c:pt>
                <c:pt idx="101">
                  <c:v>0.2381</c:v>
                </c:pt>
                <c:pt idx="102">
                  <c:v>0.2391</c:v>
                </c:pt>
                <c:pt idx="103">
                  <c:v>0.2401</c:v>
                </c:pt>
                <c:pt idx="104">
                  <c:v>0.2401</c:v>
                </c:pt>
                <c:pt idx="105">
                  <c:v>0.2401</c:v>
                </c:pt>
                <c:pt idx="106">
                  <c:v>0.2431</c:v>
                </c:pt>
                <c:pt idx="107">
                  <c:v>0.2451</c:v>
                </c:pt>
                <c:pt idx="108">
                  <c:v>0.2441</c:v>
                </c:pt>
                <c:pt idx="109">
                  <c:v>0.2451</c:v>
                </c:pt>
                <c:pt idx="110">
                  <c:v>0.2471</c:v>
                </c:pt>
                <c:pt idx="111">
                  <c:v>0.2481</c:v>
                </c:pt>
                <c:pt idx="112">
                  <c:v>0.2501</c:v>
                </c:pt>
                <c:pt idx="113">
                  <c:v>0.2511</c:v>
                </c:pt>
                <c:pt idx="114">
                  <c:v>0.2531</c:v>
                </c:pt>
                <c:pt idx="115">
                  <c:v>0.2541</c:v>
                </c:pt>
                <c:pt idx="116">
                  <c:v>0.2531</c:v>
                </c:pt>
                <c:pt idx="117">
                  <c:v>0.2541</c:v>
                </c:pt>
                <c:pt idx="118">
                  <c:v>0.2541</c:v>
                </c:pt>
                <c:pt idx="119">
                  <c:v>0.2581</c:v>
                </c:pt>
                <c:pt idx="120">
                  <c:v>0.2591</c:v>
                </c:pt>
                <c:pt idx="121">
                  <c:v>0.2611</c:v>
                </c:pt>
                <c:pt idx="122">
                  <c:v>0.2621</c:v>
                </c:pt>
                <c:pt idx="123">
                  <c:v>0.2621</c:v>
                </c:pt>
                <c:pt idx="124">
                  <c:v>0.2641</c:v>
                </c:pt>
                <c:pt idx="125">
                  <c:v>0.2651</c:v>
                </c:pt>
                <c:pt idx="126">
                  <c:v>0.2671</c:v>
                </c:pt>
                <c:pt idx="127">
                  <c:v>0.2671</c:v>
                </c:pt>
                <c:pt idx="128">
                  <c:v>0.2701</c:v>
                </c:pt>
                <c:pt idx="129">
                  <c:v>0.2701</c:v>
                </c:pt>
                <c:pt idx="130">
                  <c:v>0.2701</c:v>
                </c:pt>
                <c:pt idx="131">
                  <c:v>0.2731</c:v>
                </c:pt>
                <c:pt idx="132">
                  <c:v>0.2751</c:v>
                </c:pt>
                <c:pt idx="133">
                  <c:v>0.2771</c:v>
                </c:pt>
                <c:pt idx="134">
                  <c:v>0.2771</c:v>
                </c:pt>
                <c:pt idx="135">
                  <c:v>0.2781</c:v>
                </c:pt>
                <c:pt idx="136">
                  <c:v>0.2811</c:v>
                </c:pt>
                <c:pt idx="137">
                  <c:v>0.2831</c:v>
                </c:pt>
                <c:pt idx="138">
                  <c:v>0.2841</c:v>
                </c:pt>
                <c:pt idx="139">
                  <c:v>0.2861</c:v>
                </c:pt>
                <c:pt idx="140">
                  <c:v>0.2881</c:v>
                </c:pt>
                <c:pt idx="141">
                  <c:v>0.2891</c:v>
                </c:pt>
                <c:pt idx="142">
                  <c:v>0.2901</c:v>
                </c:pt>
                <c:pt idx="143">
                  <c:v>0.2911</c:v>
                </c:pt>
                <c:pt idx="144">
                  <c:v>0.2941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Logistic!$A$6</c:f>
              <c:strCache>
                <c:ptCount val="1"/>
                <c:pt idx="0">
                  <c:v>logistic fit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Data!$B$5:$B$105</c:f>
              <c:numCache>
                <c:formatCode>0.0</c:formatCode>
                <c:ptCount val="10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</c:numCache>
            </c:numRef>
          </c:xVal>
          <c:yVal>
            <c:numRef>
              <c:f>Logistic!$A$7:$A$307</c:f>
              <c:numCache>
                <c:formatCode>0.00E+00</c:formatCode>
                <c:ptCount val="301"/>
                <c:pt idx="0">
                  <c:v>0.00654546973438266</c:v>
                </c:pt>
                <c:pt idx="1">
                  <c:v>0.00749071666428553</c:v>
                </c:pt>
                <c:pt idx="2">
                  <c:v>0.00856723535384323</c:v>
                </c:pt>
                <c:pt idx="3">
                  <c:v>0.00979165640968429</c:v>
                </c:pt>
                <c:pt idx="4">
                  <c:v>0.0111822334929584</c:v>
                </c:pt>
                <c:pt idx="5">
                  <c:v>0.0127588532499117</c:v>
                </c:pt>
                <c:pt idx="6">
                  <c:v>0.014542991847223</c:v>
                </c:pt>
                <c:pt idx="7">
                  <c:v>0.0165576008757415</c:v>
                </c:pt>
                <c:pt idx="8">
                  <c:v>0.0188269030032416</c:v>
                </c:pt>
                <c:pt idx="9">
                  <c:v>0.0213760760404648</c:v>
                </c:pt>
                <c:pt idx="10">
                  <c:v>0.0242308036061158</c:v>
                </c:pt>
                <c:pt idx="11">
                  <c:v>0.027416672065087</c:v>
                </c:pt>
                <c:pt idx="12">
                  <c:v>0.0309583977250611</c:v>
                </c:pt>
                <c:pt idx="13">
                  <c:v>0.0348788763036776</c:v>
                </c:pt>
                <c:pt idx="14">
                  <c:v>0.0391980591951669</c:v>
                </c:pt>
                <c:pt idx="15">
                  <c:v>0.0439316784829181</c:v>
                </c:pt>
                <c:pt idx="16">
                  <c:v>0.0490898646972049</c:v>
                </c:pt>
                <c:pt idx="17">
                  <c:v>0.054675726720637</c:v>
                </c:pt>
                <c:pt idx="18">
                  <c:v>0.06068398941514</c:v>
                </c:pt>
                <c:pt idx="19">
                  <c:v>0.0670998075215607</c:v>
                </c:pt>
                <c:pt idx="20">
                  <c:v>0.0738978890972477</c:v>
                </c:pt>
                <c:pt idx="21">
                  <c:v>0.081042062775481</c:v>
                </c:pt>
                <c:pt idx="22">
                  <c:v>0.0884854058759729</c:v>
                </c:pt>
                <c:pt idx="23">
                  <c:v>0.0961710126512271</c:v>
                </c:pt>
                <c:pt idx="24">
                  <c:v>0.104033425251791</c:v>
                </c:pt>
                <c:pt idx="25">
                  <c:v>0.112000680344104</c:v>
                </c:pt>
                <c:pt idx="26">
                  <c:v>0.11999685178187</c:v>
                </c:pt>
                <c:pt idx="27">
                  <c:v>0.127944906672898</c:v>
                </c:pt>
                <c:pt idx="28">
                  <c:v>0.135769650451245</c:v>
                </c:pt>
                <c:pt idx="29">
                  <c:v>0.143400524461939</c:v>
                </c:pt>
                <c:pt idx="30">
                  <c:v>0.150774039560979</c:v>
                </c:pt>
                <c:pt idx="31">
                  <c:v>0.157835677262669</c:v>
                </c:pt>
                <c:pt idx="32">
                  <c:v>0.164541156578294</c:v>
                </c:pt>
                <c:pt idx="33">
                  <c:v>0.170857037612934</c:v>
                </c:pt>
                <c:pt idx="34">
                  <c:v>0.176760700204774</c:v>
                </c:pt>
                <c:pt idx="35">
                  <c:v>0.182239788239204</c:v>
                </c:pt>
                <c:pt idx="36">
                  <c:v>0.187291242869732</c:v>
                </c:pt>
                <c:pt idx="37">
                  <c:v>0.19192006023761</c:v>
                </c:pt>
                <c:pt idx="38">
                  <c:v>0.196137904352475</c:v>
                </c:pt>
                <c:pt idx="39">
                  <c:v>0.199961688503705</c:v>
                </c:pt>
                <c:pt idx="40">
                  <c:v>0.203412214355606</c:v>
                </c:pt>
                <c:pt idx="41">
                  <c:v>0.20651293158137</c:v>
                </c:pt>
                <c:pt idx="42">
                  <c:v>0.20928885613702</c:v>
                </c:pt>
                <c:pt idx="43">
                  <c:v>0.21176566430771</c:v>
                </c:pt>
                <c:pt idx="44">
                  <c:v>0.213968963473745</c:v>
                </c:pt>
                <c:pt idx="45">
                  <c:v>0.215923729207015</c:v>
                </c:pt>
                <c:pt idx="46">
                  <c:v>0.217653891291267</c:v>
                </c:pt>
                <c:pt idx="47">
                  <c:v>0.219182047738706</c:v>
                </c:pt>
                <c:pt idx="48">
                  <c:v>0.220529284954858</c:v>
                </c:pt>
                <c:pt idx="49">
                  <c:v>0.221715083054116</c:v>
                </c:pt>
                <c:pt idx="50">
                  <c:v>0.22275728725859</c:v>
                </c:pt>
                <c:pt idx="51">
                  <c:v>0.223672128792065</c:v>
                </c:pt>
                <c:pt idx="52">
                  <c:v>0.224474281331117</c:v>
                </c:pt>
                <c:pt idx="53">
                  <c:v>0.225176941648493</c:v>
                </c:pt>
                <c:pt idx="54">
                  <c:v>0.225791925432866</c:v>
                </c:pt>
                <c:pt idx="55">
                  <c:v>0.226329771321187</c:v>
                </c:pt>
                <c:pt idx="56">
                  <c:v>0.226799847912386</c:v>
                </c:pt>
                <c:pt idx="57">
                  <c:v>0.227210459953617</c:v>
                </c:pt>
                <c:pt idx="58">
                  <c:v>0.227568951029918</c:v>
                </c:pt>
                <c:pt idx="59">
                  <c:v>0.227881800981175</c:v>
                </c:pt>
                <c:pt idx="60">
                  <c:v>0.228154716955075</c:v>
                </c:pt>
                <c:pt idx="61">
                  <c:v>0.228392717518223</c:v>
                </c:pt>
                <c:pt idx="62">
                  <c:v>0.228600209623366</c:v>
                </c:pt>
                <c:pt idx="63">
                  <c:v>0.228781058497678</c:v>
                </c:pt>
                <c:pt idx="64">
                  <c:v>0.228938650699852</c:v>
                </c:pt>
                <c:pt idx="65">
                  <c:v>0.229075950712391</c:v>
                </c:pt>
                <c:pt idx="66">
                  <c:v>0.229195551506164</c:v>
                </c:pt>
                <c:pt idx="67">
                  <c:v>0.229299719549802</c:v>
                </c:pt>
                <c:pt idx="68">
                  <c:v>0.229390434746822</c:v>
                </c:pt>
                <c:pt idx="69">
                  <c:v>0.22946942577619</c:v>
                </c:pt>
                <c:pt idx="70">
                  <c:v>0.229538201293051</c:v>
                </c:pt>
                <c:pt idx="71">
                  <c:v>0.229598077420071</c:v>
                </c:pt>
                <c:pt idx="72">
                  <c:v>0.229650201929239</c:v>
                </c:pt>
                <c:pt idx="73">
                  <c:v>0.229695575481474</c:v>
                </c:pt>
                <c:pt idx="74">
                  <c:v>0.229735070258545</c:v>
                </c:pt>
                <c:pt idx="75">
                  <c:v>0.229769446289733</c:v>
                </c:pt>
                <c:pt idx="76">
                  <c:v>0.229799365745034</c:v>
                </c:pt>
                <c:pt idx="77">
                  <c:v>0.229825405438044</c:v>
                </c:pt>
                <c:pt idx="78">
                  <c:v>0.229848067755102</c:v>
                </c:pt>
                <c:pt idx="79">
                  <c:v>0.229867790202984</c:v>
                </c:pt>
                <c:pt idx="80">
                  <c:v>0.229884953745372</c:v>
                </c:pt>
                <c:pt idx="81">
                  <c:v>0.229899890078445</c:v>
                </c:pt>
                <c:pt idx="82">
                  <c:v>0.22991288797808</c:v>
                </c:pt>
                <c:pt idx="83">
                  <c:v>0.229924198835225</c:v>
                </c:pt>
                <c:pt idx="84">
                  <c:v>0.229934041481855</c:v>
                </c:pt>
                <c:pt idx="85">
                  <c:v>0.229942606397326</c:v>
                </c:pt>
                <c:pt idx="86">
                  <c:v>0.229950059373867</c:v>
                </c:pt>
                <c:pt idx="87">
                  <c:v>0.229956544710126</c:v>
                </c:pt>
                <c:pt idx="88">
                  <c:v>0.22996218799306</c:v>
                </c:pt>
                <c:pt idx="89">
                  <c:v>0.229967098520883</c:v>
                </c:pt>
                <c:pt idx="90">
                  <c:v>0.22997137141311</c:v>
                </c:pt>
                <c:pt idx="91">
                  <c:v>0.229975089447903</c:v>
                </c:pt>
                <c:pt idx="92">
                  <c:v>0.229978324661807</c:v>
                </c:pt>
                <c:pt idx="93">
                  <c:v>0.229981139742483</c:v>
                </c:pt>
                <c:pt idx="94">
                  <c:v>0.229983589241148</c:v>
                </c:pt>
                <c:pt idx="95">
                  <c:v>0.229985720627976</c:v>
                </c:pt>
                <c:pt idx="96">
                  <c:v>0.229987575210762</c:v>
                </c:pt>
                <c:pt idx="97">
                  <c:v>0.229989188934522</c:v>
                </c:pt>
                <c:pt idx="98">
                  <c:v>0.229990593077435</c:v>
                </c:pt>
                <c:pt idx="99">
                  <c:v>0.229991814856532</c:v>
                </c:pt>
                <c:pt idx="100">
                  <c:v>0.229992877954836</c:v>
                </c:pt>
                <c:pt idx="101">
                  <c:v>0.22999380298011</c:v>
                </c:pt>
                <c:pt idx="102">
                  <c:v>0.229994607864094</c:v>
                </c:pt>
                <c:pt idx="103">
                  <c:v>0.229995308209926</c:v>
                </c:pt>
                <c:pt idx="104">
                  <c:v>0.229995917594478</c:v>
                </c:pt>
                <c:pt idx="105">
                  <c:v>0.229996447831458</c:v>
                </c:pt>
                <c:pt idx="106">
                  <c:v>0.229996909200346</c:v>
                </c:pt>
                <c:pt idx="107">
                  <c:v>0.229997310645624</c:v>
                </c:pt>
                <c:pt idx="108">
                  <c:v>0.229997659950133</c:v>
                </c:pt>
                <c:pt idx="109">
                  <c:v>0.229997963885924</c:v>
                </c:pt>
                <c:pt idx="110">
                  <c:v>0.229998228345525</c:v>
                </c:pt>
                <c:pt idx="111">
                  <c:v>0.229998458456161</c:v>
                </c:pt>
                <c:pt idx="112">
                  <c:v>0.229998658679142</c:v>
                </c:pt>
                <c:pt idx="113">
                  <c:v>0.229998832896351</c:v>
                </c:pt>
                <c:pt idx="114">
                  <c:v>0.22999898448549</c:v>
                </c:pt>
                <c:pt idx="115">
                  <c:v>0.229999116385565</c:v>
                </c:pt>
                <c:pt idx="116">
                  <c:v>0.22999923115386</c:v>
                </c:pt>
                <c:pt idx="117">
                  <c:v>0.229999331015513</c:v>
                </c:pt>
                <c:pt idx="118">
                  <c:v>0.229999417906659</c:v>
                </c:pt>
                <c:pt idx="119">
                  <c:v>0.229999493511961</c:v>
                </c:pt>
                <c:pt idx="120">
                  <c:v>0.229999559297273</c:v>
                </c:pt>
                <c:pt idx="121">
                  <c:v>0.229999616538059</c:v>
                </c:pt>
                <c:pt idx="122">
                  <c:v>0.229999666344122</c:v>
                </c:pt>
                <c:pt idx="123">
                  <c:v>0.229999709681119</c:v>
                </c:pt>
                <c:pt idx="124">
                  <c:v>0.229999747389282</c:v>
                </c:pt>
                <c:pt idx="125">
                  <c:v>0.229999780199713</c:v>
                </c:pt>
                <c:pt idx="126">
                  <c:v>0.229999808748554</c:v>
                </c:pt>
                <c:pt idx="127">
                  <c:v>0.22999983358932</c:v>
                </c:pt>
                <c:pt idx="128">
                  <c:v>0.229999855203636</c:v>
                </c:pt>
                <c:pt idx="129">
                  <c:v>0.22999987401057</c:v>
                </c:pt>
                <c:pt idx="130">
                  <c:v>0.229999890374759</c:v>
                </c:pt>
                <c:pt idx="131">
                  <c:v>0.229999904613479</c:v>
                </c:pt>
                <c:pt idx="132">
                  <c:v>0.229999917002798</c:v>
                </c:pt>
                <c:pt idx="133">
                  <c:v>0.229999927782925</c:v>
                </c:pt>
                <c:pt idx="134">
                  <c:v>0.229999937162872</c:v>
                </c:pt>
                <c:pt idx="135">
                  <c:v>0.2299999453245</c:v>
                </c:pt>
                <c:pt idx="136">
                  <c:v>0.229999952426051</c:v>
                </c:pt>
                <c:pt idx="137">
                  <c:v>0.229999958605215</c:v>
                </c:pt>
                <c:pt idx="138">
                  <c:v>0.229999963981795</c:v>
                </c:pt>
                <c:pt idx="139">
                  <c:v>0.229999968660036</c:v>
                </c:pt>
                <c:pt idx="140">
                  <c:v>0.229999972730642</c:v>
                </c:pt>
                <c:pt idx="141">
                  <c:v>0.229999976272535</c:v>
                </c:pt>
                <c:pt idx="142">
                  <c:v>0.229999979354388</c:v>
                </c:pt>
                <c:pt idx="143">
                  <c:v>0.229999982035953</c:v>
                </c:pt>
                <c:pt idx="144">
                  <c:v>0.229999984369221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134280"/>
        <c:axId val="-2137128728"/>
      </c:scatterChart>
      <c:valAx>
        <c:axId val="-2137134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7128728"/>
        <c:crosses val="autoZero"/>
        <c:crossBetween val="midCat"/>
      </c:valAx>
      <c:valAx>
        <c:axId val="-2137128728"/>
        <c:scaling>
          <c:logBase val="10.0"/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cells (cells/mL)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37134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Gompertz Regression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0808344198175"/>
          <c:y val="0.0404624277456648"/>
          <c:w val="0.659713168187744"/>
          <c:h val="0.7456647398843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Data!$E$3</c:f>
              <c:strCache>
                <c:ptCount val="1"/>
                <c:pt idx="0">
                  <c:v>Normalized OD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noFill/>
            </c:spPr>
          </c:marker>
          <c:xVal>
            <c:numRef>
              <c:f>Data!$B$5:$B$149</c:f>
              <c:numCache>
                <c:formatCode>0.0</c:formatCode>
                <c:ptCount val="14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</c:numCache>
            </c:numRef>
          </c:xVal>
          <c:yVal>
            <c:numRef>
              <c:f>Data!$E$5:$E$151</c:f>
              <c:numCache>
                <c:formatCode>General</c:formatCode>
                <c:ptCount val="147"/>
                <c:pt idx="0">
                  <c:v>0.0001</c:v>
                </c:pt>
                <c:pt idx="1">
                  <c:v>0.0001</c:v>
                </c:pt>
                <c:pt idx="2">
                  <c:v>0.0051</c:v>
                </c:pt>
                <c:pt idx="3">
                  <c:v>0.0061</c:v>
                </c:pt>
                <c:pt idx="4">
                  <c:v>0.0081</c:v>
                </c:pt>
                <c:pt idx="5">
                  <c:v>0.0101</c:v>
                </c:pt>
                <c:pt idx="6">
                  <c:v>0.0121</c:v>
                </c:pt>
                <c:pt idx="7">
                  <c:v>0.0141</c:v>
                </c:pt>
                <c:pt idx="8">
                  <c:v>0.0171</c:v>
                </c:pt>
                <c:pt idx="9">
                  <c:v>0.0201</c:v>
                </c:pt>
                <c:pt idx="10">
                  <c:v>0.0231</c:v>
                </c:pt>
                <c:pt idx="11">
                  <c:v>0.0261</c:v>
                </c:pt>
                <c:pt idx="12">
                  <c:v>0.0301</c:v>
                </c:pt>
                <c:pt idx="13">
                  <c:v>0.0331</c:v>
                </c:pt>
                <c:pt idx="14">
                  <c:v>0.0381</c:v>
                </c:pt>
                <c:pt idx="15">
                  <c:v>0.0421</c:v>
                </c:pt>
                <c:pt idx="16">
                  <c:v>0.0471</c:v>
                </c:pt>
                <c:pt idx="17">
                  <c:v>0.0531</c:v>
                </c:pt>
                <c:pt idx="18">
                  <c:v>0.0581</c:v>
                </c:pt>
                <c:pt idx="19">
                  <c:v>0.0661</c:v>
                </c:pt>
                <c:pt idx="20">
                  <c:v>0.0711</c:v>
                </c:pt>
                <c:pt idx="21">
                  <c:v>0.0781</c:v>
                </c:pt>
                <c:pt idx="22">
                  <c:v>0.0891</c:v>
                </c:pt>
                <c:pt idx="23">
                  <c:v>0.0971</c:v>
                </c:pt>
                <c:pt idx="24">
                  <c:v>0.1061</c:v>
                </c:pt>
                <c:pt idx="25">
                  <c:v>0.1161</c:v>
                </c:pt>
                <c:pt idx="26">
                  <c:v>0.1211</c:v>
                </c:pt>
                <c:pt idx="27">
                  <c:v>0.1271</c:v>
                </c:pt>
                <c:pt idx="28">
                  <c:v>0.1301</c:v>
                </c:pt>
                <c:pt idx="29">
                  <c:v>0.1411</c:v>
                </c:pt>
                <c:pt idx="30">
                  <c:v>0.1491</c:v>
                </c:pt>
                <c:pt idx="31">
                  <c:v>0.1671</c:v>
                </c:pt>
                <c:pt idx="32">
                  <c:v>0.1761</c:v>
                </c:pt>
                <c:pt idx="33">
                  <c:v>0.1781</c:v>
                </c:pt>
                <c:pt idx="34">
                  <c:v>0.1921</c:v>
                </c:pt>
                <c:pt idx="35">
                  <c:v>0.1951</c:v>
                </c:pt>
                <c:pt idx="36">
                  <c:v>0.2011</c:v>
                </c:pt>
                <c:pt idx="37">
                  <c:v>0.2011</c:v>
                </c:pt>
                <c:pt idx="38">
                  <c:v>0.2001</c:v>
                </c:pt>
                <c:pt idx="39">
                  <c:v>0.2001</c:v>
                </c:pt>
                <c:pt idx="40">
                  <c:v>0.2031</c:v>
                </c:pt>
                <c:pt idx="41">
                  <c:v>0.2061</c:v>
                </c:pt>
                <c:pt idx="42">
                  <c:v>0.2101</c:v>
                </c:pt>
                <c:pt idx="43">
                  <c:v>0.2121</c:v>
                </c:pt>
                <c:pt idx="44">
                  <c:v>0.2151</c:v>
                </c:pt>
                <c:pt idx="45">
                  <c:v>0.2121</c:v>
                </c:pt>
                <c:pt idx="46">
                  <c:v>0.2161</c:v>
                </c:pt>
                <c:pt idx="47">
                  <c:v>0.2181</c:v>
                </c:pt>
                <c:pt idx="48">
                  <c:v>0.2171</c:v>
                </c:pt>
                <c:pt idx="49">
                  <c:v>0.2181</c:v>
                </c:pt>
                <c:pt idx="50">
                  <c:v>0.2201</c:v>
                </c:pt>
                <c:pt idx="51">
                  <c:v>0.2211</c:v>
                </c:pt>
                <c:pt idx="52">
                  <c:v>0.2241</c:v>
                </c:pt>
                <c:pt idx="53">
                  <c:v>0.2251</c:v>
                </c:pt>
                <c:pt idx="54">
                  <c:v>0.2251</c:v>
                </c:pt>
                <c:pt idx="55">
                  <c:v>0.2251</c:v>
                </c:pt>
                <c:pt idx="56">
                  <c:v>0.2251</c:v>
                </c:pt>
                <c:pt idx="57">
                  <c:v>0.2251</c:v>
                </c:pt>
                <c:pt idx="58">
                  <c:v>0.2281</c:v>
                </c:pt>
                <c:pt idx="59">
                  <c:v>0.2261</c:v>
                </c:pt>
                <c:pt idx="60">
                  <c:v>0.2251</c:v>
                </c:pt>
                <c:pt idx="61">
                  <c:v>0.2261</c:v>
                </c:pt>
                <c:pt idx="62">
                  <c:v>0.2271</c:v>
                </c:pt>
                <c:pt idx="63">
                  <c:v>0.2281</c:v>
                </c:pt>
                <c:pt idx="64">
                  <c:v>0.2291</c:v>
                </c:pt>
                <c:pt idx="65">
                  <c:v>0.2311</c:v>
                </c:pt>
                <c:pt idx="66">
                  <c:v>0.2311</c:v>
                </c:pt>
                <c:pt idx="67">
                  <c:v>0.2321</c:v>
                </c:pt>
                <c:pt idx="68">
                  <c:v>0.2321</c:v>
                </c:pt>
                <c:pt idx="69">
                  <c:v>0.2311</c:v>
                </c:pt>
                <c:pt idx="70">
                  <c:v>0.2301</c:v>
                </c:pt>
                <c:pt idx="71">
                  <c:v>0.2301</c:v>
                </c:pt>
                <c:pt idx="72">
                  <c:v>0.2311</c:v>
                </c:pt>
                <c:pt idx="73">
                  <c:v>0.2321</c:v>
                </c:pt>
                <c:pt idx="74">
                  <c:v>0.2341</c:v>
                </c:pt>
                <c:pt idx="75">
                  <c:v>0.2341</c:v>
                </c:pt>
                <c:pt idx="76">
                  <c:v>0.2341</c:v>
                </c:pt>
                <c:pt idx="77">
                  <c:v>0.2331</c:v>
                </c:pt>
                <c:pt idx="78">
                  <c:v>0.2341</c:v>
                </c:pt>
                <c:pt idx="79">
                  <c:v>0.2341</c:v>
                </c:pt>
                <c:pt idx="80">
                  <c:v>0.2331</c:v>
                </c:pt>
                <c:pt idx="81">
                  <c:v>0.2311</c:v>
                </c:pt>
                <c:pt idx="82">
                  <c:v>0.2321</c:v>
                </c:pt>
                <c:pt idx="83">
                  <c:v>0.2301</c:v>
                </c:pt>
                <c:pt idx="84">
                  <c:v>0.2291</c:v>
                </c:pt>
                <c:pt idx="85">
                  <c:v>0.2291</c:v>
                </c:pt>
                <c:pt idx="86">
                  <c:v>0.2291</c:v>
                </c:pt>
                <c:pt idx="87">
                  <c:v>0.2311</c:v>
                </c:pt>
                <c:pt idx="88">
                  <c:v>0.2301</c:v>
                </c:pt>
                <c:pt idx="89">
                  <c:v>0.2301</c:v>
                </c:pt>
                <c:pt idx="90">
                  <c:v>0.2301</c:v>
                </c:pt>
                <c:pt idx="91">
                  <c:v>0.2301</c:v>
                </c:pt>
                <c:pt idx="92">
                  <c:v>0.2301</c:v>
                </c:pt>
                <c:pt idx="93">
                  <c:v>0.2311</c:v>
                </c:pt>
                <c:pt idx="94">
                  <c:v>0.2321</c:v>
                </c:pt>
                <c:pt idx="95">
                  <c:v>0.2321</c:v>
                </c:pt>
                <c:pt idx="96">
                  <c:v>0.2331</c:v>
                </c:pt>
                <c:pt idx="97">
                  <c:v>0.2341</c:v>
                </c:pt>
                <c:pt idx="98">
                  <c:v>0.2351</c:v>
                </c:pt>
                <c:pt idx="99">
                  <c:v>0.2361</c:v>
                </c:pt>
                <c:pt idx="100">
                  <c:v>0.2361</c:v>
                </c:pt>
                <c:pt idx="101">
                  <c:v>0.2381</c:v>
                </c:pt>
                <c:pt idx="102">
                  <c:v>0.2391</c:v>
                </c:pt>
                <c:pt idx="103">
                  <c:v>0.2401</c:v>
                </c:pt>
                <c:pt idx="104">
                  <c:v>0.2401</c:v>
                </c:pt>
                <c:pt idx="105">
                  <c:v>0.2401</c:v>
                </c:pt>
                <c:pt idx="106">
                  <c:v>0.2431</c:v>
                </c:pt>
                <c:pt idx="107">
                  <c:v>0.2451</c:v>
                </c:pt>
                <c:pt idx="108">
                  <c:v>0.2441</c:v>
                </c:pt>
                <c:pt idx="109">
                  <c:v>0.2451</c:v>
                </c:pt>
                <c:pt idx="110">
                  <c:v>0.2471</c:v>
                </c:pt>
                <c:pt idx="111">
                  <c:v>0.2481</c:v>
                </c:pt>
                <c:pt idx="112">
                  <c:v>0.2501</c:v>
                </c:pt>
                <c:pt idx="113">
                  <c:v>0.2511</c:v>
                </c:pt>
                <c:pt idx="114">
                  <c:v>0.2531</c:v>
                </c:pt>
                <c:pt idx="115">
                  <c:v>0.2541</c:v>
                </c:pt>
                <c:pt idx="116">
                  <c:v>0.2531</c:v>
                </c:pt>
                <c:pt idx="117">
                  <c:v>0.2541</c:v>
                </c:pt>
                <c:pt idx="118">
                  <c:v>0.2541</c:v>
                </c:pt>
                <c:pt idx="119">
                  <c:v>0.2581</c:v>
                </c:pt>
                <c:pt idx="120">
                  <c:v>0.2591</c:v>
                </c:pt>
                <c:pt idx="121">
                  <c:v>0.2611</c:v>
                </c:pt>
                <c:pt idx="122">
                  <c:v>0.2621</c:v>
                </c:pt>
                <c:pt idx="123">
                  <c:v>0.2621</c:v>
                </c:pt>
                <c:pt idx="124">
                  <c:v>0.2641</c:v>
                </c:pt>
                <c:pt idx="125">
                  <c:v>0.2651</c:v>
                </c:pt>
                <c:pt idx="126">
                  <c:v>0.2671</c:v>
                </c:pt>
                <c:pt idx="127">
                  <c:v>0.2671</c:v>
                </c:pt>
                <c:pt idx="128">
                  <c:v>0.2701</c:v>
                </c:pt>
                <c:pt idx="129">
                  <c:v>0.2701</c:v>
                </c:pt>
                <c:pt idx="130">
                  <c:v>0.2701</c:v>
                </c:pt>
                <c:pt idx="131">
                  <c:v>0.2731</c:v>
                </c:pt>
                <c:pt idx="132">
                  <c:v>0.2751</c:v>
                </c:pt>
                <c:pt idx="133">
                  <c:v>0.2771</c:v>
                </c:pt>
                <c:pt idx="134">
                  <c:v>0.2771</c:v>
                </c:pt>
                <c:pt idx="135">
                  <c:v>0.2781</c:v>
                </c:pt>
                <c:pt idx="136">
                  <c:v>0.2811</c:v>
                </c:pt>
                <c:pt idx="137">
                  <c:v>0.2831</c:v>
                </c:pt>
                <c:pt idx="138">
                  <c:v>0.2841</c:v>
                </c:pt>
                <c:pt idx="139">
                  <c:v>0.2861</c:v>
                </c:pt>
                <c:pt idx="140">
                  <c:v>0.2881</c:v>
                </c:pt>
                <c:pt idx="141">
                  <c:v>0.2891</c:v>
                </c:pt>
                <c:pt idx="142">
                  <c:v>0.2901</c:v>
                </c:pt>
                <c:pt idx="143">
                  <c:v>0.2911</c:v>
                </c:pt>
                <c:pt idx="144">
                  <c:v>0.2941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Gompertz!$A$6</c:f>
              <c:strCache>
                <c:ptCount val="1"/>
                <c:pt idx="0">
                  <c:v>gompertz fit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Data!$B$5:$B$149</c:f>
              <c:numCache>
                <c:formatCode>0.0</c:formatCode>
                <c:ptCount val="14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</c:numCache>
            </c:numRef>
          </c:xVal>
          <c:yVal>
            <c:numRef>
              <c:f>Gompertz!$A$7:$A$151</c:f>
              <c:numCache>
                <c:formatCode>0.00E+00</c:formatCode>
                <c:ptCount val="145"/>
                <c:pt idx="0">
                  <c:v>0.000621937131910016</c:v>
                </c:pt>
                <c:pt idx="1">
                  <c:v>0.00101839054332967</c:v>
                </c:pt>
                <c:pt idx="2">
                  <c:v>0.00160060992375522</c:v>
                </c:pt>
                <c:pt idx="3">
                  <c:v>0.00242291837902792</c:v>
                </c:pt>
                <c:pt idx="4">
                  <c:v>0.00354348143942669</c:v>
                </c:pt>
                <c:pt idx="5">
                  <c:v>0.00502114692371052</c:v>
                </c:pt>
                <c:pt idx="6">
                  <c:v>0.00691189388807229</c:v>
                </c:pt>
                <c:pt idx="7">
                  <c:v>0.00926526421096168</c:v>
                </c:pt>
                <c:pt idx="8">
                  <c:v>0.0121211425416163</c:v>
                </c:pt>
                <c:pt idx="9">
                  <c:v>0.0155071884236484</c:v>
                </c:pt>
                <c:pt idx="10">
                  <c:v>0.0194371261924729</c:v>
                </c:pt>
                <c:pt idx="11">
                  <c:v>0.0239099850910529</c:v>
                </c:pt>
                <c:pt idx="12">
                  <c:v>0.0289102736679505</c:v>
                </c:pt>
                <c:pt idx="13">
                  <c:v>0.0344089835439843</c:v>
                </c:pt>
                <c:pt idx="14">
                  <c:v>0.0403652561980171</c:v>
                </c:pt>
                <c:pt idx="15">
                  <c:v>0.0467285144931226</c:v>
                </c:pt>
                <c:pt idx="16">
                  <c:v>0.0534408554351881</c:v>
                </c:pt>
                <c:pt idx="17">
                  <c:v>0.0604395163836094</c:v>
                </c:pt>
                <c:pt idx="18">
                  <c:v>0.0676592566917256</c:v>
                </c:pt>
                <c:pt idx="19">
                  <c:v>0.0750345338042283</c:v>
                </c:pt>
                <c:pt idx="20">
                  <c:v>0.0825013915071869</c:v>
                </c:pt>
                <c:pt idx="21">
                  <c:v>0.0899990141212811</c:v>
                </c:pt>
                <c:pt idx="22">
                  <c:v>0.0974709312927177</c:v>
                </c:pt>
                <c:pt idx="23">
                  <c:v>0.104865882366584</c:v>
                </c:pt>
                <c:pt idx="24">
                  <c:v>0.112138366879104</c:v>
                </c:pt>
                <c:pt idx="25">
                  <c:v>0.119248918964243</c:v>
                </c:pt>
                <c:pt idx="26">
                  <c:v>0.126164149353751</c:v>
                </c:pt>
                <c:pt idx="27">
                  <c:v>0.132856600265643</c:v>
                </c:pt>
                <c:pt idx="28">
                  <c:v>0.139304456946428</c:v>
                </c:pt>
                <c:pt idx="29">
                  <c:v>0.145491155981861</c:v>
                </c:pt>
                <c:pt idx="30">
                  <c:v>0.151404925585352</c:v>
                </c:pt>
                <c:pt idx="31">
                  <c:v>0.15703828759748</c:v>
                </c:pt>
                <c:pt idx="32">
                  <c:v>0.16238754539183</c:v>
                </c:pt>
                <c:pt idx="33">
                  <c:v>0.167452276631375</c:v>
                </c:pt>
                <c:pt idx="34">
                  <c:v>0.17223484507372</c:v>
                </c:pt>
                <c:pt idx="35">
                  <c:v>0.176739941497978</c:v>
                </c:pt>
                <c:pt idx="36">
                  <c:v>0.180974160359537</c:v>
                </c:pt>
                <c:pt idx="37">
                  <c:v>0.184945615957681</c:v>
                </c:pt>
                <c:pt idx="38">
                  <c:v>0.188663599676898</c:v>
                </c:pt>
                <c:pt idx="39">
                  <c:v>0.192138278168982</c:v>
                </c:pt>
                <c:pt idx="40">
                  <c:v>0.195380431104271</c:v>
                </c:pt>
                <c:pt idx="41">
                  <c:v>0.198401226260704</c:v>
                </c:pt>
                <c:pt idx="42">
                  <c:v>0.201212029166809</c:v>
                </c:pt>
                <c:pt idx="43">
                  <c:v>0.203824244204396</c:v>
                </c:pt>
                <c:pt idx="44">
                  <c:v>0.20624918395193</c:v>
                </c:pt>
                <c:pt idx="45">
                  <c:v>0.208497963562502</c:v>
                </c:pt>
                <c:pt idx="46">
                  <c:v>0.210581417081435</c:v>
                </c:pt>
                <c:pt idx="47">
                  <c:v>0.212510032786074</c:v>
                </c:pt>
                <c:pt idx="48">
                  <c:v>0.21429390484924</c:v>
                </c:pt>
                <c:pt idx="49">
                  <c:v>0.215942698868927</c:v>
                </c:pt>
                <c:pt idx="50">
                  <c:v>0.217465629055772</c:v>
                </c:pt>
                <c:pt idx="51">
                  <c:v>0.218871445116266</c:v>
                </c:pt>
                <c:pt idx="52">
                  <c:v>0.220168427106379</c:v>
                </c:pt>
                <c:pt idx="53">
                  <c:v>0.221364386752459</c:v>
                </c:pt>
                <c:pt idx="54">
                  <c:v>0.222466673941221</c:v>
                </c:pt>
                <c:pt idx="55">
                  <c:v>0.223482187266818</c:v>
                </c:pt>
                <c:pt idx="56">
                  <c:v>0.224417387690191</c:v>
                </c:pt>
                <c:pt idx="57">
                  <c:v>0.225278314514328</c:v>
                </c:pt>
                <c:pt idx="58">
                  <c:v>0.226070603009755</c:v>
                </c:pt>
                <c:pt idx="59">
                  <c:v>0.226799503138603</c:v>
                </c:pt>
                <c:pt idx="60">
                  <c:v>0.227469898924387</c:v>
                </c:pt>
                <c:pt idx="61">
                  <c:v>0.228086328099589</c:v>
                </c:pt>
                <c:pt idx="62">
                  <c:v>0.228653001735738</c:v>
                </c:pt>
                <c:pt idx="63">
                  <c:v>0.229173823622279</c:v>
                </c:pt>
                <c:pt idx="64">
                  <c:v>0.229652409212502</c:v>
                </c:pt>
                <c:pt idx="65">
                  <c:v>0.230092103998344</c:v>
                </c:pt>
                <c:pt idx="66">
                  <c:v>0.230496001212118</c:v>
                </c:pt>
                <c:pt idx="67">
                  <c:v>0.230866958783153</c:v>
                </c:pt>
                <c:pt idx="68">
                  <c:v>0.231207615501921</c:v>
                </c:pt>
                <c:pt idx="69">
                  <c:v>0.231520406364122</c:v>
                </c:pt>
                <c:pt idx="70">
                  <c:v>0.231807577083337</c:v>
                </c:pt>
                <c:pt idx="71">
                  <c:v>0.232071197773562</c:v>
                </c:pt>
                <c:pt idx="72">
                  <c:v>0.232313175813008</c:v>
                </c:pt>
                <c:pt idx="73">
                  <c:v>0.23253526790826</c:v>
                </c:pt>
                <c:pt idx="74">
                  <c:v>0.232739091383677</c:v>
                </c:pt>
                <c:pt idx="75">
                  <c:v>0.232926134725218</c:v>
                </c:pt>
                <c:pt idx="76">
                  <c:v>0.233097767410749</c:v>
                </c:pt>
                <c:pt idx="77">
                  <c:v>0.233255249060872</c:v>
                </c:pt>
                <c:pt idx="78">
                  <c:v>0.233399737945322</c:v>
                </c:pt>
                <c:pt idx="79">
                  <c:v>0.233532298880383</c:v>
                </c:pt>
                <c:pt idx="80">
                  <c:v>0.233653910552631</c:v>
                </c:pt>
                <c:pt idx="81">
                  <c:v>0.23376547230374</c:v>
                </c:pt>
                <c:pt idx="82">
                  <c:v>0.233867810410213</c:v>
                </c:pt>
                <c:pt idx="83">
                  <c:v>0.233961683890791</c:v>
                </c:pt>
                <c:pt idx="84">
                  <c:v>0.234047789873</c:v>
                </c:pt>
                <c:pt idx="85">
                  <c:v>0.234126768548914</c:v>
                </c:pt>
                <c:pt idx="86">
                  <c:v>0.234199207748713</c:v>
                </c:pt>
                <c:pt idx="87">
                  <c:v>0.234265647159152</c:v>
                </c:pt>
                <c:pt idx="88">
                  <c:v>0.23432658221248</c:v>
                </c:pt>
                <c:pt idx="89">
                  <c:v>0.234382467669903</c:v>
                </c:pt>
                <c:pt idx="90">
                  <c:v>0.234433720922161</c:v>
                </c:pt>
                <c:pt idx="91">
                  <c:v>0.234480725028373</c:v>
                </c:pt>
                <c:pt idx="92">
                  <c:v>0.234523831512919</c:v>
                </c:pt>
                <c:pt idx="93">
                  <c:v>0.234563362938795</c:v>
                </c:pt>
                <c:pt idx="94">
                  <c:v>0.234599615274597</c:v>
                </c:pt>
                <c:pt idx="95">
                  <c:v>0.234632860071115</c:v>
                </c:pt>
                <c:pt idx="96">
                  <c:v>0.234663346462346</c:v>
                </c:pt>
                <c:pt idx="97">
                  <c:v>0.234691303004684</c:v>
                </c:pt>
                <c:pt idx="98">
                  <c:v>0.234716939367026</c:v>
                </c:pt>
                <c:pt idx="99">
                  <c:v>0.234740447883587</c:v>
                </c:pt>
                <c:pt idx="100">
                  <c:v>0.234762004980332</c:v>
                </c:pt>
                <c:pt idx="101">
                  <c:v>0.234781772485103</c:v>
                </c:pt>
                <c:pt idx="102">
                  <c:v>0.234799898830764</c:v>
                </c:pt>
                <c:pt idx="103">
                  <c:v>0.234816520159935</c:v>
                </c:pt>
                <c:pt idx="104">
                  <c:v>0.234831761339259</c:v>
                </c:pt>
                <c:pt idx="105">
                  <c:v>0.234845736890504</c:v>
                </c:pt>
                <c:pt idx="106">
                  <c:v>0.234858551845225</c:v>
                </c:pt>
                <c:pt idx="107">
                  <c:v>0.234870302529206</c:v>
                </c:pt>
                <c:pt idx="108">
                  <c:v>0.234881077282372</c:v>
                </c:pt>
                <c:pt idx="109">
                  <c:v>0.234890957119441</c:v>
                </c:pt>
                <c:pt idx="110">
                  <c:v>0.234900016336145</c:v>
                </c:pt>
                <c:pt idx="111">
                  <c:v>0.234908323065476</c:v>
                </c:pt>
                <c:pt idx="112">
                  <c:v>0.234915939788033</c:v>
                </c:pt>
                <c:pt idx="113">
                  <c:v>0.23492292380025</c:v>
                </c:pt>
                <c:pt idx="114">
                  <c:v>0.23492932764394</c:v>
                </c:pt>
                <c:pt idx="115">
                  <c:v>0.234935199500349</c:v>
                </c:pt>
                <c:pt idx="116">
                  <c:v>0.234940583551634</c:v>
                </c:pt>
                <c:pt idx="117">
                  <c:v>0.23494552031243</c:v>
                </c:pt>
                <c:pt idx="118">
                  <c:v>0.234950046934001</c:v>
                </c:pt>
                <c:pt idx="119">
                  <c:v>0.234954197483197</c:v>
                </c:pt>
                <c:pt idx="120">
                  <c:v>0.234958003198324</c:v>
                </c:pt>
                <c:pt idx="121">
                  <c:v>0.234961492723825</c:v>
                </c:pt>
                <c:pt idx="122">
                  <c:v>0.234964692325502</c:v>
                </c:pt>
                <c:pt idx="123">
                  <c:v>0.234967626087925</c:v>
                </c:pt>
                <c:pt idx="124">
                  <c:v>0.234970316095459</c:v>
                </c:pt>
                <c:pt idx="125">
                  <c:v>0.234972782598295</c:v>
                </c:pt>
                <c:pt idx="126">
                  <c:v>0.23497504416471</c:v>
                </c:pt>
                <c:pt idx="127">
                  <c:v>0.234977117820697</c:v>
                </c:pt>
                <c:pt idx="128">
                  <c:v>0.234979019178015</c:v>
                </c:pt>
                <c:pt idx="129">
                  <c:v>0.234980762551621</c:v>
                </c:pt>
                <c:pt idx="130">
                  <c:v>0.234982361067343</c:v>
                </c:pt>
                <c:pt idx="131">
                  <c:v>0.234983826760639</c:v>
                </c:pt>
                <c:pt idx="132">
                  <c:v>0.234985170667141</c:v>
                </c:pt>
                <c:pt idx="133">
                  <c:v>0.234986402905696</c:v>
                </c:pt>
                <c:pt idx="134">
                  <c:v>0.234987532754509</c:v>
                </c:pt>
                <c:pt idx="135">
                  <c:v>0.234988568720962</c:v>
                </c:pt>
                <c:pt idx="136">
                  <c:v>0.234989518605646</c:v>
                </c:pt>
                <c:pt idx="137">
                  <c:v>0.234990389561064</c:v>
                </c:pt>
                <c:pt idx="138">
                  <c:v>0.23499118814547</c:v>
                </c:pt>
                <c:pt idx="139">
                  <c:v>0.234991920372231</c:v>
                </c:pt>
                <c:pt idx="140">
                  <c:v>0.234992591755094</c:v>
                </c:pt>
                <c:pt idx="141">
                  <c:v>0.23499320734969</c:v>
                </c:pt>
                <c:pt idx="142">
                  <c:v>0.234993771791592</c:v>
                </c:pt>
                <c:pt idx="143">
                  <c:v>0.234994289331214</c:v>
                </c:pt>
                <c:pt idx="144">
                  <c:v>0.234994763865808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055448"/>
        <c:axId val="-2137049896"/>
      </c:scatterChart>
      <c:valAx>
        <c:axId val="-2137055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7049896"/>
        <c:crosses val="autoZero"/>
        <c:crossBetween val="midCat"/>
      </c:valAx>
      <c:valAx>
        <c:axId val="-2137049896"/>
        <c:scaling>
          <c:orientation val="minMax"/>
          <c:min val="0.0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cells (cells/mL)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37055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 scale result of </a:t>
            </a:r>
            <a:br>
              <a:rPr lang="en-US"/>
            </a:br>
            <a:r>
              <a:rPr lang="en-US"/>
              <a:t>Gompertz Regression</a:t>
            </a:r>
          </a:p>
        </c:rich>
      </c:tx>
      <c:layout>
        <c:manualLayout>
          <c:xMode val="edge"/>
          <c:yMode val="edge"/>
          <c:x val="0.359873933620097"/>
          <c:y val="0.204238921001927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0808344198175"/>
          <c:y val="0.0404624277456648"/>
          <c:w val="0.659713168187744"/>
          <c:h val="0.7456647398843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Data!$E$3</c:f>
              <c:strCache>
                <c:ptCount val="1"/>
                <c:pt idx="0">
                  <c:v>Normalized OD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noFill/>
            </c:spPr>
          </c:marker>
          <c:xVal>
            <c:numRef>
              <c:f>Data!$B$5:$B$149</c:f>
              <c:numCache>
                <c:formatCode>0.0</c:formatCode>
                <c:ptCount val="14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</c:numCache>
            </c:numRef>
          </c:xVal>
          <c:yVal>
            <c:numRef>
              <c:f>Data!$E$5:$E$151</c:f>
              <c:numCache>
                <c:formatCode>General</c:formatCode>
                <c:ptCount val="147"/>
                <c:pt idx="0">
                  <c:v>0.0001</c:v>
                </c:pt>
                <c:pt idx="1">
                  <c:v>0.0001</c:v>
                </c:pt>
                <c:pt idx="2">
                  <c:v>0.0051</c:v>
                </c:pt>
                <c:pt idx="3">
                  <c:v>0.0061</c:v>
                </c:pt>
                <c:pt idx="4">
                  <c:v>0.0081</c:v>
                </c:pt>
                <c:pt idx="5">
                  <c:v>0.0101</c:v>
                </c:pt>
                <c:pt idx="6">
                  <c:v>0.0121</c:v>
                </c:pt>
                <c:pt idx="7">
                  <c:v>0.0141</c:v>
                </c:pt>
                <c:pt idx="8">
                  <c:v>0.0171</c:v>
                </c:pt>
                <c:pt idx="9">
                  <c:v>0.0201</c:v>
                </c:pt>
                <c:pt idx="10">
                  <c:v>0.0231</c:v>
                </c:pt>
                <c:pt idx="11">
                  <c:v>0.0261</c:v>
                </c:pt>
                <c:pt idx="12">
                  <c:v>0.0301</c:v>
                </c:pt>
                <c:pt idx="13">
                  <c:v>0.0331</c:v>
                </c:pt>
                <c:pt idx="14">
                  <c:v>0.0381</c:v>
                </c:pt>
                <c:pt idx="15">
                  <c:v>0.0421</c:v>
                </c:pt>
                <c:pt idx="16">
                  <c:v>0.0471</c:v>
                </c:pt>
                <c:pt idx="17">
                  <c:v>0.0531</c:v>
                </c:pt>
                <c:pt idx="18">
                  <c:v>0.0581</c:v>
                </c:pt>
                <c:pt idx="19">
                  <c:v>0.0661</c:v>
                </c:pt>
                <c:pt idx="20">
                  <c:v>0.0711</c:v>
                </c:pt>
                <c:pt idx="21">
                  <c:v>0.0781</c:v>
                </c:pt>
                <c:pt idx="22">
                  <c:v>0.0891</c:v>
                </c:pt>
                <c:pt idx="23">
                  <c:v>0.0971</c:v>
                </c:pt>
                <c:pt idx="24">
                  <c:v>0.1061</c:v>
                </c:pt>
                <c:pt idx="25">
                  <c:v>0.1161</c:v>
                </c:pt>
                <c:pt idx="26">
                  <c:v>0.1211</c:v>
                </c:pt>
                <c:pt idx="27">
                  <c:v>0.1271</c:v>
                </c:pt>
                <c:pt idx="28">
                  <c:v>0.1301</c:v>
                </c:pt>
                <c:pt idx="29">
                  <c:v>0.1411</c:v>
                </c:pt>
                <c:pt idx="30">
                  <c:v>0.1491</c:v>
                </c:pt>
                <c:pt idx="31">
                  <c:v>0.1671</c:v>
                </c:pt>
                <c:pt idx="32">
                  <c:v>0.1761</c:v>
                </c:pt>
                <c:pt idx="33">
                  <c:v>0.1781</c:v>
                </c:pt>
                <c:pt idx="34">
                  <c:v>0.1921</c:v>
                </c:pt>
                <c:pt idx="35">
                  <c:v>0.1951</c:v>
                </c:pt>
                <c:pt idx="36">
                  <c:v>0.2011</c:v>
                </c:pt>
                <c:pt idx="37">
                  <c:v>0.2011</c:v>
                </c:pt>
                <c:pt idx="38">
                  <c:v>0.2001</c:v>
                </c:pt>
                <c:pt idx="39">
                  <c:v>0.2001</c:v>
                </c:pt>
                <c:pt idx="40">
                  <c:v>0.2031</c:v>
                </c:pt>
                <c:pt idx="41">
                  <c:v>0.2061</c:v>
                </c:pt>
                <c:pt idx="42">
                  <c:v>0.2101</c:v>
                </c:pt>
                <c:pt idx="43">
                  <c:v>0.2121</c:v>
                </c:pt>
                <c:pt idx="44">
                  <c:v>0.2151</c:v>
                </c:pt>
                <c:pt idx="45">
                  <c:v>0.2121</c:v>
                </c:pt>
                <c:pt idx="46">
                  <c:v>0.2161</c:v>
                </c:pt>
                <c:pt idx="47">
                  <c:v>0.2181</c:v>
                </c:pt>
                <c:pt idx="48">
                  <c:v>0.2171</c:v>
                </c:pt>
                <c:pt idx="49">
                  <c:v>0.2181</c:v>
                </c:pt>
                <c:pt idx="50">
                  <c:v>0.2201</c:v>
                </c:pt>
                <c:pt idx="51">
                  <c:v>0.2211</c:v>
                </c:pt>
                <c:pt idx="52">
                  <c:v>0.2241</c:v>
                </c:pt>
                <c:pt idx="53">
                  <c:v>0.2251</c:v>
                </c:pt>
                <c:pt idx="54">
                  <c:v>0.2251</c:v>
                </c:pt>
                <c:pt idx="55">
                  <c:v>0.2251</c:v>
                </c:pt>
                <c:pt idx="56">
                  <c:v>0.2251</c:v>
                </c:pt>
                <c:pt idx="57">
                  <c:v>0.2251</c:v>
                </c:pt>
                <c:pt idx="58">
                  <c:v>0.2281</c:v>
                </c:pt>
                <c:pt idx="59">
                  <c:v>0.2261</c:v>
                </c:pt>
                <c:pt idx="60">
                  <c:v>0.2251</c:v>
                </c:pt>
                <c:pt idx="61">
                  <c:v>0.2261</c:v>
                </c:pt>
                <c:pt idx="62">
                  <c:v>0.2271</c:v>
                </c:pt>
                <c:pt idx="63">
                  <c:v>0.2281</c:v>
                </c:pt>
                <c:pt idx="64">
                  <c:v>0.2291</c:v>
                </c:pt>
                <c:pt idx="65">
                  <c:v>0.2311</c:v>
                </c:pt>
                <c:pt idx="66">
                  <c:v>0.2311</c:v>
                </c:pt>
                <c:pt idx="67">
                  <c:v>0.2321</c:v>
                </c:pt>
                <c:pt idx="68">
                  <c:v>0.2321</c:v>
                </c:pt>
                <c:pt idx="69">
                  <c:v>0.2311</c:v>
                </c:pt>
                <c:pt idx="70">
                  <c:v>0.2301</c:v>
                </c:pt>
                <c:pt idx="71">
                  <c:v>0.2301</c:v>
                </c:pt>
                <c:pt idx="72">
                  <c:v>0.2311</c:v>
                </c:pt>
                <c:pt idx="73">
                  <c:v>0.2321</c:v>
                </c:pt>
                <c:pt idx="74">
                  <c:v>0.2341</c:v>
                </c:pt>
                <c:pt idx="75">
                  <c:v>0.2341</c:v>
                </c:pt>
                <c:pt idx="76">
                  <c:v>0.2341</c:v>
                </c:pt>
                <c:pt idx="77">
                  <c:v>0.2331</c:v>
                </c:pt>
                <c:pt idx="78">
                  <c:v>0.2341</c:v>
                </c:pt>
                <c:pt idx="79">
                  <c:v>0.2341</c:v>
                </c:pt>
                <c:pt idx="80">
                  <c:v>0.2331</c:v>
                </c:pt>
                <c:pt idx="81">
                  <c:v>0.2311</c:v>
                </c:pt>
                <c:pt idx="82">
                  <c:v>0.2321</c:v>
                </c:pt>
                <c:pt idx="83">
                  <c:v>0.2301</c:v>
                </c:pt>
                <c:pt idx="84">
                  <c:v>0.2291</c:v>
                </c:pt>
                <c:pt idx="85">
                  <c:v>0.2291</c:v>
                </c:pt>
                <c:pt idx="86">
                  <c:v>0.2291</c:v>
                </c:pt>
                <c:pt idx="87">
                  <c:v>0.2311</c:v>
                </c:pt>
                <c:pt idx="88">
                  <c:v>0.2301</c:v>
                </c:pt>
                <c:pt idx="89">
                  <c:v>0.2301</c:v>
                </c:pt>
                <c:pt idx="90">
                  <c:v>0.2301</c:v>
                </c:pt>
                <c:pt idx="91">
                  <c:v>0.2301</c:v>
                </c:pt>
                <c:pt idx="92">
                  <c:v>0.2301</c:v>
                </c:pt>
                <c:pt idx="93">
                  <c:v>0.2311</c:v>
                </c:pt>
                <c:pt idx="94">
                  <c:v>0.2321</c:v>
                </c:pt>
                <c:pt idx="95">
                  <c:v>0.2321</c:v>
                </c:pt>
                <c:pt idx="96">
                  <c:v>0.2331</c:v>
                </c:pt>
                <c:pt idx="97">
                  <c:v>0.2341</c:v>
                </c:pt>
                <c:pt idx="98">
                  <c:v>0.2351</c:v>
                </c:pt>
                <c:pt idx="99">
                  <c:v>0.2361</c:v>
                </c:pt>
                <c:pt idx="100">
                  <c:v>0.2361</c:v>
                </c:pt>
                <c:pt idx="101">
                  <c:v>0.2381</c:v>
                </c:pt>
                <c:pt idx="102">
                  <c:v>0.2391</c:v>
                </c:pt>
                <c:pt idx="103">
                  <c:v>0.2401</c:v>
                </c:pt>
                <c:pt idx="104">
                  <c:v>0.2401</c:v>
                </c:pt>
                <c:pt idx="105">
                  <c:v>0.2401</c:v>
                </c:pt>
                <c:pt idx="106">
                  <c:v>0.2431</c:v>
                </c:pt>
                <c:pt idx="107">
                  <c:v>0.2451</c:v>
                </c:pt>
                <c:pt idx="108">
                  <c:v>0.2441</c:v>
                </c:pt>
                <c:pt idx="109">
                  <c:v>0.2451</c:v>
                </c:pt>
                <c:pt idx="110">
                  <c:v>0.2471</c:v>
                </c:pt>
                <c:pt idx="111">
                  <c:v>0.2481</c:v>
                </c:pt>
                <c:pt idx="112">
                  <c:v>0.2501</c:v>
                </c:pt>
                <c:pt idx="113">
                  <c:v>0.2511</c:v>
                </c:pt>
                <c:pt idx="114">
                  <c:v>0.2531</c:v>
                </c:pt>
                <c:pt idx="115">
                  <c:v>0.2541</c:v>
                </c:pt>
                <c:pt idx="116">
                  <c:v>0.2531</c:v>
                </c:pt>
                <c:pt idx="117">
                  <c:v>0.2541</c:v>
                </c:pt>
                <c:pt idx="118">
                  <c:v>0.2541</c:v>
                </c:pt>
                <c:pt idx="119">
                  <c:v>0.2581</c:v>
                </c:pt>
                <c:pt idx="120">
                  <c:v>0.2591</c:v>
                </c:pt>
                <c:pt idx="121">
                  <c:v>0.2611</c:v>
                </c:pt>
                <c:pt idx="122">
                  <c:v>0.2621</c:v>
                </c:pt>
                <c:pt idx="123">
                  <c:v>0.2621</c:v>
                </c:pt>
                <c:pt idx="124">
                  <c:v>0.2641</c:v>
                </c:pt>
                <c:pt idx="125">
                  <c:v>0.2651</c:v>
                </c:pt>
                <c:pt idx="126">
                  <c:v>0.2671</c:v>
                </c:pt>
                <c:pt idx="127">
                  <c:v>0.2671</c:v>
                </c:pt>
                <c:pt idx="128">
                  <c:v>0.2701</c:v>
                </c:pt>
                <c:pt idx="129">
                  <c:v>0.2701</c:v>
                </c:pt>
                <c:pt idx="130">
                  <c:v>0.2701</c:v>
                </c:pt>
                <c:pt idx="131">
                  <c:v>0.2731</c:v>
                </c:pt>
                <c:pt idx="132">
                  <c:v>0.2751</c:v>
                </c:pt>
                <c:pt idx="133">
                  <c:v>0.2771</c:v>
                </c:pt>
                <c:pt idx="134">
                  <c:v>0.2771</c:v>
                </c:pt>
                <c:pt idx="135">
                  <c:v>0.2781</c:v>
                </c:pt>
                <c:pt idx="136">
                  <c:v>0.2811</c:v>
                </c:pt>
                <c:pt idx="137">
                  <c:v>0.2831</c:v>
                </c:pt>
                <c:pt idx="138">
                  <c:v>0.2841</c:v>
                </c:pt>
                <c:pt idx="139">
                  <c:v>0.2861</c:v>
                </c:pt>
                <c:pt idx="140">
                  <c:v>0.2881</c:v>
                </c:pt>
                <c:pt idx="141">
                  <c:v>0.2891</c:v>
                </c:pt>
                <c:pt idx="142">
                  <c:v>0.2901</c:v>
                </c:pt>
                <c:pt idx="143">
                  <c:v>0.2911</c:v>
                </c:pt>
                <c:pt idx="144">
                  <c:v>0.2941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Gompertz!$A$6</c:f>
              <c:strCache>
                <c:ptCount val="1"/>
                <c:pt idx="0">
                  <c:v>gompertz fit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Data!$B$5:$B$105</c:f>
              <c:numCache>
                <c:formatCode>0.0</c:formatCode>
                <c:ptCount val="10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</c:numCache>
            </c:numRef>
          </c:xVal>
          <c:yVal>
            <c:numRef>
              <c:f>Gompertz!$A$7:$A$307</c:f>
              <c:numCache>
                <c:formatCode>0.00E+00</c:formatCode>
                <c:ptCount val="301"/>
                <c:pt idx="0">
                  <c:v>0.000621937131910016</c:v>
                </c:pt>
                <c:pt idx="1">
                  <c:v>0.00101839054332967</c:v>
                </c:pt>
                <c:pt idx="2">
                  <c:v>0.00160060992375522</c:v>
                </c:pt>
                <c:pt idx="3">
                  <c:v>0.00242291837902792</c:v>
                </c:pt>
                <c:pt idx="4">
                  <c:v>0.00354348143942669</c:v>
                </c:pt>
                <c:pt idx="5">
                  <c:v>0.00502114692371052</c:v>
                </c:pt>
                <c:pt idx="6">
                  <c:v>0.00691189388807229</c:v>
                </c:pt>
                <c:pt idx="7">
                  <c:v>0.00926526421096168</c:v>
                </c:pt>
                <c:pt idx="8">
                  <c:v>0.0121211425416163</c:v>
                </c:pt>
                <c:pt idx="9">
                  <c:v>0.0155071884236484</c:v>
                </c:pt>
                <c:pt idx="10">
                  <c:v>0.0194371261924729</c:v>
                </c:pt>
                <c:pt idx="11">
                  <c:v>0.0239099850910529</c:v>
                </c:pt>
                <c:pt idx="12">
                  <c:v>0.0289102736679505</c:v>
                </c:pt>
                <c:pt idx="13">
                  <c:v>0.0344089835439843</c:v>
                </c:pt>
                <c:pt idx="14">
                  <c:v>0.0403652561980171</c:v>
                </c:pt>
                <c:pt idx="15">
                  <c:v>0.0467285144931226</c:v>
                </c:pt>
                <c:pt idx="16">
                  <c:v>0.0534408554351881</c:v>
                </c:pt>
                <c:pt idx="17">
                  <c:v>0.0604395163836094</c:v>
                </c:pt>
                <c:pt idx="18">
                  <c:v>0.0676592566917256</c:v>
                </c:pt>
                <c:pt idx="19">
                  <c:v>0.0750345338042283</c:v>
                </c:pt>
                <c:pt idx="20">
                  <c:v>0.0825013915071869</c:v>
                </c:pt>
                <c:pt idx="21">
                  <c:v>0.0899990141212811</c:v>
                </c:pt>
                <c:pt idx="22">
                  <c:v>0.0974709312927177</c:v>
                </c:pt>
                <c:pt idx="23">
                  <c:v>0.104865882366584</c:v>
                </c:pt>
                <c:pt idx="24">
                  <c:v>0.112138366879104</c:v>
                </c:pt>
                <c:pt idx="25">
                  <c:v>0.119248918964243</c:v>
                </c:pt>
                <c:pt idx="26">
                  <c:v>0.126164149353751</c:v>
                </c:pt>
                <c:pt idx="27">
                  <c:v>0.132856600265643</c:v>
                </c:pt>
                <c:pt idx="28">
                  <c:v>0.139304456946428</c:v>
                </c:pt>
                <c:pt idx="29">
                  <c:v>0.145491155981861</c:v>
                </c:pt>
                <c:pt idx="30">
                  <c:v>0.151404925585352</c:v>
                </c:pt>
                <c:pt idx="31">
                  <c:v>0.15703828759748</c:v>
                </c:pt>
                <c:pt idx="32">
                  <c:v>0.16238754539183</c:v>
                </c:pt>
                <c:pt idx="33">
                  <c:v>0.167452276631375</c:v>
                </c:pt>
                <c:pt idx="34">
                  <c:v>0.17223484507372</c:v>
                </c:pt>
                <c:pt idx="35">
                  <c:v>0.176739941497978</c:v>
                </c:pt>
                <c:pt idx="36">
                  <c:v>0.180974160359537</c:v>
                </c:pt>
                <c:pt idx="37">
                  <c:v>0.184945615957681</c:v>
                </c:pt>
                <c:pt idx="38">
                  <c:v>0.188663599676898</c:v>
                </c:pt>
                <c:pt idx="39">
                  <c:v>0.192138278168982</c:v>
                </c:pt>
                <c:pt idx="40">
                  <c:v>0.195380431104271</c:v>
                </c:pt>
                <c:pt idx="41">
                  <c:v>0.198401226260704</c:v>
                </c:pt>
                <c:pt idx="42">
                  <c:v>0.201212029166809</c:v>
                </c:pt>
                <c:pt idx="43">
                  <c:v>0.203824244204396</c:v>
                </c:pt>
                <c:pt idx="44">
                  <c:v>0.20624918395193</c:v>
                </c:pt>
                <c:pt idx="45">
                  <c:v>0.208497963562502</c:v>
                </c:pt>
                <c:pt idx="46">
                  <c:v>0.210581417081435</c:v>
                </c:pt>
                <c:pt idx="47">
                  <c:v>0.212510032786074</c:v>
                </c:pt>
                <c:pt idx="48">
                  <c:v>0.21429390484924</c:v>
                </c:pt>
                <c:pt idx="49">
                  <c:v>0.215942698868927</c:v>
                </c:pt>
                <c:pt idx="50">
                  <c:v>0.217465629055772</c:v>
                </c:pt>
                <c:pt idx="51">
                  <c:v>0.218871445116266</c:v>
                </c:pt>
                <c:pt idx="52">
                  <c:v>0.220168427106379</c:v>
                </c:pt>
                <c:pt idx="53">
                  <c:v>0.221364386752459</c:v>
                </c:pt>
                <c:pt idx="54">
                  <c:v>0.222466673941221</c:v>
                </c:pt>
                <c:pt idx="55">
                  <c:v>0.223482187266818</c:v>
                </c:pt>
                <c:pt idx="56">
                  <c:v>0.224417387690191</c:v>
                </c:pt>
                <c:pt idx="57">
                  <c:v>0.225278314514328</c:v>
                </c:pt>
                <c:pt idx="58">
                  <c:v>0.226070603009755</c:v>
                </c:pt>
                <c:pt idx="59">
                  <c:v>0.226799503138603</c:v>
                </c:pt>
                <c:pt idx="60">
                  <c:v>0.227469898924387</c:v>
                </c:pt>
                <c:pt idx="61">
                  <c:v>0.228086328099589</c:v>
                </c:pt>
                <c:pt idx="62">
                  <c:v>0.228653001735738</c:v>
                </c:pt>
                <c:pt idx="63">
                  <c:v>0.229173823622279</c:v>
                </c:pt>
                <c:pt idx="64">
                  <c:v>0.229652409212502</c:v>
                </c:pt>
                <c:pt idx="65">
                  <c:v>0.230092103998344</c:v>
                </c:pt>
                <c:pt idx="66">
                  <c:v>0.230496001212118</c:v>
                </c:pt>
                <c:pt idx="67">
                  <c:v>0.230866958783153</c:v>
                </c:pt>
                <c:pt idx="68">
                  <c:v>0.231207615501921</c:v>
                </c:pt>
                <c:pt idx="69">
                  <c:v>0.231520406364122</c:v>
                </c:pt>
                <c:pt idx="70">
                  <c:v>0.231807577083337</c:v>
                </c:pt>
                <c:pt idx="71">
                  <c:v>0.232071197773562</c:v>
                </c:pt>
                <c:pt idx="72">
                  <c:v>0.232313175813008</c:v>
                </c:pt>
                <c:pt idx="73">
                  <c:v>0.23253526790826</c:v>
                </c:pt>
                <c:pt idx="74">
                  <c:v>0.232739091383677</c:v>
                </c:pt>
                <c:pt idx="75">
                  <c:v>0.232926134725218</c:v>
                </c:pt>
                <c:pt idx="76">
                  <c:v>0.233097767410749</c:v>
                </c:pt>
                <c:pt idx="77">
                  <c:v>0.233255249060872</c:v>
                </c:pt>
                <c:pt idx="78">
                  <c:v>0.233399737945322</c:v>
                </c:pt>
                <c:pt idx="79">
                  <c:v>0.233532298880383</c:v>
                </c:pt>
                <c:pt idx="80">
                  <c:v>0.233653910552631</c:v>
                </c:pt>
                <c:pt idx="81">
                  <c:v>0.23376547230374</c:v>
                </c:pt>
                <c:pt idx="82">
                  <c:v>0.233867810410213</c:v>
                </c:pt>
                <c:pt idx="83">
                  <c:v>0.233961683890791</c:v>
                </c:pt>
                <c:pt idx="84">
                  <c:v>0.234047789873</c:v>
                </c:pt>
                <c:pt idx="85">
                  <c:v>0.234126768548914</c:v>
                </c:pt>
                <c:pt idx="86">
                  <c:v>0.234199207748713</c:v>
                </c:pt>
                <c:pt idx="87">
                  <c:v>0.234265647159152</c:v>
                </c:pt>
                <c:pt idx="88">
                  <c:v>0.23432658221248</c:v>
                </c:pt>
                <c:pt idx="89">
                  <c:v>0.234382467669903</c:v>
                </c:pt>
                <c:pt idx="90">
                  <c:v>0.234433720922161</c:v>
                </c:pt>
                <c:pt idx="91">
                  <c:v>0.234480725028373</c:v>
                </c:pt>
                <c:pt idx="92">
                  <c:v>0.234523831512919</c:v>
                </c:pt>
                <c:pt idx="93">
                  <c:v>0.234563362938795</c:v>
                </c:pt>
                <c:pt idx="94">
                  <c:v>0.234599615274597</c:v>
                </c:pt>
                <c:pt idx="95">
                  <c:v>0.234632860071115</c:v>
                </c:pt>
                <c:pt idx="96">
                  <c:v>0.234663346462346</c:v>
                </c:pt>
                <c:pt idx="97">
                  <c:v>0.234691303004684</c:v>
                </c:pt>
                <c:pt idx="98">
                  <c:v>0.234716939367026</c:v>
                </c:pt>
                <c:pt idx="99">
                  <c:v>0.234740447883587</c:v>
                </c:pt>
                <c:pt idx="100">
                  <c:v>0.234762004980332</c:v>
                </c:pt>
                <c:pt idx="101">
                  <c:v>0.234781772485103</c:v>
                </c:pt>
                <c:pt idx="102">
                  <c:v>0.234799898830764</c:v>
                </c:pt>
                <c:pt idx="103">
                  <c:v>0.234816520159935</c:v>
                </c:pt>
                <c:pt idx="104">
                  <c:v>0.234831761339259</c:v>
                </c:pt>
                <c:pt idx="105">
                  <c:v>0.234845736890504</c:v>
                </c:pt>
                <c:pt idx="106">
                  <c:v>0.234858551845225</c:v>
                </c:pt>
                <c:pt idx="107">
                  <c:v>0.234870302529206</c:v>
                </c:pt>
                <c:pt idx="108">
                  <c:v>0.234881077282372</c:v>
                </c:pt>
                <c:pt idx="109">
                  <c:v>0.234890957119441</c:v>
                </c:pt>
                <c:pt idx="110">
                  <c:v>0.234900016336145</c:v>
                </c:pt>
                <c:pt idx="111">
                  <c:v>0.234908323065476</c:v>
                </c:pt>
                <c:pt idx="112">
                  <c:v>0.234915939788033</c:v>
                </c:pt>
                <c:pt idx="113">
                  <c:v>0.23492292380025</c:v>
                </c:pt>
                <c:pt idx="114">
                  <c:v>0.23492932764394</c:v>
                </c:pt>
                <c:pt idx="115">
                  <c:v>0.234935199500349</c:v>
                </c:pt>
                <c:pt idx="116">
                  <c:v>0.234940583551634</c:v>
                </c:pt>
                <c:pt idx="117">
                  <c:v>0.23494552031243</c:v>
                </c:pt>
                <c:pt idx="118">
                  <c:v>0.234950046934001</c:v>
                </c:pt>
                <c:pt idx="119">
                  <c:v>0.234954197483197</c:v>
                </c:pt>
                <c:pt idx="120">
                  <c:v>0.234958003198324</c:v>
                </c:pt>
                <c:pt idx="121">
                  <c:v>0.234961492723825</c:v>
                </c:pt>
                <c:pt idx="122">
                  <c:v>0.234964692325502</c:v>
                </c:pt>
                <c:pt idx="123">
                  <c:v>0.234967626087925</c:v>
                </c:pt>
                <c:pt idx="124">
                  <c:v>0.234970316095459</c:v>
                </c:pt>
                <c:pt idx="125">
                  <c:v>0.234972782598295</c:v>
                </c:pt>
                <c:pt idx="126">
                  <c:v>0.23497504416471</c:v>
                </c:pt>
                <c:pt idx="127">
                  <c:v>0.234977117820697</c:v>
                </c:pt>
                <c:pt idx="128">
                  <c:v>0.234979019178015</c:v>
                </c:pt>
                <c:pt idx="129">
                  <c:v>0.234980762551621</c:v>
                </c:pt>
                <c:pt idx="130">
                  <c:v>0.234982361067343</c:v>
                </c:pt>
                <c:pt idx="131">
                  <c:v>0.234983826760639</c:v>
                </c:pt>
                <c:pt idx="132">
                  <c:v>0.234985170667141</c:v>
                </c:pt>
                <c:pt idx="133">
                  <c:v>0.234986402905696</c:v>
                </c:pt>
                <c:pt idx="134">
                  <c:v>0.234987532754509</c:v>
                </c:pt>
                <c:pt idx="135">
                  <c:v>0.234988568720962</c:v>
                </c:pt>
                <c:pt idx="136">
                  <c:v>0.234989518605646</c:v>
                </c:pt>
                <c:pt idx="137">
                  <c:v>0.234990389561064</c:v>
                </c:pt>
                <c:pt idx="138">
                  <c:v>0.23499118814547</c:v>
                </c:pt>
                <c:pt idx="139">
                  <c:v>0.234991920372231</c:v>
                </c:pt>
                <c:pt idx="140">
                  <c:v>0.234992591755094</c:v>
                </c:pt>
                <c:pt idx="141">
                  <c:v>0.23499320734969</c:v>
                </c:pt>
                <c:pt idx="142">
                  <c:v>0.234993771791592</c:v>
                </c:pt>
                <c:pt idx="143">
                  <c:v>0.234994289331214</c:v>
                </c:pt>
                <c:pt idx="144">
                  <c:v>0.234994763865808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687768"/>
        <c:axId val="-2137693320"/>
      </c:scatterChart>
      <c:valAx>
        <c:axId val="-2137687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7693320"/>
        <c:crosses val="autoZero"/>
        <c:crossBetween val="midCat"/>
      </c:valAx>
      <c:valAx>
        <c:axId val="-2137693320"/>
        <c:scaling>
          <c:logBase val="10.0"/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cells (cells/mL)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37687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6756950785966"/>
          <c:y val="0.0316311102137874"/>
          <c:w val="0.634213086602687"/>
          <c:h val="0.896996657469099"/>
        </c:manualLayout>
      </c:layout>
      <c:scatterChart>
        <c:scatterStyle val="lineMarker"/>
        <c:varyColors val="0"/>
        <c:ser>
          <c:idx val="0"/>
          <c:order val="0"/>
          <c:tx>
            <c:v>Gompertz Growth Rates</c:v>
          </c:tx>
          <c:marker>
            <c:symbol val="diamond"/>
            <c:size val="3"/>
          </c:marker>
          <c:xVal>
            <c:numRef>
              <c:f>'Log Linear Regression'!$E$8:$E$103</c:f>
              <c:numCache>
                <c:formatCode>0.00</c:formatCode>
                <c:ptCount val="96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</c:numCache>
            </c:numRef>
          </c:xVal>
          <c:yVal>
            <c:numRef>
              <c:f>Gompertz!$E$8:$E$103</c:f>
              <c:numCache>
                <c:formatCode>0.00E+00</c:formatCode>
                <c:ptCount val="96"/>
                <c:pt idx="0">
                  <c:v>0.00158581364567863</c:v>
                </c:pt>
                <c:pt idx="1">
                  <c:v>0.00232887752170217</c:v>
                </c:pt>
                <c:pt idx="2">
                  <c:v>0.00328923382109083</c:v>
                </c:pt>
                <c:pt idx="3">
                  <c:v>0.00448225224159508</c:v>
                </c:pt>
                <c:pt idx="4">
                  <c:v>0.00591066193713532</c:v>
                </c:pt>
                <c:pt idx="5">
                  <c:v>0.00756298785744708</c:v>
                </c:pt>
                <c:pt idx="6">
                  <c:v>0.00941348129155755</c:v>
                </c:pt>
                <c:pt idx="7">
                  <c:v>0.0114235133226186</c:v>
                </c:pt>
                <c:pt idx="8">
                  <c:v>0.0135441835281284</c:v>
                </c:pt>
                <c:pt idx="9">
                  <c:v>0.0157197510752977</c:v>
                </c:pt>
                <c:pt idx="10">
                  <c:v>0.0178914355943203</c:v>
                </c:pt>
                <c:pt idx="11">
                  <c:v>0.0200011543075903</c:v>
                </c:pt>
                <c:pt idx="12">
                  <c:v>0.0219948395041351</c:v>
                </c:pt>
                <c:pt idx="13">
                  <c:v>0.0238250906161311</c:v>
                </c:pt>
                <c:pt idx="14">
                  <c:v>0.0254530331804222</c:v>
                </c:pt>
                <c:pt idx="15">
                  <c:v>0.026849363768262</c:v>
                </c:pt>
                <c:pt idx="16">
                  <c:v>0.0279946437936853</c:v>
                </c:pt>
                <c:pt idx="17">
                  <c:v>0.0288789612324648</c:v>
                </c:pt>
                <c:pt idx="18">
                  <c:v>0.0295011084500107</c:v>
                </c:pt>
                <c:pt idx="19">
                  <c:v>0.0298674308118345</c:v>
                </c:pt>
                <c:pt idx="20">
                  <c:v>0.0299904904563767</c:v>
                </c:pt>
                <c:pt idx="21">
                  <c:v>0.0298876686857465</c:v>
                </c:pt>
                <c:pt idx="22">
                  <c:v>0.0295798042954634</c:v>
                </c:pt>
                <c:pt idx="23">
                  <c:v>0.0290899380500826</c:v>
                </c:pt>
                <c:pt idx="24">
                  <c:v>0.028442208340554</c:v>
                </c:pt>
                <c:pt idx="25">
                  <c:v>0.0276609215580318</c:v>
                </c:pt>
                <c:pt idx="26">
                  <c:v>0.026769803647568</c:v>
                </c:pt>
                <c:pt idx="27">
                  <c:v>0.0257914267231422</c:v>
                </c:pt>
                <c:pt idx="28">
                  <c:v>0.0247467961417294</c:v>
                </c:pt>
                <c:pt idx="29">
                  <c:v>0.0236550784139665</c:v>
                </c:pt>
                <c:pt idx="30">
                  <c:v>0.0225334480485116</c:v>
                </c:pt>
                <c:pt idx="31">
                  <c:v>0.0213970311774009</c:v>
                </c:pt>
                <c:pt idx="32">
                  <c:v>0.0202589249581773</c:v>
                </c:pt>
                <c:pt idx="33">
                  <c:v>0.0191302737693815</c:v>
                </c:pt>
                <c:pt idx="34">
                  <c:v>0.0180203856970312</c:v>
                </c:pt>
                <c:pt idx="35">
                  <c:v>0.0169368754462387</c:v>
                </c:pt>
                <c:pt idx="36">
                  <c:v>0.0158858223925739</c:v>
                </c:pt>
                <c:pt idx="37">
                  <c:v>0.0148719348768666</c:v>
                </c:pt>
                <c:pt idx="38">
                  <c:v>0.0138987139683365</c:v>
                </c:pt>
                <c:pt idx="39">
                  <c:v>0.0129686117411592</c:v>
                </c:pt>
                <c:pt idx="40">
                  <c:v>0.0120831806257315</c:v>
                </c:pt>
                <c:pt idx="41">
                  <c:v>0.011243211624419</c:v>
                </c:pt>
                <c:pt idx="42">
                  <c:v>0.0104488601503466</c:v>
                </c:pt>
                <c:pt idx="43">
                  <c:v>0.0096997589901352</c:v>
                </c:pt>
                <c:pt idx="44">
                  <c:v>0.00899511844229061</c:v>
                </c:pt>
                <c:pt idx="45">
                  <c:v>0.00833381407573219</c:v>
                </c:pt>
                <c:pt idx="46">
                  <c:v>0.00771446281855303</c:v>
                </c:pt>
                <c:pt idx="47">
                  <c:v>0.00713548825266419</c:v>
                </c:pt>
                <c:pt idx="48">
                  <c:v>0.00659517607875115</c:v>
                </c:pt>
                <c:pt idx="49">
                  <c:v>0.00609172074737918</c:v>
                </c:pt>
                <c:pt idx="50">
                  <c:v>0.0056232642419759</c:v>
                </c:pt>
                <c:pt idx="51">
                  <c:v>0.00518792796045009</c:v>
                </c:pt>
                <c:pt idx="52">
                  <c:v>0.00478383858432307</c:v>
                </c:pt>
                <c:pt idx="53">
                  <c:v>0.00440914875504772</c:v>
                </c:pt>
                <c:pt idx="54">
                  <c:v>0.00406205330238751</c:v>
                </c:pt>
                <c:pt idx="55">
                  <c:v>0.00374080169348989</c:v>
                </c:pt>
                <c:pt idx="56">
                  <c:v>0.00344370729654741</c:v>
                </c:pt>
                <c:pt idx="57">
                  <c:v>0.00316915398170925</c:v>
                </c:pt>
                <c:pt idx="58">
                  <c:v>0.00291560051539363</c:v>
                </c:pt>
                <c:pt idx="59">
                  <c:v>0.00268158314313438</c:v>
                </c:pt>
                <c:pt idx="60">
                  <c:v>0.00246571670080797</c:v>
                </c:pt>
                <c:pt idx="61">
                  <c:v>0.00226669454459716</c:v>
                </c:pt>
                <c:pt idx="62">
                  <c:v>0.00208328754616449</c:v>
                </c:pt>
                <c:pt idx="63">
                  <c:v>0.00191434236089116</c:v>
                </c:pt>
                <c:pt idx="64">
                  <c:v>0.0017587791433693</c:v>
                </c:pt>
                <c:pt idx="65">
                  <c:v>0.00161558885509283</c:v>
                </c:pt>
                <c:pt idx="66">
                  <c:v>0.00148383028414267</c:v>
                </c:pt>
                <c:pt idx="67">
                  <c:v>0.00136262687506883</c:v>
                </c:pt>
                <c:pt idx="68">
                  <c:v>0.00125116344880494</c:v>
                </c:pt>
                <c:pt idx="69">
                  <c:v>0.00114868287686043</c:v>
                </c:pt>
                <c:pt idx="70">
                  <c:v>0.00105448276089914</c:v>
                </c:pt>
                <c:pt idx="71">
                  <c:v>0.000967912157787354</c:v>
                </c:pt>
                <c:pt idx="72">
                  <c:v>0.0008883683810047</c:v>
                </c:pt>
                <c:pt idx="73">
                  <c:v>0.000815293901671232</c:v>
                </c:pt>
                <c:pt idx="74">
                  <c:v>0.000748173366162841</c:v>
                </c:pt>
                <c:pt idx="75">
                  <c:v>0.000686530742122881</c:v>
                </c:pt>
                <c:pt idx="76">
                  <c:v>0.000629926600492436</c:v>
                </c:pt>
                <c:pt idx="77">
                  <c:v>0.00057795553779949</c:v>
                </c:pt>
                <c:pt idx="78">
                  <c:v>0.000530243740243574</c:v>
                </c:pt>
                <c:pt idx="79">
                  <c:v>0.000486446688992226</c:v>
                </c:pt>
                <c:pt idx="80">
                  <c:v>0.000446247004435629</c:v>
                </c:pt>
                <c:pt idx="81">
                  <c:v>0.00040935242589224</c:v>
                </c:pt>
                <c:pt idx="82">
                  <c:v>0.000375493922310954</c:v>
                </c:pt>
                <c:pt idx="83">
                  <c:v>0.000344423928838156</c:v>
                </c:pt>
                <c:pt idx="84">
                  <c:v>0.000315914703653886</c:v>
                </c:pt>
                <c:pt idx="85">
                  <c:v>0.000289756799198848</c:v>
                </c:pt>
                <c:pt idx="86">
                  <c:v>0.00026575764175496</c:v>
                </c:pt>
                <c:pt idx="87">
                  <c:v>0.000243740213312193</c:v>
                </c:pt>
                <c:pt idx="88">
                  <c:v>0.000223541829693641</c:v>
                </c:pt>
                <c:pt idx="89">
                  <c:v>0.000205013009031529</c:v>
                </c:pt>
                <c:pt idx="90">
                  <c:v>0.000188016424846338</c:v>
                </c:pt>
                <c:pt idx="91">
                  <c:v>0.000172425938185228</c:v>
                </c:pt>
                <c:pt idx="92">
                  <c:v>0.000158125703502154</c:v>
                </c:pt>
                <c:pt idx="93">
                  <c:v>0.000145009343207714</c:v>
                </c:pt>
                <c:pt idx="94">
                  <c:v>0.000132979186071802</c:v>
                </c:pt>
                <c:pt idx="95">
                  <c:v>0.00012194556492362</c:v>
                </c:pt>
              </c:numCache>
            </c:numRef>
          </c:yVal>
          <c:smooth val="0"/>
        </c:ser>
        <c:ser>
          <c:idx val="1"/>
          <c:order val="1"/>
          <c:tx>
            <c:v>Logistic Growth Rates</c:v>
          </c:tx>
          <c:marker>
            <c:symbol val="square"/>
            <c:size val="2"/>
          </c:marker>
          <c:xVal>
            <c:numRef>
              <c:f>'Log Linear Regression'!$E$8:$E$151</c:f>
              <c:numCache>
                <c:formatCode>0.00</c:formatCode>
                <c:ptCount val="144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</c:numCache>
            </c:numRef>
          </c:xVal>
          <c:yVal>
            <c:numRef>
              <c:f>Logistic!$E$8:$E$151</c:f>
              <c:numCache>
                <c:formatCode>0.00E+00</c:formatCode>
                <c:ptCount val="144"/>
                <c:pt idx="0">
                  <c:v>0.00378098771961147</c:v>
                </c:pt>
                <c:pt idx="1">
                  <c:v>0.00430607475823079</c:v>
                </c:pt>
                <c:pt idx="2">
                  <c:v>0.00489768422336425</c:v>
                </c:pt>
                <c:pt idx="3">
                  <c:v>0.00556230833309659</c:v>
                </c:pt>
                <c:pt idx="4">
                  <c:v>0.00630647902781316</c:v>
                </c:pt>
                <c:pt idx="5">
                  <c:v>0.00713655438924498</c:v>
                </c:pt>
                <c:pt idx="6">
                  <c:v>0.00805843611407413</c:v>
                </c:pt>
                <c:pt idx="7">
                  <c:v>0.00907720851000031</c:v>
                </c:pt>
                <c:pt idx="8">
                  <c:v>0.0101966921488929</c:v>
                </c:pt>
                <c:pt idx="9">
                  <c:v>0.0114189102626041</c:v>
                </c:pt>
                <c:pt idx="10">
                  <c:v>0.0127434738358848</c:v>
                </c:pt>
                <c:pt idx="11">
                  <c:v>0.0141669026398962</c:v>
                </c:pt>
                <c:pt idx="12">
                  <c:v>0.0156819143144661</c:v>
                </c:pt>
                <c:pt idx="13">
                  <c:v>0.0172767315659573</c:v>
                </c:pt>
                <c:pt idx="14">
                  <c:v>0.0189344771510047</c:v>
                </c:pt>
                <c:pt idx="15">
                  <c:v>0.0206327448571471</c:v>
                </c:pt>
                <c:pt idx="16">
                  <c:v>0.0223434480937286</c:v>
                </c:pt>
                <c:pt idx="17">
                  <c:v>0.024033050778012</c:v>
                </c:pt>
                <c:pt idx="18">
                  <c:v>0.0256632724256825</c:v>
                </c:pt>
                <c:pt idx="19">
                  <c:v>0.0271923263027483</c:v>
                </c:pt>
                <c:pt idx="20">
                  <c:v>0.028576694712933</c:v>
                </c:pt>
                <c:pt idx="21">
                  <c:v>0.0297733724019679</c:v>
                </c:pt>
                <c:pt idx="22">
                  <c:v>0.0307424271010167</c:v>
                </c:pt>
                <c:pt idx="23">
                  <c:v>0.0314496504022552</c:v>
                </c:pt>
                <c:pt idx="24">
                  <c:v>0.0318690203692504</c:v>
                </c:pt>
                <c:pt idx="25">
                  <c:v>0.031984685751066</c:v>
                </c:pt>
                <c:pt idx="26">
                  <c:v>0.0317922195641122</c:v>
                </c:pt>
                <c:pt idx="27">
                  <c:v>0.0312989751133896</c:v>
                </c:pt>
                <c:pt idx="28">
                  <c:v>0.0305234960427732</c:v>
                </c:pt>
                <c:pt idx="29">
                  <c:v>0.0294940603961611</c:v>
                </c:pt>
                <c:pt idx="30">
                  <c:v>0.0282465508067611</c:v>
                </c:pt>
                <c:pt idx="31">
                  <c:v>0.0268219172624974</c:v>
                </c:pt>
                <c:pt idx="32">
                  <c:v>0.0252635241385614</c:v>
                </c:pt>
                <c:pt idx="33">
                  <c:v>0.0236146503673602</c:v>
                </c:pt>
                <c:pt idx="34">
                  <c:v>0.0219163521377207</c:v>
                </c:pt>
                <c:pt idx="35">
                  <c:v>0.0202058185221126</c:v>
                </c:pt>
                <c:pt idx="36">
                  <c:v>0.0185152694715115</c:v>
                </c:pt>
                <c:pt idx="37">
                  <c:v>0.0168713764594607</c:v>
                </c:pt>
                <c:pt idx="38">
                  <c:v>0.0152951366049168</c:v>
                </c:pt>
                <c:pt idx="39">
                  <c:v>0.0138021034076075</c:v>
                </c:pt>
                <c:pt idx="40">
                  <c:v>0.0124028689030538</c:v>
                </c:pt>
                <c:pt idx="41">
                  <c:v>0.0111036982225988</c:v>
                </c:pt>
                <c:pt idx="42">
                  <c:v>0.00990723268276305</c:v>
                </c:pt>
                <c:pt idx="43">
                  <c:v>0.00881319666413993</c:v>
                </c:pt>
                <c:pt idx="44">
                  <c:v>0.00781906293307721</c:v>
                </c:pt>
                <c:pt idx="45">
                  <c:v>0.00692064833700823</c:v>
                </c:pt>
                <c:pt idx="46">
                  <c:v>0.00611262578975635</c:v>
                </c:pt>
                <c:pt idx="47">
                  <c:v>0.00538894886460717</c:v>
                </c:pt>
                <c:pt idx="48">
                  <c:v>0.00474319239703269</c:v>
                </c:pt>
                <c:pt idx="49">
                  <c:v>0.00416881681789616</c:v>
                </c:pt>
                <c:pt idx="50">
                  <c:v>0.00365936613389917</c:v>
                </c:pt>
                <c:pt idx="51">
                  <c:v>0.00320861015621043</c:v>
                </c:pt>
                <c:pt idx="52">
                  <c:v>0.00281064126950159</c:v>
                </c:pt>
                <c:pt idx="53">
                  <c:v>0.00245993513749265</c:v>
                </c:pt>
                <c:pt idx="54">
                  <c:v>0.00215138355328515</c:v>
                </c:pt>
                <c:pt idx="55">
                  <c:v>0.00188030636479575</c:v>
                </c:pt>
                <c:pt idx="56">
                  <c:v>0.00164244816492365</c:v>
                </c:pt>
                <c:pt idx="57">
                  <c:v>0.00143396430520248</c:v>
                </c:pt>
                <c:pt idx="58">
                  <c:v>0.00125139980503031</c:v>
                </c:pt>
                <c:pt idx="59">
                  <c:v>0.00109166389560011</c:v>
                </c:pt>
                <c:pt idx="60">
                  <c:v>0.000952002252590622</c:v>
                </c:pt>
                <c:pt idx="61">
                  <c:v>0.000829968420572036</c:v>
                </c:pt>
                <c:pt idx="62">
                  <c:v>0.000723395497248535</c:v>
                </c:pt>
                <c:pt idx="63">
                  <c:v>0.00063036880869638</c:v>
                </c:pt>
                <c:pt idx="64">
                  <c:v>0.000549200050156129</c:v>
                </c:pt>
                <c:pt idx="65">
                  <c:v>0.000478403175092956</c:v>
                </c:pt>
                <c:pt idx="66">
                  <c:v>0.000416672174548771</c:v>
                </c:pt>
                <c:pt idx="67">
                  <c:v>0.000362860788082453</c:v>
                </c:pt>
                <c:pt idx="68">
                  <c:v>0.000315964117472367</c:v>
                </c:pt>
                <c:pt idx="69">
                  <c:v>0.000275102067442856</c:v>
                </c:pt>
                <c:pt idx="70">
                  <c:v>0.000239504508081079</c:v>
                </c:pt>
                <c:pt idx="71">
                  <c:v>0.000208498036672</c:v>
                </c:pt>
                <c:pt idx="72">
                  <c:v>0.000181494208937427</c:v>
                </c:pt>
                <c:pt idx="73">
                  <c:v>0.000157979108285189</c:v>
                </c:pt>
                <c:pt idx="74">
                  <c:v>0.000137504124751886</c:v>
                </c:pt>
                <c:pt idx="75">
                  <c:v>0.000119677821203701</c:v>
                </c:pt>
                <c:pt idx="76">
                  <c:v>0.000104158772039842</c:v>
                </c:pt>
                <c:pt idx="77">
                  <c:v>9.06492682332116E-5</c:v>
                </c:pt>
                <c:pt idx="78">
                  <c:v>7.88897915267039E-5</c:v>
                </c:pt>
                <c:pt idx="79">
                  <c:v>6.86541695520404E-5</c:v>
                </c:pt>
                <c:pt idx="80">
                  <c:v>5.97453322940256E-5</c:v>
                </c:pt>
                <c:pt idx="81">
                  <c:v>5.19915985385255E-5</c:v>
                </c:pt>
                <c:pt idx="82">
                  <c:v>4.5243428580477E-5</c:v>
                </c:pt>
                <c:pt idx="83">
                  <c:v>3.93705865185945E-5</c:v>
                </c:pt>
                <c:pt idx="84">
                  <c:v>3.4259661883751E-5</c:v>
                </c:pt>
                <c:pt idx="85">
                  <c:v>2.98119061663549E-5</c:v>
                </c:pt>
                <c:pt idx="86">
                  <c:v>2.59413450363066E-5</c:v>
                </c:pt>
                <c:pt idx="87">
                  <c:v>2.25731317358147E-5</c:v>
                </c:pt>
                <c:pt idx="88">
                  <c:v>1.96421112919065E-5</c:v>
                </c:pt>
                <c:pt idx="89">
                  <c:v>1.70915689085005E-5</c:v>
                </c:pt>
                <c:pt idx="90">
                  <c:v>1.4872139172506E-5</c:v>
                </c:pt>
                <c:pt idx="91">
                  <c:v>1.29408556126531E-5</c:v>
                </c:pt>
                <c:pt idx="92">
                  <c:v>1.12603227055974E-5</c:v>
                </c:pt>
                <c:pt idx="93">
                  <c:v>9.79799466171993E-6</c:v>
                </c:pt>
                <c:pt idx="94">
                  <c:v>8.52554731178845E-6</c:v>
                </c:pt>
                <c:pt idx="95">
                  <c:v>7.41833114270562E-6</c:v>
                </c:pt>
                <c:pt idx="96">
                  <c:v>6.45489504158547E-6</c:v>
                </c:pt>
                <c:pt idx="97">
                  <c:v>5.61657165043527E-6</c:v>
                </c:pt>
                <c:pt idx="98">
                  <c:v>4.88711638835237E-6</c:v>
                </c:pt>
                <c:pt idx="99">
                  <c:v>4.25239321422133E-6</c:v>
                </c:pt>
                <c:pt idx="100">
                  <c:v>3.70010109862484E-6</c:v>
                </c:pt>
                <c:pt idx="101">
                  <c:v>3.21953593629409E-6</c:v>
                </c:pt>
                <c:pt idx="102">
                  <c:v>2.80138332497959E-6</c:v>
                </c:pt>
                <c:pt idx="103">
                  <c:v>2.43753820994286E-6</c:v>
                </c:pt>
                <c:pt idx="104">
                  <c:v>2.12094791796069E-6</c:v>
                </c:pt>
                <c:pt idx="105">
                  <c:v>1.84547555259762E-6</c:v>
                </c:pt>
                <c:pt idx="106">
                  <c:v>1.60578111318976E-6</c:v>
                </c:pt>
                <c:pt idx="107">
                  <c:v>1.39721803604775E-6</c:v>
                </c:pt>
                <c:pt idx="108">
                  <c:v>1.21574316447326E-6</c:v>
                </c:pt>
                <c:pt idx="109">
                  <c:v>1.05783840387286E-6</c:v>
                </c:pt>
                <c:pt idx="110">
                  <c:v>9.20442542517996E-7</c:v>
                </c:pt>
                <c:pt idx="111">
                  <c:v>8.00891926888703E-7</c:v>
                </c:pt>
                <c:pt idx="112">
                  <c:v>6.96868835414754E-7</c:v>
                </c:pt>
                <c:pt idx="113">
                  <c:v>6.06356556520637E-7</c:v>
                </c:pt>
                <c:pt idx="114">
                  <c:v>5.27600299116138E-7</c:v>
                </c:pt>
                <c:pt idx="115">
                  <c:v>4.59073177583313E-7</c:v>
                </c:pt>
                <c:pt idx="116">
                  <c:v>3.99446614007814E-7</c:v>
                </c:pt>
                <c:pt idx="117">
                  <c:v>3.47564584002313E-7</c:v>
                </c:pt>
                <c:pt idx="118">
                  <c:v>3.02421207742931E-7</c:v>
                </c:pt>
                <c:pt idx="119">
                  <c:v>2.63141248013632E-7</c:v>
                </c:pt>
                <c:pt idx="120">
                  <c:v>2.2896314522125E-7</c:v>
                </c:pt>
                <c:pt idx="121">
                  <c:v>1.99224251762331E-7</c:v>
                </c:pt>
                <c:pt idx="122">
                  <c:v>1.733479860766E-7</c:v>
                </c:pt>
                <c:pt idx="123">
                  <c:v>1.50832654255417E-7</c:v>
                </c:pt>
                <c:pt idx="124">
                  <c:v>1.31241723710929E-7</c:v>
                </c:pt>
                <c:pt idx="125">
                  <c:v>1.14195360945146E-7</c:v>
                </c:pt>
                <c:pt idx="126">
                  <c:v>9.93630658863154E-8</c:v>
                </c:pt>
                <c:pt idx="127">
                  <c:v>8.64572645697947E-8</c:v>
                </c:pt>
                <c:pt idx="128">
                  <c:v>7.52277350413166E-8</c:v>
                </c:pt>
                <c:pt idx="129">
                  <c:v>6.54567552382801E-8</c:v>
                </c:pt>
                <c:pt idx="130">
                  <c:v>5.69548812556775E-8</c:v>
                </c:pt>
                <c:pt idx="131">
                  <c:v>4.95572752834406E-8</c:v>
                </c:pt>
                <c:pt idx="132">
                  <c:v>4.31205094963971E-8</c:v>
                </c:pt>
                <c:pt idx="133">
                  <c:v>3.7519785167639E-8</c:v>
                </c:pt>
                <c:pt idx="134">
                  <c:v>3.26465126043729E-8</c:v>
                </c:pt>
                <c:pt idx="135">
                  <c:v>2.84062068311996E-8</c:v>
                </c:pt>
                <c:pt idx="136">
                  <c:v>2.47166545008781E-8</c:v>
                </c:pt>
                <c:pt idx="137">
                  <c:v>2.15063213904187E-8</c:v>
                </c:pt>
                <c:pt idx="138">
                  <c:v>1.8712963623102E-8</c:v>
                </c:pt>
                <c:pt idx="139">
                  <c:v>1.62824219662738E-8</c:v>
                </c:pt>
                <c:pt idx="140">
                  <c:v>1.41675723375201E-8</c:v>
                </c:pt>
                <c:pt idx="141">
                  <c:v>1.23274108698723E-8</c:v>
                </c:pt>
                <c:pt idx="142">
                  <c:v>1.07262596582558E-8</c:v>
                </c:pt>
                <c:pt idx="143">
                  <c:v>9.33307453543364E-9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663352"/>
        <c:axId val="2091666408"/>
      </c:scatterChart>
      <c:valAx>
        <c:axId val="20916633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91666408"/>
        <c:crosses val="autoZero"/>
        <c:crossBetween val="midCat"/>
      </c:valAx>
      <c:valAx>
        <c:axId val="2091666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Cells per hour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091663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78370575299709"/>
          <c:y val="0.0579321174596765"/>
          <c:w val="0.372116053060935"/>
          <c:h val="0.17188505282993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219074</xdr:colOff>
      <xdr:row>3</xdr:row>
      <xdr:rowOff>95250</xdr:rowOff>
    </xdr:from>
    <xdr:to>
      <xdr:col>20</xdr:col>
      <xdr:colOff>95249</xdr:colOff>
      <xdr:row>23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5</xdr:row>
      <xdr:rowOff>38100</xdr:rowOff>
    </xdr:from>
    <xdr:to>
      <xdr:col>11</xdr:col>
      <xdr:colOff>485775</xdr:colOff>
      <xdr:row>23</xdr:row>
      <xdr:rowOff>19050</xdr:rowOff>
    </xdr:to>
    <xdr:graphicFrame macro="">
      <xdr:nvGraphicFramePr>
        <xdr:cNvPr id="1050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24</xdr:row>
      <xdr:rowOff>152400</xdr:rowOff>
    </xdr:from>
    <xdr:to>
      <xdr:col>19</xdr:col>
      <xdr:colOff>561975</xdr:colOff>
      <xdr:row>42</xdr:row>
      <xdr:rowOff>180975</xdr:rowOff>
    </xdr:to>
    <xdr:graphicFrame macro="">
      <xdr:nvGraphicFramePr>
        <xdr:cNvPr id="2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228601</xdr:colOff>
      <xdr:row>5</xdr:row>
      <xdr:rowOff>76200</xdr:rowOff>
    </xdr:from>
    <xdr:to>
      <xdr:col>20</xdr:col>
      <xdr:colOff>95251</xdr:colOff>
      <xdr:row>24</xdr:row>
      <xdr:rowOff>19050</xdr:rowOff>
    </xdr:to>
    <xdr:graphicFrame macro="">
      <xdr:nvGraphicFramePr>
        <xdr:cNvPr id="209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5</xdr:row>
      <xdr:rowOff>0</xdr:rowOff>
    </xdr:from>
    <xdr:to>
      <xdr:col>18</xdr:col>
      <xdr:colOff>314325</xdr:colOff>
      <xdr:row>25</xdr:row>
      <xdr:rowOff>85725</xdr:rowOff>
    </xdr:to>
    <xdr:graphicFrame macro="">
      <xdr:nvGraphicFramePr>
        <xdr:cNvPr id="413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26</xdr:row>
      <xdr:rowOff>123825</xdr:rowOff>
    </xdr:from>
    <xdr:to>
      <xdr:col>18</xdr:col>
      <xdr:colOff>238125</xdr:colOff>
      <xdr:row>48</xdr:row>
      <xdr:rowOff>47625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5</xdr:row>
      <xdr:rowOff>47625</xdr:rowOff>
    </xdr:from>
    <xdr:to>
      <xdr:col>20</xdr:col>
      <xdr:colOff>266700</xdr:colOff>
      <xdr:row>22</xdr:row>
      <xdr:rowOff>104775</xdr:rowOff>
    </xdr:to>
    <xdr:graphicFrame macro="">
      <xdr:nvGraphicFramePr>
        <xdr:cNvPr id="617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23</xdr:row>
      <xdr:rowOff>123825</xdr:rowOff>
    </xdr:from>
    <xdr:to>
      <xdr:col>21</xdr:col>
      <xdr:colOff>19050</xdr:colOff>
      <xdr:row>40</xdr:row>
      <xdr:rowOff>180975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4</xdr:row>
      <xdr:rowOff>47625</xdr:rowOff>
    </xdr:from>
    <xdr:to>
      <xdr:col>6</xdr:col>
      <xdr:colOff>590551</xdr:colOff>
      <xdr:row>27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</xdr:colOff>
      <xdr:row>4</xdr:row>
      <xdr:rowOff>38100</xdr:rowOff>
    </xdr:from>
    <xdr:to>
      <xdr:col>14</xdr:col>
      <xdr:colOff>9525</xdr:colOff>
      <xdr:row>27</xdr:row>
      <xdr:rowOff>85726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19049</xdr:colOff>
      <xdr:row>4</xdr:row>
      <xdr:rowOff>28575</xdr:rowOff>
    </xdr:from>
    <xdr:to>
      <xdr:col>20</xdr:col>
      <xdr:colOff>571501</xdr:colOff>
      <xdr:row>27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1</xdr:row>
      <xdr:rowOff>57150</xdr:rowOff>
    </xdr:from>
    <xdr:to>
      <xdr:col>2</xdr:col>
      <xdr:colOff>476250</xdr:colOff>
      <xdr:row>3</xdr:row>
      <xdr:rowOff>85725</xdr:rowOff>
    </xdr:to>
    <xdr:pic>
      <xdr:nvPicPr>
        <xdr:cNvPr id="2" name="Picture 1" descr="t = \frac{\bar {X}_1 - \bar{X}_2}{S_{X_1X_2} \cdot \sqrt{\frac{2}{n}}}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23850"/>
          <a:ext cx="1228725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85725</xdr:colOff>
      <xdr:row>1</xdr:row>
      <xdr:rowOff>95250</xdr:rowOff>
    </xdr:from>
    <xdr:to>
      <xdr:col>6</xdr:col>
      <xdr:colOff>76200</xdr:colOff>
      <xdr:row>3</xdr:row>
      <xdr:rowOff>47625</xdr:rowOff>
    </xdr:to>
    <xdr:pic>
      <xdr:nvPicPr>
        <xdr:cNvPr id="4" name="Picture 3" descr="\ S_{X_1X_2} = \sqrt{\frac{1}{2}(S_{X_1}^2+S_{X_2}^2)}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5225" y="361950"/>
          <a:ext cx="197167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180974</xdr:colOff>
      <xdr:row>20</xdr:row>
      <xdr:rowOff>139008</xdr:rowOff>
    </xdr:from>
    <xdr:to>
      <xdr:col>13</xdr:col>
      <xdr:colOff>552449</xdr:colOff>
      <xdr:row>35</xdr:row>
      <xdr:rowOff>171450</xdr:rowOff>
    </xdr:to>
    <xdr:pic>
      <xdr:nvPicPr>
        <xdr:cNvPr id="4" name="Picture 3" descr="F-dens-2-15df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799" y="4625283"/>
          <a:ext cx="4029075" cy="2908992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0"/>
  <sheetViews>
    <sheetView workbookViewId="0">
      <selection activeCell="G4" sqref="G4"/>
    </sheetView>
  </sheetViews>
  <sheetFormatPr baseColWidth="10" defaultColWidth="8.83203125" defaultRowHeight="14" x14ac:dyDescent="0"/>
  <sheetData>
    <row r="1" spans="1:10" ht="30">
      <c r="A1" s="213" t="s">
        <v>68</v>
      </c>
      <c r="B1" s="214"/>
      <c r="C1" s="214"/>
      <c r="D1" s="214"/>
      <c r="E1" s="214"/>
      <c r="G1" t="s">
        <v>69</v>
      </c>
    </row>
    <row r="4" spans="1:10">
      <c r="A4" s="207" t="s">
        <v>70</v>
      </c>
      <c r="B4" s="29" t="s">
        <v>62</v>
      </c>
      <c r="C4" s="29" t="s">
        <v>62</v>
      </c>
      <c r="D4" s="29" t="s">
        <v>62</v>
      </c>
      <c r="E4" s="29" t="s">
        <v>62</v>
      </c>
      <c r="G4" s="208" t="s">
        <v>64</v>
      </c>
      <c r="H4" s="208" t="s">
        <v>64</v>
      </c>
      <c r="I4" s="208" t="s">
        <v>64</v>
      </c>
      <c r="J4" s="208" t="s">
        <v>64</v>
      </c>
    </row>
    <row r="5" spans="1:10">
      <c r="A5" s="207" t="s">
        <v>88</v>
      </c>
      <c r="B5" s="10" t="s">
        <v>63</v>
      </c>
      <c r="C5" s="10" t="s">
        <v>65</v>
      </c>
      <c r="D5" s="10" t="s">
        <v>66</v>
      </c>
      <c r="E5" s="10" t="s">
        <v>67</v>
      </c>
      <c r="G5" s="208" t="s">
        <v>63</v>
      </c>
      <c r="H5" s="10" t="s">
        <v>65</v>
      </c>
      <c r="I5" s="10" t="s">
        <v>66</v>
      </c>
      <c r="J5" s="10" t="s">
        <v>67</v>
      </c>
    </row>
    <row r="6" spans="1:10">
      <c r="A6" s="211">
        <v>0</v>
      </c>
      <c r="B6" s="212">
        <v>0.11899999999999999</v>
      </c>
      <c r="C6" s="212">
        <v>0.13</v>
      </c>
      <c r="D6" s="212">
        <v>0.14000000000000001</v>
      </c>
      <c r="E6" s="212">
        <v>0.14699999999999999</v>
      </c>
      <c r="G6" s="86">
        <f>B6-$B$6+0.0001</f>
        <v>1E-4</v>
      </c>
      <c r="H6" s="86">
        <f>C6-$C$6+0.0001</f>
        <v>1E-4</v>
      </c>
      <c r="I6" s="86">
        <f>D6-$D$6+0.0001</f>
        <v>1E-4</v>
      </c>
      <c r="J6" s="86">
        <f>E6-$E$6+0.0001</f>
        <v>1E-4</v>
      </c>
    </row>
    <row r="7" spans="1:10">
      <c r="A7" s="211">
        <v>0.5</v>
      </c>
      <c r="B7" s="212">
        <v>0.11899999999999999</v>
      </c>
      <c r="C7" s="212">
        <v>0.11899999999999999</v>
      </c>
      <c r="D7" s="212">
        <v>0.128</v>
      </c>
      <c r="E7" s="212">
        <v>0.13600000000000001</v>
      </c>
      <c r="G7" s="86">
        <f t="shared" ref="G7:G70" si="0">B7-$B$6+0.0001</f>
        <v>1E-4</v>
      </c>
      <c r="H7" s="86">
        <f t="shared" ref="H7:H70" si="1">C7-$C$6+0.0001</f>
        <v>-1.090000000000001E-2</v>
      </c>
      <c r="I7" s="86">
        <f t="shared" ref="I7:I70" si="2">D7-$D$6+0.0001</f>
        <v>-1.1900000000000011E-2</v>
      </c>
      <c r="J7" s="86">
        <f t="shared" ref="J7:J70" si="3">E7-$E$6+0.0001</f>
        <v>-1.0899999999999983E-2</v>
      </c>
    </row>
    <row r="8" spans="1:10">
      <c r="A8" s="211">
        <v>1</v>
      </c>
      <c r="B8" s="212">
        <v>0.124</v>
      </c>
      <c r="C8" s="212">
        <v>0.122</v>
      </c>
      <c r="D8" s="212">
        <v>0.129</v>
      </c>
      <c r="E8" s="212">
        <v>0.13800000000000001</v>
      </c>
      <c r="G8" s="86">
        <f t="shared" si="0"/>
        <v>5.1000000000000047E-3</v>
      </c>
      <c r="H8" s="86">
        <f t="shared" si="1"/>
        <v>-7.9000000000000077E-3</v>
      </c>
      <c r="I8" s="86">
        <f t="shared" si="2"/>
        <v>-1.090000000000001E-2</v>
      </c>
      <c r="J8" s="86">
        <f t="shared" si="3"/>
        <v>-8.8999999999999808E-3</v>
      </c>
    </row>
    <row r="9" spans="1:10">
      <c r="A9" s="211">
        <v>1.5</v>
      </c>
      <c r="B9" s="212">
        <v>0.125</v>
      </c>
      <c r="C9" s="212">
        <v>0.124</v>
      </c>
      <c r="D9" s="212">
        <v>0.13100000000000001</v>
      </c>
      <c r="E9" s="212">
        <v>0.14099999999999999</v>
      </c>
      <c r="G9" s="86">
        <f t="shared" si="0"/>
        <v>6.1000000000000056E-3</v>
      </c>
      <c r="H9" s="86">
        <f t="shared" si="1"/>
        <v>-5.9000000000000051E-3</v>
      </c>
      <c r="I9" s="86">
        <f t="shared" si="2"/>
        <v>-8.9000000000000086E-3</v>
      </c>
      <c r="J9" s="86">
        <f t="shared" si="3"/>
        <v>-5.9000000000000051E-3</v>
      </c>
    </row>
    <row r="10" spans="1:10">
      <c r="A10" s="211">
        <v>2</v>
      </c>
      <c r="B10" s="212">
        <v>0.127</v>
      </c>
      <c r="C10" s="212">
        <v>0.126</v>
      </c>
      <c r="D10" s="212">
        <v>0.13400000000000001</v>
      </c>
      <c r="E10" s="212">
        <v>0.14399999999999999</v>
      </c>
      <c r="G10" s="86">
        <f t="shared" si="0"/>
        <v>8.1000000000000065E-3</v>
      </c>
      <c r="H10" s="86">
        <f t="shared" si="1"/>
        <v>-3.9000000000000037E-3</v>
      </c>
      <c r="I10" s="86">
        <f t="shared" si="2"/>
        <v>-5.9000000000000051E-3</v>
      </c>
      <c r="J10" s="86">
        <f t="shared" si="3"/>
        <v>-2.9000000000000028E-3</v>
      </c>
    </row>
    <row r="11" spans="1:10">
      <c r="A11" s="211">
        <v>2.5</v>
      </c>
      <c r="B11" s="212">
        <v>0.129</v>
      </c>
      <c r="C11" s="212">
        <v>0.128</v>
      </c>
      <c r="D11" s="212">
        <v>0.13500000000000001</v>
      </c>
      <c r="E11" s="212">
        <v>0.14799999999999999</v>
      </c>
      <c r="G11" s="86">
        <f t="shared" si="0"/>
        <v>1.0100000000000008E-2</v>
      </c>
      <c r="H11" s="86">
        <f t="shared" si="1"/>
        <v>-1.9000000000000017E-3</v>
      </c>
      <c r="I11" s="86">
        <f t="shared" si="2"/>
        <v>-4.9000000000000042E-3</v>
      </c>
      <c r="J11" s="86">
        <f t="shared" si="3"/>
        <v>1.1000000000000009E-3</v>
      </c>
    </row>
    <row r="12" spans="1:10">
      <c r="A12" s="211">
        <v>3</v>
      </c>
      <c r="B12" s="212">
        <v>0.13100000000000001</v>
      </c>
      <c r="C12" s="212">
        <v>0.129</v>
      </c>
      <c r="D12" s="212">
        <v>0.13900000000000001</v>
      </c>
      <c r="E12" s="212">
        <v>0.151</v>
      </c>
      <c r="G12" s="86">
        <f t="shared" si="0"/>
        <v>1.210000000000001E-2</v>
      </c>
      <c r="H12" s="86">
        <f t="shared" si="1"/>
        <v>-9.0000000000000084E-4</v>
      </c>
      <c r="I12" s="86">
        <f t="shared" si="2"/>
        <v>-9.0000000000000084E-4</v>
      </c>
      <c r="J12" s="86">
        <f t="shared" si="3"/>
        <v>4.1000000000000038E-3</v>
      </c>
    </row>
    <row r="13" spans="1:10">
      <c r="A13" s="211">
        <v>3.5</v>
      </c>
      <c r="B13" s="212">
        <v>0.13300000000000001</v>
      </c>
      <c r="C13" s="212">
        <v>0.13100000000000001</v>
      </c>
      <c r="D13" s="212">
        <v>0.14199999999999999</v>
      </c>
      <c r="E13" s="212">
        <v>0.155</v>
      </c>
      <c r="G13" s="86">
        <f t="shared" si="0"/>
        <v>1.4100000000000012E-2</v>
      </c>
      <c r="H13" s="86">
        <f t="shared" si="1"/>
        <v>1.1000000000000009E-3</v>
      </c>
      <c r="I13" s="86">
        <f t="shared" si="2"/>
        <v>2.0999999999999738E-3</v>
      </c>
      <c r="J13" s="86">
        <f t="shared" si="3"/>
        <v>8.1000000000000065E-3</v>
      </c>
    </row>
    <row r="14" spans="1:10">
      <c r="A14" s="211">
        <v>4</v>
      </c>
      <c r="B14" s="212">
        <v>0.13600000000000001</v>
      </c>
      <c r="C14" s="212">
        <v>0.13400000000000001</v>
      </c>
      <c r="D14" s="212">
        <v>0.14599999999999999</v>
      </c>
      <c r="E14" s="212">
        <v>0.16</v>
      </c>
      <c r="G14" s="86">
        <f t="shared" si="0"/>
        <v>1.7100000000000014E-2</v>
      </c>
      <c r="H14" s="86">
        <f t="shared" si="1"/>
        <v>4.1000000000000038E-3</v>
      </c>
      <c r="I14" s="86">
        <f t="shared" si="2"/>
        <v>6.0999999999999778E-3</v>
      </c>
      <c r="J14" s="86">
        <f t="shared" si="3"/>
        <v>1.3100000000000011E-2</v>
      </c>
    </row>
    <row r="15" spans="1:10">
      <c r="A15" s="211">
        <v>4.5</v>
      </c>
      <c r="B15" s="212">
        <v>0.13900000000000001</v>
      </c>
      <c r="C15" s="212">
        <v>0.13600000000000001</v>
      </c>
      <c r="D15" s="212">
        <v>0.15</v>
      </c>
      <c r="E15" s="212">
        <v>0.16500000000000001</v>
      </c>
      <c r="G15" s="86">
        <f t="shared" si="0"/>
        <v>2.0100000000000017E-2</v>
      </c>
      <c r="H15" s="86">
        <f t="shared" si="1"/>
        <v>6.1000000000000056E-3</v>
      </c>
      <c r="I15" s="86">
        <f t="shared" si="2"/>
        <v>1.0099999999999981E-2</v>
      </c>
      <c r="J15" s="86">
        <f t="shared" si="3"/>
        <v>1.8100000000000015E-2</v>
      </c>
    </row>
    <row r="16" spans="1:10">
      <c r="A16" s="211">
        <v>5</v>
      </c>
      <c r="B16" s="212">
        <v>0.14199999999999999</v>
      </c>
      <c r="C16" s="212">
        <v>0.13800000000000001</v>
      </c>
      <c r="D16" s="212">
        <v>0.155</v>
      </c>
      <c r="E16" s="212">
        <v>0.16900000000000001</v>
      </c>
      <c r="G16" s="86">
        <f t="shared" si="0"/>
        <v>2.3099999999999992E-2</v>
      </c>
      <c r="H16" s="86">
        <f t="shared" si="1"/>
        <v>8.1000000000000065E-3</v>
      </c>
      <c r="I16" s="86">
        <f t="shared" si="2"/>
        <v>1.5099999999999985E-2</v>
      </c>
      <c r="J16" s="86">
        <f t="shared" si="3"/>
        <v>2.2100000000000019E-2</v>
      </c>
    </row>
    <row r="17" spans="1:10">
      <c r="A17" s="211">
        <v>5.5</v>
      </c>
      <c r="B17" s="212">
        <v>0.14499999999999999</v>
      </c>
      <c r="C17" s="212">
        <v>0.14000000000000001</v>
      </c>
      <c r="D17" s="212">
        <v>0.159</v>
      </c>
      <c r="E17" s="212">
        <v>0.17499999999999999</v>
      </c>
      <c r="G17" s="86">
        <f t="shared" si="0"/>
        <v>2.6099999999999995E-2</v>
      </c>
      <c r="H17" s="86">
        <f t="shared" si="1"/>
        <v>1.0100000000000008E-2</v>
      </c>
      <c r="I17" s="86">
        <f t="shared" si="2"/>
        <v>1.9099999999999989E-2</v>
      </c>
      <c r="J17" s="86">
        <f t="shared" si="3"/>
        <v>2.8099999999999997E-2</v>
      </c>
    </row>
    <row r="18" spans="1:10">
      <c r="A18" s="211">
        <v>6</v>
      </c>
      <c r="B18" s="212">
        <v>0.14899999999999999</v>
      </c>
      <c r="C18" s="212">
        <v>0.14299999999999999</v>
      </c>
      <c r="D18" s="212">
        <v>0.16500000000000001</v>
      </c>
      <c r="E18" s="212">
        <v>0.18099999999999999</v>
      </c>
      <c r="G18" s="86">
        <f t="shared" si="0"/>
        <v>3.0099999999999998E-2</v>
      </c>
      <c r="H18" s="86">
        <f t="shared" si="1"/>
        <v>1.3099999999999983E-2</v>
      </c>
      <c r="I18" s="86">
        <f t="shared" si="2"/>
        <v>2.5099999999999994E-2</v>
      </c>
      <c r="J18" s="86">
        <f t="shared" si="3"/>
        <v>3.4100000000000005E-2</v>
      </c>
    </row>
    <row r="19" spans="1:10">
      <c r="A19" s="211">
        <v>6.5</v>
      </c>
      <c r="B19" s="212">
        <v>0.152</v>
      </c>
      <c r="C19" s="212">
        <v>0.14699999999999999</v>
      </c>
      <c r="D19" s="212">
        <v>0.17</v>
      </c>
      <c r="E19" s="212">
        <v>0.186</v>
      </c>
      <c r="G19" s="86">
        <f t="shared" si="0"/>
        <v>3.3100000000000004E-2</v>
      </c>
      <c r="H19" s="86">
        <f t="shared" si="1"/>
        <v>1.7099999999999987E-2</v>
      </c>
      <c r="I19" s="86">
        <f t="shared" si="2"/>
        <v>3.0099999999999998E-2</v>
      </c>
      <c r="J19" s="86">
        <f t="shared" si="3"/>
        <v>3.910000000000001E-2</v>
      </c>
    </row>
    <row r="20" spans="1:10">
      <c r="A20" s="211">
        <v>7</v>
      </c>
      <c r="B20" s="212">
        <v>0.157</v>
      </c>
      <c r="C20" s="212">
        <v>0.15</v>
      </c>
      <c r="D20" s="212">
        <v>0.17499999999999999</v>
      </c>
      <c r="E20" s="212">
        <v>0.193</v>
      </c>
      <c r="G20" s="86">
        <f t="shared" si="0"/>
        <v>3.8100000000000009E-2</v>
      </c>
      <c r="H20" s="86">
        <f t="shared" si="1"/>
        <v>2.0099999999999989E-2</v>
      </c>
      <c r="I20" s="86">
        <f t="shared" si="2"/>
        <v>3.5099999999999978E-2</v>
      </c>
      <c r="J20" s="86">
        <f t="shared" si="3"/>
        <v>4.6100000000000016E-2</v>
      </c>
    </row>
    <row r="21" spans="1:10">
      <c r="A21" s="211">
        <v>7.5</v>
      </c>
      <c r="B21" s="212">
        <v>0.161</v>
      </c>
      <c r="C21" s="212">
        <v>0.156</v>
      </c>
      <c r="D21" s="212">
        <v>0.18099999999999999</v>
      </c>
      <c r="E21" s="212">
        <v>0.2</v>
      </c>
      <c r="G21" s="86">
        <f t="shared" si="0"/>
        <v>4.2100000000000012E-2</v>
      </c>
      <c r="H21" s="86">
        <f t="shared" si="1"/>
        <v>2.6099999999999995E-2</v>
      </c>
      <c r="I21" s="86">
        <f t="shared" si="2"/>
        <v>4.1099999999999984E-2</v>
      </c>
      <c r="J21" s="86">
        <f t="shared" si="3"/>
        <v>5.3100000000000022E-2</v>
      </c>
    </row>
    <row r="22" spans="1:10">
      <c r="A22" s="211">
        <v>8</v>
      </c>
      <c r="B22" s="212">
        <v>0.16600000000000001</v>
      </c>
      <c r="C22" s="212">
        <v>0.16</v>
      </c>
      <c r="D22" s="212">
        <v>0.187</v>
      </c>
      <c r="E22" s="212">
        <v>0.20699999999999999</v>
      </c>
      <c r="G22" s="86">
        <f t="shared" si="0"/>
        <v>4.7100000000000017E-2</v>
      </c>
      <c r="H22" s="86">
        <f t="shared" si="1"/>
        <v>3.0099999999999998E-2</v>
      </c>
      <c r="I22" s="86">
        <f t="shared" si="2"/>
        <v>4.7099999999999989E-2</v>
      </c>
      <c r="J22" s="86">
        <f t="shared" si="3"/>
        <v>6.0100000000000001E-2</v>
      </c>
    </row>
    <row r="23" spans="1:10">
      <c r="A23" s="211">
        <v>8.5</v>
      </c>
      <c r="B23" s="212">
        <v>0.17199999999999999</v>
      </c>
      <c r="C23" s="212">
        <v>0.16600000000000001</v>
      </c>
      <c r="D23" s="212">
        <v>0.193</v>
      </c>
      <c r="E23" s="212">
        <v>0.215</v>
      </c>
      <c r="G23" s="86">
        <f t="shared" si="0"/>
        <v>5.3099999999999994E-2</v>
      </c>
      <c r="H23" s="86">
        <f t="shared" si="1"/>
        <v>3.6100000000000007E-2</v>
      </c>
      <c r="I23" s="86">
        <f t="shared" si="2"/>
        <v>5.3099999999999994E-2</v>
      </c>
      <c r="J23" s="86">
        <f t="shared" si="3"/>
        <v>6.8100000000000008E-2</v>
      </c>
    </row>
    <row r="24" spans="1:10">
      <c r="A24" s="211">
        <v>9</v>
      </c>
      <c r="B24" s="212">
        <v>0.17699999999999999</v>
      </c>
      <c r="C24" s="212">
        <v>0.17100000000000001</v>
      </c>
      <c r="D24" s="212">
        <v>0.19900000000000001</v>
      </c>
      <c r="E24" s="212">
        <v>0.221</v>
      </c>
      <c r="G24" s="86">
        <f t="shared" si="0"/>
        <v>5.8099999999999999E-2</v>
      </c>
      <c r="H24" s="86">
        <f t="shared" si="1"/>
        <v>4.1100000000000012E-2</v>
      </c>
      <c r="I24" s="86">
        <f t="shared" si="2"/>
        <v>5.91E-2</v>
      </c>
      <c r="J24" s="86">
        <f t="shared" si="3"/>
        <v>7.4100000000000013E-2</v>
      </c>
    </row>
    <row r="25" spans="1:10">
      <c r="A25" s="211">
        <v>9.5</v>
      </c>
      <c r="B25" s="212">
        <v>0.185</v>
      </c>
      <c r="C25" s="212">
        <v>0.17699999999999999</v>
      </c>
      <c r="D25" s="212">
        <v>0.20399999999999999</v>
      </c>
      <c r="E25" s="212">
        <v>0.22800000000000001</v>
      </c>
      <c r="G25" s="86">
        <f t="shared" si="0"/>
        <v>6.6100000000000006E-2</v>
      </c>
      <c r="H25" s="86">
        <f t="shared" si="1"/>
        <v>4.7099999999999989E-2</v>
      </c>
      <c r="I25" s="86">
        <f t="shared" si="2"/>
        <v>6.4099999999999976E-2</v>
      </c>
      <c r="J25" s="86">
        <f t="shared" si="3"/>
        <v>8.1100000000000019E-2</v>
      </c>
    </row>
    <row r="26" spans="1:10">
      <c r="A26" s="211">
        <v>10</v>
      </c>
      <c r="B26" s="212">
        <v>0.19</v>
      </c>
      <c r="C26" s="212">
        <v>0.184</v>
      </c>
      <c r="D26" s="212">
        <v>0.21099999999999999</v>
      </c>
      <c r="E26" s="212">
        <v>0.23699999999999999</v>
      </c>
      <c r="G26" s="86">
        <f t="shared" si="0"/>
        <v>7.110000000000001E-2</v>
      </c>
      <c r="H26" s="86">
        <f t="shared" si="1"/>
        <v>5.4099999999999995E-2</v>
      </c>
      <c r="I26" s="86">
        <f t="shared" si="2"/>
        <v>7.1099999999999983E-2</v>
      </c>
      <c r="J26" s="86">
        <f t="shared" si="3"/>
        <v>9.01E-2</v>
      </c>
    </row>
    <row r="27" spans="1:10">
      <c r="A27" s="211">
        <v>10.5</v>
      </c>
      <c r="B27" s="212">
        <v>0.19700000000000001</v>
      </c>
      <c r="C27" s="212">
        <v>0.193</v>
      </c>
      <c r="D27" s="212">
        <v>0.216</v>
      </c>
      <c r="E27" s="212">
        <v>0.24299999999999999</v>
      </c>
      <c r="G27" s="86">
        <f t="shared" si="0"/>
        <v>7.8100000000000017E-2</v>
      </c>
      <c r="H27" s="86">
        <f t="shared" si="1"/>
        <v>6.3100000000000003E-2</v>
      </c>
      <c r="I27" s="86">
        <f t="shared" si="2"/>
        <v>7.6099999999999987E-2</v>
      </c>
      <c r="J27" s="86">
        <f t="shared" si="3"/>
        <v>9.6100000000000005E-2</v>
      </c>
    </row>
    <row r="28" spans="1:10">
      <c r="A28" s="211">
        <v>11</v>
      </c>
      <c r="B28" s="212">
        <v>0.20799999999999999</v>
      </c>
      <c r="C28" s="212">
        <v>0.2</v>
      </c>
      <c r="D28" s="212">
        <v>0.222</v>
      </c>
      <c r="E28" s="212">
        <v>0.249</v>
      </c>
      <c r="G28" s="86">
        <f t="shared" si="0"/>
        <v>8.9099999999999999E-2</v>
      </c>
      <c r="H28" s="86">
        <f t="shared" si="1"/>
        <v>7.010000000000001E-2</v>
      </c>
      <c r="I28" s="86">
        <f t="shared" si="2"/>
        <v>8.2099999999999992E-2</v>
      </c>
      <c r="J28" s="86">
        <f t="shared" si="3"/>
        <v>0.10210000000000001</v>
      </c>
    </row>
    <row r="29" spans="1:10">
      <c r="A29" s="211">
        <v>11.5</v>
      </c>
      <c r="B29" s="212">
        <v>0.216</v>
      </c>
      <c r="C29" s="212">
        <v>0.20899999999999999</v>
      </c>
      <c r="D29" s="212">
        <v>0.22700000000000001</v>
      </c>
      <c r="E29" s="212">
        <v>0.25600000000000001</v>
      </c>
      <c r="G29" s="86">
        <f t="shared" si="0"/>
        <v>9.7100000000000006E-2</v>
      </c>
      <c r="H29" s="86">
        <f t="shared" si="1"/>
        <v>7.909999999999999E-2</v>
      </c>
      <c r="I29" s="86">
        <f t="shared" si="2"/>
        <v>8.7099999999999997E-2</v>
      </c>
      <c r="J29" s="86">
        <f t="shared" si="3"/>
        <v>0.10910000000000002</v>
      </c>
    </row>
    <row r="30" spans="1:10">
      <c r="A30" s="211">
        <v>12</v>
      </c>
      <c r="B30" s="212">
        <v>0.22500000000000001</v>
      </c>
      <c r="C30" s="212">
        <v>0.218</v>
      </c>
      <c r="D30" s="212">
        <v>0.23400000000000001</v>
      </c>
      <c r="E30" s="212">
        <v>0.26300000000000001</v>
      </c>
      <c r="G30" s="86">
        <f t="shared" si="0"/>
        <v>0.10610000000000001</v>
      </c>
      <c r="H30" s="86">
        <f t="shared" si="1"/>
        <v>8.8099999999999998E-2</v>
      </c>
      <c r="I30" s="86">
        <f t="shared" si="2"/>
        <v>9.4100000000000003E-2</v>
      </c>
      <c r="J30" s="86">
        <f t="shared" si="3"/>
        <v>0.11610000000000002</v>
      </c>
    </row>
    <row r="31" spans="1:10">
      <c r="A31" s="211">
        <v>12.5</v>
      </c>
      <c r="B31" s="212">
        <v>0.23499999999999999</v>
      </c>
      <c r="C31" s="212">
        <v>0.22500000000000001</v>
      </c>
      <c r="D31" s="212">
        <v>0.24</v>
      </c>
      <c r="E31" s="212">
        <v>0.26900000000000002</v>
      </c>
      <c r="G31" s="86">
        <f t="shared" si="0"/>
        <v>0.11609999999999999</v>
      </c>
      <c r="H31" s="86">
        <f t="shared" si="1"/>
        <v>9.5100000000000004E-2</v>
      </c>
      <c r="I31" s="86">
        <f t="shared" si="2"/>
        <v>0.10009999999999998</v>
      </c>
      <c r="J31" s="86">
        <f t="shared" si="3"/>
        <v>0.12210000000000003</v>
      </c>
    </row>
    <row r="32" spans="1:10">
      <c r="A32" s="211">
        <v>13</v>
      </c>
      <c r="B32" s="212">
        <v>0.24</v>
      </c>
      <c r="C32" s="212">
        <v>0.23300000000000001</v>
      </c>
      <c r="D32" s="212">
        <v>0.24399999999999999</v>
      </c>
      <c r="E32" s="212">
        <v>0.27600000000000002</v>
      </c>
      <c r="G32" s="86">
        <f t="shared" si="0"/>
        <v>0.1211</v>
      </c>
      <c r="H32" s="86">
        <f t="shared" si="1"/>
        <v>0.10310000000000001</v>
      </c>
      <c r="I32" s="86">
        <f t="shared" si="2"/>
        <v>0.10409999999999998</v>
      </c>
      <c r="J32" s="86">
        <f t="shared" si="3"/>
        <v>0.12910000000000002</v>
      </c>
    </row>
    <row r="33" spans="1:10">
      <c r="A33" s="211">
        <v>13.5</v>
      </c>
      <c r="B33" s="212">
        <v>0.246</v>
      </c>
      <c r="C33" s="212">
        <v>0.24299999999999999</v>
      </c>
      <c r="D33" s="212">
        <v>0.251</v>
      </c>
      <c r="E33" s="212">
        <v>0.28399999999999997</v>
      </c>
      <c r="G33" s="86">
        <f t="shared" si="0"/>
        <v>0.12709999999999999</v>
      </c>
      <c r="H33" s="86">
        <f t="shared" si="1"/>
        <v>0.11309999999999999</v>
      </c>
      <c r="I33" s="86">
        <f t="shared" si="2"/>
        <v>0.11109999999999999</v>
      </c>
      <c r="J33" s="86">
        <f t="shared" si="3"/>
        <v>0.13709999999999997</v>
      </c>
    </row>
    <row r="34" spans="1:10">
      <c r="A34" s="211">
        <v>14</v>
      </c>
      <c r="B34" s="212">
        <v>0.249</v>
      </c>
      <c r="C34" s="212">
        <v>0.252</v>
      </c>
      <c r="D34" s="212">
        <v>0.25800000000000001</v>
      </c>
      <c r="E34" s="212">
        <v>0.28999999999999998</v>
      </c>
      <c r="G34" s="86">
        <f t="shared" si="0"/>
        <v>0.13009999999999999</v>
      </c>
      <c r="H34" s="86">
        <f t="shared" si="1"/>
        <v>0.1221</v>
      </c>
      <c r="I34" s="86">
        <f t="shared" si="2"/>
        <v>0.1181</v>
      </c>
      <c r="J34" s="86">
        <f t="shared" si="3"/>
        <v>0.14309999999999998</v>
      </c>
    </row>
    <row r="35" spans="1:10">
      <c r="A35" s="211">
        <v>14.5</v>
      </c>
      <c r="B35" s="212">
        <v>0.26</v>
      </c>
      <c r="C35" s="212">
        <v>0.26400000000000001</v>
      </c>
      <c r="D35" s="212">
        <v>0.26200000000000001</v>
      </c>
      <c r="E35" s="212">
        <v>0.29699999999999999</v>
      </c>
      <c r="G35" s="86">
        <f t="shared" si="0"/>
        <v>0.1411</v>
      </c>
      <c r="H35" s="86">
        <f t="shared" si="1"/>
        <v>0.1341</v>
      </c>
      <c r="I35" s="86">
        <f t="shared" si="2"/>
        <v>0.1221</v>
      </c>
      <c r="J35" s="86">
        <f t="shared" si="3"/>
        <v>0.15009999999999998</v>
      </c>
    </row>
    <row r="36" spans="1:10">
      <c r="A36" s="211">
        <v>15</v>
      </c>
      <c r="B36" s="212">
        <v>0.26800000000000002</v>
      </c>
      <c r="C36" s="212">
        <v>0.27500000000000002</v>
      </c>
      <c r="D36" s="212">
        <v>0.26800000000000002</v>
      </c>
      <c r="E36" s="212">
        <v>0.30299999999999999</v>
      </c>
      <c r="G36" s="86">
        <f t="shared" si="0"/>
        <v>0.14910000000000001</v>
      </c>
      <c r="H36" s="86">
        <f t="shared" si="1"/>
        <v>0.14510000000000001</v>
      </c>
      <c r="I36" s="86">
        <f t="shared" si="2"/>
        <v>0.12809999999999999</v>
      </c>
      <c r="J36" s="86">
        <f t="shared" si="3"/>
        <v>0.15609999999999999</v>
      </c>
    </row>
    <row r="37" spans="1:10">
      <c r="A37" s="211">
        <v>15.5</v>
      </c>
      <c r="B37" s="212">
        <v>0.28599999999999998</v>
      </c>
      <c r="C37" s="212">
        <v>0.28599999999999998</v>
      </c>
      <c r="D37" s="212">
        <v>0.27500000000000002</v>
      </c>
      <c r="E37" s="212">
        <v>0.311</v>
      </c>
      <c r="G37" s="86">
        <f t="shared" si="0"/>
        <v>0.16709999999999997</v>
      </c>
      <c r="H37" s="86">
        <f t="shared" si="1"/>
        <v>0.15609999999999996</v>
      </c>
      <c r="I37" s="86">
        <f t="shared" si="2"/>
        <v>0.1351</v>
      </c>
      <c r="J37" s="86">
        <f t="shared" si="3"/>
        <v>0.1641</v>
      </c>
    </row>
    <row r="38" spans="1:10">
      <c r="A38" s="211">
        <v>16</v>
      </c>
      <c r="B38" s="212">
        <v>0.29499999999999998</v>
      </c>
      <c r="C38" s="212">
        <v>0.29599999999999999</v>
      </c>
      <c r="D38" s="212">
        <v>0.28100000000000003</v>
      </c>
      <c r="E38" s="212">
        <v>0.32200000000000001</v>
      </c>
      <c r="G38" s="86">
        <f t="shared" si="0"/>
        <v>0.17609999999999998</v>
      </c>
      <c r="H38" s="86">
        <f t="shared" si="1"/>
        <v>0.16609999999999997</v>
      </c>
      <c r="I38" s="86">
        <f t="shared" si="2"/>
        <v>0.1411</v>
      </c>
      <c r="J38" s="86">
        <f t="shared" si="3"/>
        <v>0.17510000000000001</v>
      </c>
    </row>
    <row r="39" spans="1:10">
      <c r="A39" s="211">
        <v>16.5</v>
      </c>
      <c r="B39" s="212">
        <v>0.29699999999999999</v>
      </c>
      <c r="C39" s="212">
        <v>0.30299999999999999</v>
      </c>
      <c r="D39" s="212">
        <v>0.28899999999999998</v>
      </c>
      <c r="E39" s="212">
        <v>0.32900000000000001</v>
      </c>
      <c r="G39" s="86">
        <f t="shared" si="0"/>
        <v>0.17809999999999998</v>
      </c>
      <c r="H39" s="86">
        <f t="shared" si="1"/>
        <v>0.17309999999999998</v>
      </c>
      <c r="I39" s="86">
        <f t="shared" si="2"/>
        <v>0.14909999999999995</v>
      </c>
      <c r="J39" s="86">
        <f t="shared" si="3"/>
        <v>0.18210000000000001</v>
      </c>
    </row>
    <row r="40" spans="1:10">
      <c r="A40" s="211">
        <v>17</v>
      </c>
      <c r="B40" s="212">
        <v>0.311</v>
      </c>
      <c r="C40" s="212">
        <v>0.307</v>
      </c>
      <c r="D40" s="212">
        <v>0.29499999999999998</v>
      </c>
      <c r="E40" s="212">
        <v>0.33500000000000002</v>
      </c>
      <c r="G40" s="86">
        <f t="shared" si="0"/>
        <v>0.19209999999999999</v>
      </c>
      <c r="H40" s="86">
        <f t="shared" si="1"/>
        <v>0.17709999999999998</v>
      </c>
      <c r="I40" s="86">
        <f t="shared" si="2"/>
        <v>0.15509999999999996</v>
      </c>
      <c r="J40" s="86">
        <f t="shared" si="3"/>
        <v>0.18810000000000002</v>
      </c>
    </row>
    <row r="41" spans="1:10">
      <c r="A41" s="211">
        <v>17.5</v>
      </c>
      <c r="B41" s="212">
        <v>0.314</v>
      </c>
      <c r="C41" s="212">
        <v>0.312</v>
      </c>
      <c r="D41" s="212">
        <v>0.30099999999999999</v>
      </c>
      <c r="E41" s="212">
        <v>0.34100000000000003</v>
      </c>
      <c r="G41" s="86">
        <f t="shared" si="0"/>
        <v>0.1951</v>
      </c>
      <c r="H41" s="86">
        <f t="shared" si="1"/>
        <v>0.18209999999999998</v>
      </c>
      <c r="I41" s="86">
        <f t="shared" si="2"/>
        <v>0.16109999999999997</v>
      </c>
      <c r="J41" s="86">
        <f t="shared" si="3"/>
        <v>0.19410000000000002</v>
      </c>
    </row>
    <row r="42" spans="1:10">
      <c r="A42" s="211">
        <v>18</v>
      </c>
      <c r="B42" s="212">
        <v>0.32</v>
      </c>
      <c r="C42" s="212">
        <v>0.317</v>
      </c>
      <c r="D42" s="212">
        <v>0.309</v>
      </c>
      <c r="E42" s="212">
        <v>0.35199999999999998</v>
      </c>
      <c r="G42" s="86">
        <f t="shared" si="0"/>
        <v>0.2011</v>
      </c>
      <c r="H42" s="86">
        <f t="shared" si="1"/>
        <v>0.18709999999999999</v>
      </c>
      <c r="I42" s="86">
        <f t="shared" si="2"/>
        <v>0.16909999999999997</v>
      </c>
      <c r="J42" s="86">
        <f t="shared" si="3"/>
        <v>0.20509999999999998</v>
      </c>
    </row>
    <row r="43" spans="1:10">
      <c r="A43" s="211">
        <v>18.5</v>
      </c>
      <c r="B43" s="212">
        <v>0.32</v>
      </c>
      <c r="C43" s="212">
        <v>0.32200000000000001</v>
      </c>
      <c r="D43" s="212">
        <v>0.316</v>
      </c>
      <c r="E43" s="212">
        <v>0.35899999999999999</v>
      </c>
      <c r="G43" s="86">
        <f t="shared" si="0"/>
        <v>0.2011</v>
      </c>
      <c r="H43" s="86">
        <f t="shared" si="1"/>
        <v>0.19209999999999999</v>
      </c>
      <c r="I43" s="86">
        <f t="shared" si="2"/>
        <v>0.17609999999999998</v>
      </c>
      <c r="J43" s="86">
        <f t="shared" si="3"/>
        <v>0.21209999999999998</v>
      </c>
    </row>
    <row r="44" spans="1:10">
      <c r="A44" s="211">
        <v>19</v>
      </c>
      <c r="B44" s="212">
        <v>0.31900000000000001</v>
      </c>
      <c r="C44" s="212">
        <v>0.32600000000000001</v>
      </c>
      <c r="D44" s="212">
        <v>0.32300000000000001</v>
      </c>
      <c r="E44" s="212">
        <v>0.36899999999999999</v>
      </c>
      <c r="G44" s="86">
        <f t="shared" si="0"/>
        <v>0.2001</v>
      </c>
      <c r="H44" s="86">
        <f t="shared" si="1"/>
        <v>0.1961</v>
      </c>
      <c r="I44" s="86">
        <f t="shared" si="2"/>
        <v>0.18309999999999998</v>
      </c>
      <c r="J44" s="86">
        <f t="shared" si="3"/>
        <v>0.22209999999999999</v>
      </c>
    </row>
    <row r="45" spans="1:10">
      <c r="A45" s="211">
        <v>19.5</v>
      </c>
      <c r="B45" s="212">
        <v>0.31900000000000001</v>
      </c>
      <c r="C45" s="212">
        <v>0.33100000000000002</v>
      </c>
      <c r="D45" s="212">
        <v>0.33100000000000002</v>
      </c>
      <c r="E45" s="212">
        <v>0.379</v>
      </c>
      <c r="G45" s="86">
        <f t="shared" si="0"/>
        <v>0.2001</v>
      </c>
      <c r="H45" s="86">
        <f t="shared" si="1"/>
        <v>0.2011</v>
      </c>
      <c r="I45" s="86">
        <f t="shared" si="2"/>
        <v>0.19109999999999999</v>
      </c>
      <c r="J45" s="86">
        <f t="shared" si="3"/>
        <v>0.2321</v>
      </c>
    </row>
    <row r="46" spans="1:10">
      <c r="A46" s="211">
        <v>20</v>
      </c>
      <c r="B46" s="212">
        <v>0.32200000000000001</v>
      </c>
      <c r="C46" s="212">
        <v>0.33400000000000002</v>
      </c>
      <c r="D46" s="212">
        <v>0.33800000000000002</v>
      </c>
      <c r="E46" s="212">
        <v>0.38500000000000001</v>
      </c>
      <c r="G46" s="86">
        <f t="shared" si="0"/>
        <v>0.2031</v>
      </c>
      <c r="H46" s="86">
        <f t="shared" si="1"/>
        <v>0.2041</v>
      </c>
      <c r="I46" s="86">
        <f t="shared" si="2"/>
        <v>0.1981</v>
      </c>
      <c r="J46" s="86">
        <f t="shared" si="3"/>
        <v>0.23810000000000001</v>
      </c>
    </row>
    <row r="47" spans="1:10">
      <c r="A47" s="211">
        <v>20.5</v>
      </c>
      <c r="B47" s="212">
        <v>0.32500000000000001</v>
      </c>
      <c r="C47" s="212">
        <v>0.33700000000000002</v>
      </c>
      <c r="D47" s="212">
        <v>0.34699999999999998</v>
      </c>
      <c r="E47" s="212">
        <v>0.39400000000000002</v>
      </c>
      <c r="G47" s="86">
        <f t="shared" si="0"/>
        <v>0.20610000000000001</v>
      </c>
      <c r="H47" s="86">
        <f t="shared" si="1"/>
        <v>0.20710000000000001</v>
      </c>
      <c r="I47" s="86">
        <f t="shared" si="2"/>
        <v>0.20709999999999995</v>
      </c>
      <c r="J47" s="86">
        <f t="shared" si="3"/>
        <v>0.24710000000000001</v>
      </c>
    </row>
    <row r="48" spans="1:10">
      <c r="A48" s="211">
        <v>21</v>
      </c>
      <c r="B48" s="212">
        <v>0.32900000000000001</v>
      </c>
      <c r="C48" s="212">
        <v>0.34100000000000003</v>
      </c>
      <c r="D48" s="212">
        <v>0.35499999999999998</v>
      </c>
      <c r="E48" s="212">
        <v>0.40200000000000002</v>
      </c>
      <c r="G48" s="86">
        <f t="shared" si="0"/>
        <v>0.21010000000000001</v>
      </c>
      <c r="H48" s="86">
        <f t="shared" si="1"/>
        <v>0.21110000000000001</v>
      </c>
      <c r="I48" s="86">
        <f t="shared" si="2"/>
        <v>0.21509999999999996</v>
      </c>
      <c r="J48" s="86">
        <f t="shared" si="3"/>
        <v>0.25509999999999999</v>
      </c>
    </row>
    <row r="49" spans="1:10">
      <c r="A49" s="211">
        <v>21.5</v>
      </c>
      <c r="B49" s="212">
        <v>0.33100000000000002</v>
      </c>
      <c r="C49" s="212">
        <v>0.34499999999999997</v>
      </c>
      <c r="D49" s="212">
        <v>0.36199999999999999</v>
      </c>
      <c r="E49" s="212">
        <v>0.41399999999999998</v>
      </c>
      <c r="G49" s="86">
        <f t="shared" si="0"/>
        <v>0.21210000000000001</v>
      </c>
      <c r="H49" s="86">
        <f t="shared" si="1"/>
        <v>0.21509999999999996</v>
      </c>
      <c r="I49" s="86">
        <f t="shared" si="2"/>
        <v>0.22209999999999996</v>
      </c>
      <c r="J49" s="86">
        <f t="shared" si="3"/>
        <v>0.2671</v>
      </c>
    </row>
    <row r="50" spans="1:10">
      <c r="A50" s="211">
        <v>22</v>
      </c>
      <c r="B50" s="212">
        <v>0.33400000000000002</v>
      </c>
      <c r="C50" s="212">
        <v>0.34599999999999997</v>
      </c>
      <c r="D50" s="212">
        <v>0.36799999999999999</v>
      </c>
      <c r="E50" s="212">
        <v>0.41499999999999998</v>
      </c>
      <c r="G50" s="86">
        <f t="shared" si="0"/>
        <v>0.21510000000000001</v>
      </c>
      <c r="H50" s="86">
        <f t="shared" si="1"/>
        <v>0.21609999999999996</v>
      </c>
      <c r="I50" s="86">
        <f t="shared" si="2"/>
        <v>0.22809999999999997</v>
      </c>
      <c r="J50" s="86">
        <f t="shared" si="3"/>
        <v>0.2681</v>
      </c>
    </row>
    <row r="51" spans="1:10">
      <c r="A51" s="211">
        <v>22.5</v>
      </c>
      <c r="B51" s="212">
        <v>0.33100000000000002</v>
      </c>
      <c r="C51" s="212">
        <v>0.34799999999999998</v>
      </c>
      <c r="D51" s="212">
        <v>0.371</v>
      </c>
      <c r="E51" s="212">
        <v>0.42</v>
      </c>
      <c r="G51" s="86">
        <f t="shared" si="0"/>
        <v>0.21210000000000001</v>
      </c>
      <c r="H51" s="86">
        <f t="shared" si="1"/>
        <v>0.21809999999999996</v>
      </c>
      <c r="I51" s="86">
        <f t="shared" si="2"/>
        <v>0.23109999999999997</v>
      </c>
      <c r="J51" s="86">
        <f t="shared" si="3"/>
        <v>0.27310000000000001</v>
      </c>
    </row>
    <row r="52" spans="1:10">
      <c r="A52" s="211">
        <v>23</v>
      </c>
      <c r="B52" s="212">
        <v>0.33500000000000002</v>
      </c>
      <c r="C52" s="212">
        <v>0.35</v>
      </c>
      <c r="D52" s="212">
        <v>0.374</v>
      </c>
      <c r="E52" s="212">
        <v>0.42599999999999999</v>
      </c>
      <c r="G52" s="86">
        <f t="shared" si="0"/>
        <v>0.21610000000000001</v>
      </c>
      <c r="H52" s="86">
        <f t="shared" si="1"/>
        <v>0.22009999999999996</v>
      </c>
      <c r="I52" s="86">
        <f t="shared" si="2"/>
        <v>0.23409999999999997</v>
      </c>
      <c r="J52" s="86">
        <f t="shared" si="3"/>
        <v>0.27910000000000001</v>
      </c>
    </row>
    <row r="53" spans="1:10">
      <c r="A53" s="211">
        <v>23.5</v>
      </c>
      <c r="B53" s="212">
        <v>0.33700000000000002</v>
      </c>
      <c r="C53" s="212">
        <v>0.35099999999999998</v>
      </c>
      <c r="D53" s="212">
        <v>0.378</v>
      </c>
      <c r="E53" s="212">
        <v>0.42899999999999999</v>
      </c>
      <c r="G53" s="86">
        <f t="shared" si="0"/>
        <v>0.21810000000000002</v>
      </c>
      <c r="H53" s="86">
        <f t="shared" si="1"/>
        <v>0.22109999999999996</v>
      </c>
      <c r="I53" s="86">
        <f t="shared" si="2"/>
        <v>0.23809999999999998</v>
      </c>
      <c r="J53" s="86">
        <f t="shared" si="3"/>
        <v>0.28210000000000002</v>
      </c>
    </row>
    <row r="54" spans="1:10">
      <c r="A54" s="211">
        <v>24</v>
      </c>
      <c r="B54" s="212">
        <v>0.33600000000000002</v>
      </c>
      <c r="C54" s="212">
        <v>0.35199999999999998</v>
      </c>
      <c r="D54" s="212">
        <v>0.38</v>
      </c>
      <c r="E54" s="212">
        <v>0.43</v>
      </c>
      <c r="G54" s="86">
        <f t="shared" si="0"/>
        <v>0.21710000000000002</v>
      </c>
      <c r="H54" s="86">
        <f t="shared" si="1"/>
        <v>0.22209999999999996</v>
      </c>
      <c r="I54" s="86">
        <f t="shared" si="2"/>
        <v>0.24009999999999998</v>
      </c>
      <c r="J54" s="86">
        <f t="shared" si="3"/>
        <v>0.28310000000000002</v>
      </c>
    </row>
    <row r="55" spans="1:10">
      <c r="A55" s="211">
        <v>24.5</v>
      </c>
      <c r="B55" s="212">
        <v>0.33700000000000002</v>
      </c>
      <c r="C55" s="212">
        <v>0.35</v>
      </c>
      <c r="D55" s="212">
        <v>0.38100000000000001</v>
      </c>
      <c r="E55" s="212">
        <v>0.432</v>
      </c>
      <c r="G55" s="86">
        <f t="shared" si="0"/>
        <v>0.21810000000000002</v>
      </c>
      <c r="H55" s="86">
        <f t="shared" si="1"/>
        <v>0.22009999999999996</v>
      </c>
      <c r="I55" s="86">
        <f t="shared" si="2"/>
        <v>0.24109999999999998</v>
      </c>
      <c r="J55" s="86">
        <f t="shared" si="3"/>
        <v>0.28510000000000002</v>
      </c>
    </row>
    <row r="56" spans="1:10">
      <c r="A56" s="211">
        <v>25</v>
      </c>
      <c r="B56" s="212">
        <v>0.33900000000000002</v>
      </c>
      <c r="C56" s="212">
        <v>0.34899999999999998</v>
      </c>
      <c r="D56" s="212">
        <v>0.38400000000000001</v>
      </c>
      <c r="E56" s="212">
        <v>0.436</v>
      </c>
      <c r="G56" s="86">
        <f t="shared" si="0"/>
        <v>0.22010000000000002</v>
      </c>
      <c r="H56" s="86">
        <f t="shared" si="1"/>
        <v>0.21909999999999996</v>
      </c>
      <c r="I56" s="86">
        <f t="shared" si="2"/>
        <v>0.24409999999999998</v>
      </c>
      <c r="J56" s="86">
        <f t="shared" si="3"/>
        <v>0.28910000000000002</v>
      </c>
    </row>
    <row r="57" spans="1:10">
      <c r="A57" s="211">
        <v>25.5</v>
      </c>
      <c r="B57" s="212">
        <v>0.34</v>
      </c>
      <c r="C57" s="212">
        <v>0.35099999999999998</v>
      </c>
      <c r="D57" s="212">
        <v>0.38400000000000001</v>
      </c>
      <c r="E57" s="212">
        <v>0.436</v>
      </c>
      <c r="G57" s="86">
        <f t="shared" si="0"/>
        <v>0.22110000000000002</v>
      </c>
      <c r="H57" s="86">
        <f t="shared" si="1"/>
        <v>0.22109999999999996</v>
      </c>
      <c r="I57" s="86">
        <f t="shared" si="2"/>
        <v>0.24409999999999998</v>
      </c>
      <c r="J57" s="86">
        <f t="shared" si="3"/>
        <v>0.28910000000000002</v>
      </c>
    </row>
    <row r="58" spans="1:10">
      <c r="A58" s="211">
        <v>26</v>
      </c>
      <c r="B58" s="212">
        <v>0.34300000000000003</v>
      </c>
      <c r="C58" s="212">
        <v>0.35099999999999998</v>
      </c>
      <c r="D58" s="212">
        <v>0.38600000000000001</v>
      </c>
      <c r="E58" s="212">
        <v>0.437</v>
      </c>
      <c r="G58" s="86">
        <f t="shared" si="0"/>
        <v>0.22410000000000002</v>
      </c>
      <c r="H58" s="86">
        <f t="shared" si="1"/>
        <v>0.22109999999999996</v>
      </c>
      <c r="I58" s="86">
        <f t="shared" si="2"/>
        <v>0.24609999999999999</v>
      </c>
      <c r="J58" s="86">
        <f t="shared" si="3"/>
        <v>0.29010000000000002</v>
      </c>
    </row>
    <row r="59" spans="1:10">
      <c r="A59" s="211">
        <v>26.5</v>
      </c>
      <c r="B59" s="212">
        <v>0.34399999999999997</v>
      </c>
      <c r="C59" s="212">
        <v>0.35399999999999998</v>
      </c>
      <c r="D59" s="212">
        <v>0.38600000000000001</v>
      </c>
      <c r="E59" s="212">
        <v>0.442</v>
      </c>
      <c r="G59" s="86">
        <f t="shared" si="0"/>
        <v>0.22509999999999997</v>
      </c>
      <c r="H59" s="86">
        <f t="shared" si="1"/>
        <v>0.22409999999999997</v>
      </c>
      <c r="I59" s="86">
        <f t="shared" si="2"/>
        <v>0.24609999999999999</v>
      </c>
      <c r="J59" s="86">
        <f t="shared" si="3"/>
        <v>0.29510000000000003</v>
      </c>
    </row>
    <row r="60" spans="1:10">
      <c r="A60" s="211">
        <v>27</v>
      </c>
      <c r="B60" s="212">
        <v>0.34399999999999997</v>
      </c>
      <c r="C60" s="212">
        <v>0.35099999999999998</v>
      </c>
      <c r="D60" s="212">
        <v>0.38800000000000001</v>
      </c>
      <c r="E60" s="212">
        <v>0.44</v>
      </c>
      <c r="G60" s="86">
        <f t="shared" si="0"/>
        <v>0.22509999999999997</v>
      </c>
      <c r="H60" s="86">
        <f t="shared" si="1"/>
        <v>0.22109999999999996</v>
      </c>
      <c r="I60" s="86">
        <f t="shared" si="2"/>
        <v>0.24809999999999999</v>
      </c>
      <c r="J60" s="86">
        <f t="shared" si="3"/>
        <v>0.29310000000000003</v>
      </c>
    </row>
    <row r="61" spans="1:10">
      <c r="A61" s="211">
        <v>27.5</v>
      </c>
      <c r="B61" s="212">
        <v>0.34399999999999997</v>
      </c>
      <c r="C61" s="212">
        <v>0.35199999999999998</v>
      </c>
      <c r="D61" s="212">
        <v>0.38800000000000001</v>
      </c>
      <c r="E61" s="212">
        <v>0.442</v>
      </c>
      <c r="G61" s="86">
        <f t="shared" si="0"/>
        <v>0.22509999999999997</v>
      </c>
      <c r="H61" s="86">
        <f t="shared" si="1"/>
        <v>0.22209999999999996</v>
      </c>
      <c r="I61" s="86">
        <f t="shared" si="2"/>
        <v>0.24809999999999999</v>
      </c>
      <c r="J61" s="86">
        <f t="shared" si="3"/>
        <v>0.29510000000000003</v>
      </c>
    </row>
    <row r="62" spans="1:10">
      <c r="A62" s="211">
        <v>28</v>
      </c>
      <c r="B62" s="212">
        <v>0.34399999999999997</v>
      </c>
      <c r="C62" s="212">
        <v>0.34699999999999998</v>
      </c>
      <c r="D62" s="212">
        <v>0.38600000000000001</v>
      </c>
      <c r="E62" s="212">
        <v>0.44400000000000001</v>
      </c>
      <c r="G62" s="86">
        <f t="shared" si="0"/>
        <v>0.22509999999999997</v>
      </c>
      <c r="H62" s="86">
        <f t="shared" si="1"/>
        <v>0.21709999999999996</v>
      </c>
      <c r="I62" s="86">
        <f t="shared" si="2"/>
        <v>0.24609999999999999</v>
      </c>
      <c r="J62" s="86">
        <f t="shared" si="3"/>
        <v>0.29710000000000003</v>
      </c>
    </row>
    <row r="63" spans="1:10">
      <c r="A63" s="211">
        <v>28.5</v>
      </c>
      <c r="B63" s="212">
        <v>0.34399999999999997</v>
      </c>
      <c r="C63" s="212">
        <v>0.35</v>
      </c>
      <c r="D63" s="212">
        <v>0.38900000000000001</v>
      </c>
      <c r="E63" s="212">
        <v>0.443</v>
      </c>
      <c r="G63" s="86">
        <f t="shared" si="0"/>
        <v>0.22509999999999997</v>
      </c>
      <c r="H63" s="86">
        <f t="shared" si="1"/>
        <v>0.22009999999999996</v>
      </c>
      <c r="I63" s="86">
        <f t="shared" si="2"/>
        <v>0.24909999999999999</v>
      </c>
      <c r="J63" s="86">
        <f t="shared" si="3"/>
        <v>0.29610000000000003</v>
      </c>
    </row>
    <row r="64" spans="1:10">
      <c r="A64" s="211">
        <v>29</v>
      </c>
      <c r="B64" s="212">
        <v>0.34699999999999998</v>
      </c>
      <c r="C64" s="212">
        <v>0.35</v>
      </c>
      <c r="D64" s="212">
        <v>0.39</v>
      </c>
      <c r="E64" s="212">
        <v>0.44600000000000001</v>
      </c>
      <c r="G64" s="86">
        <f t="shared" si="0"/>
        <v>0.22809999999999997</v>
      </c>
      <c r="H64" s="86">
        <f t="shared" si="1"/>
        <v>0.22009999999999996</v>
      </c>
      <c r="I64" s="86">
        <f t="shared" si="2"/>
        <v>0.25009999999999999</v>
      </c>
      <c r="J64" s="86">
        <f t="shared" si="3"/>
        <v>0.29910000000000003</v>
      </c>
    </row>
    <row r="65" spans="1:10">
      <c r="A65" s="211">
        <v>29.5</v>
      </c>
      <c r="B65" s="212">
        <v>0.34499999999999997</v>
      </c>
      <c r="C65" s="212">
        <v>0.34599999999999997</v>
      </c>
      <c r="D65" s="212">
        <v>0.38700000000000001</v>
      </c>
      <c r="E65" s="212">
        <v>0.443</v>
      </c>
      <c r="G65" s="86">
        <f t="shared" si="0"/>
        <v>0.22609999999999997</v>
      </c>
      <c r="H65" s="86">
        <f t="shared" si="1"/>
        <v>0.21609999999999996</v>
      </c>
      <c r="I65" s="86">
        <f t="shared" si="2"/>
        <v>0.24709999999999999</v>
      </c>
      <c r="J65" s="86">
        <f t="shared" si="3"/>
        <v>0.29610000000000003</v>
      </c>
    </row>
    <row r="66" spans="1:10">
      <c r="A66" s="211">
        <v>30</v>
      </c>
      <c r="B66" s="212">
        <v>0.34399999999999997</v>
      </c>
      <c r="C66" s="212">
        <v>0.34699999999999998</v>
      </c>
      <c r="D66" s="212">
        <v>0.38900000000000001</v>
      </c>
      <c r="E66" s="212">
        <v>0.443</v>
      </c>
      <c r="G66" s="86">
        <f t="shared" si="0"/>
        <v>0.22509999999999997</v>
      </c>
      <c r="H66" s="86">
        <f t="shared" si="1"/>
        <v>0.21709999999999996</v>
      </c>
      <c r="I66" s="86">
        <f t="shared" si="2"/>
        <v>0.24909999999999999</v>
      </c>
      <c r="J66" s="86">
        <f t="shared" si="3"/>
        <v>0.29610000000000003</v>
      </c>
    </row>
    <row r="67" spans="1:10">
      <c r="A67" s="211">
        <v>30.5</v>
      </c>
      <c r="B67" s="212">
        <v>0.34499999999999997</v>
      </c>
      <c r="C67" s="212">
        <v>0.34699999999999998</v>
      </c>
      <c r="D67" s="212">
        <v>0.38900000000000001</v>
      </c>
      <c r="E67" s="212">
        <v>0.44400000000000001</v>
      </c>
      <c r="G67" s="86">
        <f t="shared" si="0"/>
        <v>0.22609999999999997</v>
      </c>
      <c r="H67" s="86">
        <f t="shared" si="1"/>
        <v>0.21709999999999996</v>
      </c>
      <c r="I67" s="86">
        <f t="shared" si="2"/>
        <v>0.24909999999999999</v>
      </c>
      <c r="J67" s="86">
        <f t="shared" si="3"/>
        <v>0.29710000000000003</v>
      </c>
    </row>
    <row r="68" spans="1:10">
      <c r="A68" s="211">
        <v>31</v>
      </c>
      <c r="B68" s="212">
        <v>0.34599999999999997</v>
      </c>
      <c r="C68" s="212">
        <v>0.34699999999999998</v>
      </c>
      <c r="D68" s="212">
        <v>0.38900000000000001</v>
      </c>
      <c r="E68" s="212">
        <v>0.44700000000000001</v>
      </c>
      <c r="G68" s="86">
        <f t="shared" si="0"/>
        <v>0.22709999999999997</v>
      </c>
      <c r="H68" s="86">
        <f t="shared" si="1"/>
        <v>0.21709999999999996</v>
      </c>
      <c r="I68" s="86">
        <f t="shared" si="2"/>
        <v>0.24909999999999999</v>
      </c>
      <c r="J68" s="86">
        <f t="shared" si="3"/>
        <v>0.30010000000000003</v>
      </c>
    </row>
    <row r="69" spans="1:10">
      <c r="A69" s="211">
        <v>31.5</v>
      </c>
      <c r="B69" s="212">
        <v>0.34699999999999998</v>
      </c>
      <c r="C69" s="212">
        <v>0.34799999999999998</v>
      </c>
      <c r="D69" s="212">
        <v>0.38800000000000001</v>
      </c>
      <c r="E69" s="212">
        <v>0.44500000000000001</v>
      </c>
      <c r="G69" s="86">
        <f t="shared" si="0"/>
        <v>0.22809999999999997</v>
      </c>
      <c r="H69" s="86">
        <f t="shared" si="1"/>
        <v>0.21809999999999996</v>
      </c>
      <c r="I69" s="86">
        <f t="shared" si="2"/>
        <v>0.24809999999999999</v>
      </c>
      <c r="J69" s="86">
        <f t="shared" si="3"/>
        <v>0.29810000000000003</v>
      </c>
    </row>
    <row r="70" spans="1:10">
      <c r="A70" s="211">
        <v>32</v>
      </c>
      <c r="B70" s="212">
        <v>0.34799999999999998</v>
      </c>
      <c r="C70" s="212">
        <v>0.34899999999999998</v>
      </c>
      <c r="D70" s="212">
        <v>0.38900000000000001</v>
      </c>
      <c r="E70" s="212">
        <v>0.44600000000000001</v>
      </c>
      <c r="G70" s="86">
        <f t="shared" si="0"/>
        <v>0.22909999999999997</v>
      </c>
      <c r="H70" s="86">
        <f t="shared" si="1"/>
        <v>0.21909999999999996</v>
      </c>
      <c r="I70" s="86">
        <f t="shared" si="2"/>
        <v>0.24909999999999999</v>
      </c>
      <c r="J70" s="86">
        <f t="shared" si="3"/>
        <v>0.29910000000000003</v>
      </c>
    </row>
    <row r="71" spans="1:10">
      <c r="A71" s="211">
        <v>32.5</v>
      </c>
      <c r="B71" s="212">
        <v>0.35</v>
      </c>
      <c r="C71" s="212">
        <v>0.34799999999999998</v>
      </c>
      <c r="D71" s="212">
        <v>0.39100000000000001</v>
      </c>
      <c r="E71" s="212">
        <v>0.44800000000000001</v>
      </c>
      <c r="G71" s="86">
        <f t="shared" ref="G71:G134" si="4">B71-$B$6+0.0001</f>
        <v>0.23109999999999997</v>
      </c>
      <c r="H71" s="86">
        <f t="shared" ref="H71:H134" si="5">C71-$C$6+0.0001</f>
        <v>0.21809999999999996</v>
      </c>
      <c r="I71" s="86">
        <f t="shared" ref="I71:I134" si="6">D71-$D$6+0.0001</f>
        <v>0.25109999999999999</v>
      </c>
      <c r="J71" s="86">
        <f t="shared" ref="J71:J134" si="7">E71-$E$6+0.0001</f>
        <v>0.30110000000000003</v>
      </c>
    </row>
    <row r="72" spans="1:10">
      <c r="A72" s="211">
        <v>33</v>
      </c>
      <c r="B72" s="212">
        <v>0.35</v>
      </c>
      <c r="C72" s="212">
        <v>0.34799999999999998</v>
      </c>
      <c r="D72" s="212">
        <v>0.39200000000000002</v>
      </c>
      <c r="E72" s="212">
        <v>0.45</v>
      </c>
      <c r="G72" s="86">
        <f t="shared" si="4"/>
        <v>0.23109999999999997</v>
      </c>
      <c r="H72" s="86">
        <f t="shared" si="5"/>
        <v>0.21809999999999996</v>
      </c>
      <c r="I72" s="86">
        <f t="shared" si="6"/>
        <v>0.25209999999999999</v>
      </c>
      <c r="J72" s="86">
        <f t="shared" si="7"/>
        <v>0.30310000000000004</v>
      </c>
    </row>
    <row r="73" spans="1:10">
      <c r="A73" s="211">
        <v>33.5</v>
      </c>
      <c r="B73" s="212">
        <v>0.35099999999999998</v>
      </c>
      <c r="C73" s="212">
        <v>0.34699999999999998</v>
      </c>
      <c r="D73" s="212">
        <v>0.39300000000000002</v>
      </c>
      <c r="E73" s="212">
        <v>0.45100000000000001</v>
      </c>
      <c r="G73" s="86">
        <f t="shared" si="4"/>
        <v>0.23209999999999997</v>
      </c>
      <c r="H73" s="86">
        <f t="shared" si="5"/>
        <v>0.21709999999999996</v>
      </c>
      <c r="I73" s="86">
        <f t="shared" si="6"/>
        <v>0.25309999999999999</v>
      </c>
      <c r="J73" s="86">
        <f t="shared" si="7"/>
        <v>0.30410000000000004</v>
      </c>
    </row>
    <row r="74" spans="1:10">
      <c r="A74" s="211">
        <v>34</v>
      </c>
      <c r="B74" s="212">
        <v>0.35099999999999998</v>
      </c>
      <c r="C74" s="212">
        <v>0.34599999999999997</v>
      </c>
      <c r="D74" s="212">
        <v>0.39100000000000001</v>
      </c>
      <c r="E74" s="212">
        <v>0.44900000000000001</v>
      </c>
      <c r="G74" s="86">
        <f t="shared" si="4"/>
        <v>0.23209999999999997</v>
      </c>
      <c r="H74" s="86">
        <f t="shared" si="5"/>
        <v>0.21609999999999996</v>
      </c>
      <c r="I74" s="86">
        <f t="shared" si="6"/>
        <v>0.25109999999999999</v>
      </c>
      <c r="J74" s="86">
        <f t="shared" si="7"/>
        <v>0.30210000000000004</v>
      </c>
    </row>
    <row r="75" spans="1:10">
      <c r="A75" s="211">
        <v>34.5</v>
      </c>
      <c r="B75" s="212">
        <v>0.35</v>
      </c>
      <c r="C75" s="212">
        <v>0.34499999999999997</v>
      </c>
      <c r="D75" s="212">
        <v>0.39300000000000002</v>
      </c>
      <c r="E75" s="212">
        <v>0.45100000000000001</v>
      </c>
      <c r="G75" s="86">
        <f t="shared" si="4"/>
        <v>0.23109999999999997</v>
      </c>
      <c r="H75" s="86">
        <f t="shared" si="5"/>
        <v>0.21509999999999996</v>
      </c>
      <c r="I75" s="86">
        <f t="shared" si="6"/>
        <v>0.25309999999999999</v>
      </c>
      <c r="J75" s="86">
        <f t="shared" si="7"/>
        <v>0.30410000000000004</v>
      </c>
    </row>
    <row r="76" spans="1:10">
      <c r="A76" s="211">
        <v>35</v>
      </c>
      <c r="B76" s="212">
        <v>0.34899999999999998</v>
      </c>
      <c r="C76" s="212">
        <v>0.34399999999999997</v>
      </c>
      <c r="D76" s="212">
        <v>0.39400000000000002</v>
      </c>
      <c r="E76" s="212">
        <v>0.45</v>
      </c>
      <c r="G76" s="86">
        <f t="shared" si="4"/>
        <v>0.23009999999999997</v>
      </c>
      <c r="H76" s="86">
        <f t="shared" si="5"/>
        <v>0.21409999999999996</v>
      </c>
      <c r="I76" s="86">
        <f t="shared" si="6"/>
        <v>0.25409999999999999</v>
      </c>
      <c r="J76" s="86">
        <f t="shared" si="7"/>
        <v>0.30310000000000004</v>
      </c>
    </row>
    <row r="77" spans="1:10">
      <c r="A77" s="211">
        <v>35.5</v>
      </c>
      <c r="B77" s="212">
        <v>0.34899999999999998</v>
      </c>
      <c r="C77" s="212">
        <v>0.34100000000000003</v>
      </c>
      <c r="D77" s="212">
        <v>0.39600000000000002</v>
      </c>
      <c r="E77" s="212">
        <v>0.45800000000000002</v>
      </c>
      <c r="G77" s="86">
        <f t="shared" si="4"/>
        <v>0.23009999999999997</v>
      </c>
      <c r="H77" s="86">
        <f t="shared" si="5"/>
        <v>0.21110000000000001</v>
      </c>
      <c r="I77" s="86">
        <f t="shared" si="6"/>
        <v>0.25609999999999999</v>
      </c>
      <c r="J77" s="86">
        <f t="shared" si="7"/>
        <v>0.31110000000000004</v>
      </c>
    </row>
    <row r="78" spans="1:10">
      <c r="A78" s="211">
        <v>36</v>
      </c>
      <c r="B78" s="212">
        <v>0.35</v>
      </c>
      <c r="C78" s="212">
        <v>0.34100000000000003</v>
      </c>
      <c r="D78" s="212">
        <v>0.39600000000000002</v>
      </c>
      <c r="E78" s="212">
        <v>0.45300000000000001</v>
      </c>
      <c r="G78" s="86">
        <f t="shared" si="4"/>
        <v>0.23109999999999997</v>
      </c>
      <c r="H78" s="86">
        <f t="shared" si="5"/>
        <v>0.21110000000000001</v>
      </c>
      <c r="I78" s="86">
        <f t="shared" si="6"/>
        <v>0.25609999999999999</v>
      </c>
      <c r="J78" s="86">
        <f t="shared" si="7"/>
        <v>0.30610000000000004</v>
      </c>
    </row>
    <row r="79" spans="1:10">
      <c r="A79" s="211">
        <v>36.5</v>
      </c>
      <c r="B79" s="212">
        <v>0.35099999999999998</v>
      </c>
      <c r="C79" s="212">
        <v>0.33800000000000002</v>
      </c>
      <c r="D79" s="212">
        <v>0.39800000000000002</v>
      </c>
      <c r="E79" s="212">
        <v>0.45200000000000001</v>
      </c>
      <c r="G79" s="86">
        <f t="shared" si="4"/>
        <v>0.23209999999999997</v>
      </c>
      <c r="H79" s="86">
        <f t="shared" si="5"/>
        <v>0.20810000000000001</v>
      </c>
      <c r="I79" s="86">
        <f t="shared" si="6"/>
        <v>0.2581</v>
      </c>
      <c r="J79" s="86">
        <f t="shared" si="7"/>
        <v>0.30510000000000004</v>
      </c>
    </row>
    <row r="80" spans="1:10">
      <c r="A80" s="211">
        <v>37</v>
      </c>
      <c r="B80" s="212">
        <v>0.35299999999999998</v>
      </c>
      <c r="C80" s="212">
        <v>0.33700000000000002</v>
      </c>
      <c r="D80" s="212">
        <v>0.4</v>
      </c>
      <c r="E80" s="212">
        <v>0.45400000000000001</v>
      </c>
      <c r="G80" s="86">
        <f t="shared" si="4"/>
        <v>0.23409999999999997</v>
      </c>
      <c r="H80" s="86">
        <f t="shared" si="5"/>
        <v>0.20710000000000001</v>
      </c>
      <c r="I80" s="86">
        <f t="shared" si="6"/>
        <v>0.2601</v>
      </c>
      <c r="J80" s="86">
        <f t="shared" si="7"/>
        <v>0.30710000000000004</v>
      </c>
    </row>
    <row r="81" spans="1:10">
      <c r="A81" s="211">
        <v>37.5</v>
      </c>
      <c r="B81" s="212">
        <v>0.35299999999999998</v>
      </c>
      <c r="C81" s="212">
        <v>0.33600000000000002</v>
      </c>
      <c r="D81" s="212">
        <v>0.40200000000000002</v>
      </c>
      <c r="E81" s="212">
        <v>0.45600000000000002</v>
      </c>
      <c r="G81" s="86">
        <f t="shared" si="4"/>
        <v>0.23409999999999997</v>
      </c>
      <c r="H81" s="86">
        <f t="shared" si="5"/>
        <v>0.20610000000000001</v>
      </c>
      <c r="I81" s="86">
        <f t="shared" si="6"/>
        <v>0.2621</v>
      </c>
      <c r="J81" s="86">
        <f t="shared" si="7"/>
        <v>0.30910000000000004</v>
      </c>
    </row>
    <row r="82" spans="1:10">
      <c r="A82" s="211">
        <v>38</v>
      </c>
      <c r="B82" s="212">
        <v>0.35299999999999998</v>
      </c>
      <c r="C82" s="212">
        <v>0.33200000000000002</v>
      </c>
      <c r="D82" s="212">
        <v>0.40300000000000002</v>
      </c>
      <c r="E82" s="212">
        <v>0.45900000000000002</v>
      </c>
      <c r="G82" s="86">
        <f t="shared" si="4"/>
        <v>0.23409999999999997</v>
      </c>
      <c r="H82" s="86">
        <f t="shared" si="5"/>
        <v>0.2021</v>
      </c>
      <c r="I82" s="86">
        <f t="shared" si="6"/>
        <v>0.2631</v>
      </c>
      <c r="J82" s="86">
        <f t="shared" si="7"/>
        <v>0.31210000000000004</v>
      </c>
    </row>
    <row r="83" spans="1:10">
      <c r="A83" s="211">
        <v>38.5</v>
      </c>
      <c r="B83" s="212">
        <v>0.35199999999999998</v>
      </c>
      <c r="C83" s="212">
        <v>0.32700000000000001</v>
      </c>
      <c r="D83" s="212">
        <v>0.40100000000000002</v>
      </c>
      <c r="E83" s="212">
        <v>0.45600000000000002</v>
      </c>
      <c r="G83" s="86">
        <f t="shared" si="4"/>
        <v>0.23309999999999997</v>
      </c>
      <c r="H83" s="86">
        <f t="shared" si="5"/>
        <v>0.1971</v>
      </c>
      <c r="I83" s="86">
        <f t="shared" si="6"/>
        <v>0.2611</v>
      </c>
      <c r="J83" s="86">
        <f t="shared" si="7"/>
        <v>0.30910000000000004</v>
      </c>
    </row>
    <row r="84" spans="1:10">
      <c r="A84" s="211">
        <v>39</v>
      </c>
      <c r="B84" s="212">
        <v>0.35299999999999998</v>
      </c>
      <c r="C84" s="212">
        <v>0.32500000000000001</v>
      </c>
      <c r="D84" s="212">
        <v>0.40200000000000002</v>
      </c>
      <c r="E84" s="212">
        <v>0.45900000000000002</v>
      </c>
      <c r="G84" s="86">
        <f t="shared" si="4"/>
        <v>0.23409999999999997</v>
      </c>
      <c r="H84" s="86">
        <f t="shared" si="5"/>
        <v>0.1951</v>
      </c>
      <c r="I84" s="86">
        <f t="shared" si="6"/>
        <v>0.2621</v>
      </c>
      <c r="J84" s="86">
        <f t="shared" si="7"/>
        <v>0.31210000000000004</v>
      </c>
    </row>
    <row r="85" spans="1:10">
      <c r="A85" s="211">
        <v>39.5</v>
      </c>
      <c r="B85" s="212">
        <v>0.35299999999999998</v>
      </c>
      <c r="C85" s="212">
        <v>0.32500000000000001</v>
      </c>
      <c r="D85" s="212">
        <v>0.40400000000000003</v>
      </c>
      <c r="E85" s="212">
        <v>0.45900000000000002</v>
      </c>
      <c r="G85" s="86">
        <f t="shared" si="4"/>
        <v>0.23409999999999997</v>
      </c>
      <c r="H85" s="86">
        <f t="shared" si="5"/>
        <v>0.1951</v>
      </c>
      <c r="I85" s="86">
        <f t="shared" si="6"/>
        <v>0.2641</v>
      </c>
      <c r="J85" s="86">
        <f t="shared" si="7"/>
        <v>0.31210000000000004</v>
      </c>
    </row>
    <row r="86" spans="1:10">
      <c r="A86" s="211">
        <v>40</v>
      </c>
      <c r="B86" s="212">
        <v>0.35199999999999998</v>
      </c>
      <c r="C86" s="212">
        <v>0.32400000000000001</v>
      </c>
      <c r="D86" s="212">
        <v>0.40600000000000003</v>
      </c>
      <c r="E86" s="212">
        <v>0.46</v>
      </c>
      <c r="G86" s="86">
        <f t="shared" si="4"/>
        <v>0.23309999999999997</v>
      </c>
      <c r="H86" s="86">
        <f t="shared" si="5"/>
        <v>0.19409999999999999</v>
      </c>
      <c r="I86" s="86">
        <f t="shared" si="6"/>
        <v>0.2661</v>
      </c>
      <c r="J86" s="86">
        <f t="shared" si="7"/>
        <v>0.31310000000000004</v>
      </c>
    </row>
    <row r="87" spans="1:10">
      <c r="A87" s="211">
        <v>40.5</v>
      </c>
      <c r="B87" s="212">
        <v>0.35</v>
      </c>
      <c r="C87" s="212">
        <v>0.318</v>
      </c>
      <c r="D87" s="212">
        <v>0.40500000000000003</v>
      </c>
      <c r="E87" s="212">
        <v>0.45900000000000002</v>
      </c>
      <c r="G87" s="86">
        <f t="shared" si="4"/>
        <v>0.23109999999999997</v>
      </c>
      <c r="H87" s="86">
        <f t="shared" si="5"/>
        <v>0.18809999999999999</v>
      </c>
      <c r="I87" s="86">
        <f t="shared" si="6"/>
        <v>0.2651</v>
      </c>
      <c r="J87" s="86">
        <f t="shared" si="7"/>
        <v>0.31210000000000004</v>
      </c>
    </row>
    <row r="88" spans="1:10">
      <c r="A88" s="211">
        <v>41</v>
      </c>
      <c r="B88" s="212">
        <v>0.35099999999999998</v>
      </c>
      <c r="C88" s="212">
        <v>0.32100000000000001</v>
      </c>
      <c r="D88" s="212">
        <v>0.40799999999999997</v>
      </c>
      <c r="E88" s="212">
        <v>0.46100000000000002</v>
      </c>
      <c r="G88" s="86">
        <f t="shared" si="4"/>
        <v>0.23209999999999997</v>
      </c>
      <c r="H88" s="86">
        <f t="shared" si="5"/>
        <v>0.19109999999999999</v>
      </c>
      <c r="I88" s="86">
        <f t="shared" si="6"/>
        <v>0.26809999999999995</v>
      </c>
      <c r="J88" s="86">
        <f t="shared" si="7"/>
        <v>0.31410000000000005</v>
      </c>
    </row>
    <row r="89" spans="1:10">
      <c r="A89" s="211">
        <v>41.5</v>
      </c>
      <c r="B89" s="212">
        <v>0.34899999999999998</v>
      </c>
      <c r="C89" s="212">
        <v>0.315</v>
      </c>
      <c r="D89" s="212">
        <v>0.40699999999999997</v>
      </c>
      <c r="E89" s="212">
        <v>0.46300000000000002</v>
      </c>
      <c r="G89" s="86">
        <f t="shared" si="4"/>
        <v>0.23009999999999997</v>
      </c>
      <c r="H89" s="86">
        <f t="shared" si="5"/>
        <v>0.18509999999999999</v>
      </c>
      <c r="I89" s="86">
        <f t="shared" si="6"/>
        <v>0.26709999999999995</v>
      </c>
      <c r="J89" s="86">
        <f t="shared" si="7"/>
        <v>0.31610000000000005</v>
      </c>
    </row>
    <row r="90" spans="1:10">
      <c r="A90" s="211">
        <v>42</v>
      </c>
      <c r="B90" s="212">
        <v>0.34799999999999998</v>
      </c>
      <c r="C90" s="212">
        <v>0.314</v>
      </c>
      <c r="D90" s="212">
        <v>0.41</v>
      </c>
      <c r="E90" s="212">
        <v>0.46600000000000003</v>
      </c>
      <c r="G90" s="86">
        <f t="shared" si="4"/>
        <v>0.22909999999999997</v>
      </c>
      <c r="H90" s="86">
        <f t="shared" si="5"/>
        <v>0.18409999999999999</v>
      </c>
      <c r="I90" s="86">
        <f t="shared" si="6"/>
        <v>0.27009999999999995</v>
      </c>
      <c r="J90" s="86">
        <f t="shared" si="7"/>
        <v>0.31910000000000005</v>
      </c>
    </row>
    <row r="91" spans="1:10">
      <c r="A91" s="211">
        <v>42.5</v>
      </c>
      <c r="B91" s="212">
        <v>0.34799999999999998</v>
      </c>
      <c r="C91" s="212">
        <v>0.311</v>
      </c>
      <c r="D91" s="212">
        <v>0.40799999999999997</v>
      </c>
      <c r="E91" s="212">
        <v>0.46200000000000002</v>
      </c>
      <c r="G91" s="86">
        <f t="shared" si="4"/>
        <v>0.22909999999999997</v>
      </c>
      <c r="H91" s="86">
        <f t="shared" si="5"/>
        <v>0.18109999999999998</v>
      </c>
      <c r="I91" s="86">
        <f t="shared" si="6"/>
        <v>0.26809999999999995</v>
      </c>
      <c r="J91" s="86">
        <f t="shared" si="7"/>
        <v>0.31510000000000005</v>
      </c>
    </row>
    <row r="92" spans="1:10">
      <c r="A92" s="211">
        <v>43</v>
      </c>
      <c r="B92" s="212">
        <v>0.34799999999999998</v>
      </c>
      <c r="C92" s="212">
        <v>0.311</v>
      </c>
      <c r="D92" s="212">
        <v>0.41</v>
      </c>
      <c r="E92" s="212">
        <v>0.46600000000000003</v>
      </c>
      <c r="G92" s="86">
        <f t="shared" si="4"/>
        <v>0.22909999999999997</v>
      </c>
      <c r="H92" s="86">
        <f t="shared" si="5"/>
        <v>0.18109999999999998</v>
      </c>
      <c r="I92" s="86">
        <f t="shared" si="6"/>
        <v>0.27009999999999995</v>
      </c>
      <c r="J92" s="86">
        <f t="shared" si="7"/>
        <v>0.31910000000000005</v>
      </c>
    </row>
    <row r="93" spans="1:10">
      <c r="A93" s="211">
        <v>43.5</v>
      </c>
      <c r="B93" s="212">
        <v>0.35</v>
      </c>
      <c r="C93" s="212">
        <v>0.308</v>
      </c>
      <c r="D93" s="212">
        <v>0.41099999999999998</v>
      </c>
      <c r="E93" s="212">
        <v>0.46500000000000002</v>
      </c>
      <c r="G93" s="86">
        <f t="shared" si="4"/>
        <v>0.23109999999999997</v>
      </c>
      <c r="H93" s="86">
        <f t="shared" si="5"/>
        <v>0.17809999999999998</v>
      </c>
      <c r="I93" s="86">
        <f t="shared" si="6"/>
        <v>0.27109999999999995</v>
      </c>
      <c r="J93" s="86">
        <f t="shared" si="7"/>
        <v>0.31810000000000005</v>
      </c>
    </row>
    <row r="94" spans="1:10">
      <c r="A94" s="211">
        <v>44</v>
      </c>
      <c r="B94" s="212">
        <v>0.34899999999999998</v>
      </c>
      <c r="C94" s="212">
        <v>0.307</v>
      </c>
      <c r="D94" s="212">
        <v>0.41199999999999998</v>
      </c>
      <c r="E94" s="212">
        <v>0.46600000000000003</v>
      </c>
      <c r="G94" s="86">
        <f t="shared" si="4"/>
        <v>0.23009999999999997</v>
      </c>
      <c r="H94" s="86">
        <f t="shared" si="5"/>
        <v>0.17709999999999998</v>
      </c>
      <c r="I94" s="86">
        <f t="shared" si="6"/>
        <v>0.27209999999999995</v>
      </c>
      <c r="J94" s="86">
        <f t="shared" si="7"/>
        <v>0.31910000000000005</v>
      </c>
    </row>
    <row r="95" spans="1:10">
      <c r="A95" s="211">
        <v>44.5</v>
      </c>
      <c r="B95" s="212">
        <v>0.34899999999999998</v>
      </c>
      <c r="C95" s="212">
        <v>0.30599999999999999</v>
      </c>
      <c r="D95" s="212">
        <v>0.41299999999999998</v>
      </c>
      <c r="E95" s="212">
        <v>0.46500000000000002</v>
      </c>
      <c r="G95" s="86">
        <f t="shared" si="4"/>
        <v>0.23009999999999997</v>
      </c>
      <c r="H95" s="86">
        <f t="shared" si="5"/>
        <v>0.17609999999999998</v>
      </c>
      <c r="I95" s="86">
        <f t="shared" si="6"/>
        <v>0.27309999999999995</v>
      </c>
      <c r="J95" s="86">
        <f t="shared" si="7"/>
        <v>0.31810000000000005</v>
      </c>
    </row>
    <row r="96" spans="1:10">
      <c r="A96" s="211">
        <v>45</v>
      </c>
      <c r="B96" s="212">
        <v>0.34899999999999998</v>
      </c>
      <c r="C96" s="212">
        <v>0.30399999999999999</v>
      </c>
      <c r="D96" s="212">
        <v>0.41199999999999998</v>
      </c>
      <c r="E96" s="212">
        <v>0.46600000000000003</v>
      </c>
      <c r="G96" s="86">
        <f t="shared" si="4"/>
        <v>0.23009999999999997</v>
      </c>
      <c r="H96" s="86">
        <f t="shared" si="5"/>
        <v>0.17409999999999998</v>
      </c>
      <c r="I96" s="86">
        <f t="shared" si="6"/>
        <v>0.27209999999999995</v>
      </c>
      <c r="J96" s="86">
        <f t="shared" si="7"/>
        <v>0.31910000000000005</v>
      </c>
    </row>
    <row r="97" spans="1:10">
      <c r="A97" s="211">
        <v>45.5</v>
      </c>
      <c r="B97" s="212">
        <v>0.34899999999999998</v>
      </c>
      <c r="C97" s="212">
        <v>0.30299999999999999</v>
      </c>
      <c r="D97" s="212">
        <v>0.41699999999999998</v>
      </c>
      <c r="E97" s="212">
        <v>0.46500000000000002</v>
      </c>
      <c r="G97" s="86">
        <f t="shared" si="4"/>
        <v>0.23009999999999997</v>
      </c>
      <c r="H97" s="86">
        <f t="shared" si="5"/>
        <v>0.17309999999999998</v>
      </c>
      <c r="I97" s="86">
        <f t="shared" si="6"/>
        <v>0.27709999999999996</v>
      </c>
      <c r="J97" s="86">
        <f t="shared" si="7"/>
        <v>0.31810000000000005</v>
      </c>
    </row>
    <row r="98" spans="1:10">
      <c r="A98" s="211">
        <v>46</v>
      </c>
      <c r="B98" s="212">
        <v>0.34899999999999998</v>
      </c>
      <c r="C98" s="212">
        <v>0.30199999999999999</v>
      </c>
      <c r="D98" s="212">
        <v>0.41299999999999998</v>
      </c>
      <c r="E98" s="212">
        <v>0.47099999999999997</v>
      </c>
      <c r="G98" s="86">
        <f t="shared" si="4"/>
        <v>0.23009999999999997</v>
      </c>
      <c r="H98" s="86">
        <f t="shared" si="5"/>
        <v>0.17209999999999998</v>
      </c>
      <c r="I98" s="86">
        <f t="shared" si="6"/>
        <v>0.27309999999999995</v>
      </c>
      <c r="J98" s="86">
        <f t="shared" si="7"/>
        <v>0.32409999999999994</v>
      </c>
    </row>
    <row r="99" spans="1:10">
      <c r="A99" s="211">
        <v>46.5</v>
      </c>
      <c r="B99" s="212">
        <v>0.35</v>
      </c>
      <c r="C99" s="212">
        <v>0.30099999999999999</v>
      </c>
      <c r="D99" s="212">
        <v>0.41299999999999998</v>
      </c>
      <c r="E99" s="212">
        <v>0.46700000000000003</v>
      </c>
      <c r="G99" s="86">
        <f t="shared" si="4"/>
        <v>0.23109999999999997</v>
      </c>
      <c r="H99" s="86">
        <f t="shared" si="5"/>
        <v>0.17109999999999997</v>
      </c>
      <c r="I99" s="86">
        <f t="shared" si="6"/>
        <v>0.27309999999999995</v>
      </c>
      <c r="J99" s="86">
        <f t="shared" si="7"/>
        <v>0.32010000000000005</v>
      </c>
    </row>
    <row r="100" spans="1:10">
      <c r="A100" s="211">
        <v>47</v>
      </c>
      <c r="B100" s="212">
        <v>0.35099999999999998</v>
      </c>
      <c r="C100" s="212">
        <v>0.30099999999999999</v>
      </c>
      <c r="D100" s="212">
        <v>0.41399999999999998</v>
      </c>
      <c r="E100" s="212">
        <v>0.46899999999999997</v>
      </c>
      <c r="G100" s="86">
        <f t="shared" si="4"/>
        <v>0.23209999999999997</v>
      </c>
      <c r="H100" s="86">
        <f t="shared" si="5"/>
        <v>0.17109999999999997</v>
      </c>
      <c r="I100" s="86">
        <f t="shared" si="6"/>
        <v>0.27409999999999995</v>
      </c>
      <c r="J100" s="86">
        <f t="shared" si="7"/>
        <v>0.32209999999999994</v>
      </c>
    </row>
    <row r="101" spans="1:10">
      <c r="A101" s="211">
        <v>47.5</v>
      </c>
      <c r="B101" s="212">
        <v>0.35099999999999998</v>
      </c>
      <c r="C101" s="212">
        <v>0.29899999999999999</v>
      </c>
      <c r="D101" s="212">
        <v>0.41399999999999998</v>
      </c>
      <c r="E101" s="212">
        <v>0.47</v>
      </c>
      <c r="G101" s="86">
        <f t="shared" si="4"/>
        <v>0.23209999999999997</v>
      </c>
      <c r="H101" s="86">
        <f t="shared" si="5"/>
        <v>0.16909999999999997</v>
      </c>
      <c r="I101" s="86">
        <f t="shared" si="6"/>
        <v>0.27409999999999995</v>
      </c>
      <c r="J101" s="86">
        <f t="shared" si="7"/>
        <v>0.32309999999999994</v>
      </c>
    </row>
    <row r="102" spans="1:10">
      <c r="A102" s="211">
        <v>48</v>
      </c>
      <c r="B102" s="212">
        <v>0.35199999999999998</v>
      </c>
      <c r="C102" s="212">
        <v>0.29899999999999999</v>
      </c>
      <c r="D102" s="212">
        <v>0.41499999999999998</v>
      </c>
      <c r="E102" s="212">
        <v>0.46600000000000003</v>
      </c>
      <c r="G102" s="86">
        <f t="shared" si="4"/>
        <v>0.23309999999999997</v>
      </c>
      <c r="H102" s="86">
        <f t="shared" si="5"/>
        <v>0.16909999999999997</v>
      </c>
      <c r="I102" s="86">
        <f t="shared" si="6"/>
        <v>0.27509999999999996</v>
      </c>
      <c r="J102" s="86">
        <f t="shared" si="7"/>
        <v>0.31910000000000005</v>
      </c>
    </row>
    <row r="103" spans="1:10">
      <c r="A103" s="211">
        <v>48.5</v>
      </c>
      <c r="B103" s="212">
        <v>0.35299999999999998</v>
      </c>
      <c r="C103" s="212">
        <v>0.29899999999999999</v>
      </c>
      <c r="D103" s="212">
        <v>0.41599999999999998</v>
      </c>
      <c r="E103" s="212">
        <v>0.46700000000000003</v>
      </c>
      <c r="G103" s="86">
        <f t="shared" si="4"/>
        <v>0.23409999999999997</v>
      </c>
      <c r="H103" s="86">
        <f t="shared" si="5"/>
        <v>0.16909999999999997</v>
      </c>
      <c r="I103" s="86">
        <f t="shared" si="6"/>
        <v>0.27609999999999996</v>
      </c>
      <c r="J103" s="86">
        <f t="shared" si="7"/>
        <v>0.32010000000000005</v>
      </c>
    </row>
    <row r="104" spans="1:10">
      <c r="A104" s="211">
        <v>49</v>
      </c>
      <c r="B104" s="212">
        <v>0.35399999999999998</v>
      </c>
      <c r="C104" s="212">
        <v>0.29799999999999999</v>
      </c>
      <c r="D104" s="212">
        <v>0.41599999999999998</v>
      </c>
      <c r="E104" s="212">
        <v>0.46700000000000003</v>
      </c>
      <c r="G104" s="86">
        <f t="shared" si="4"/>
        <v>0.23509999999999998</v>
      </c>
      <c r="H104" s="86">
        <f t="shared" si="5"/>
        <v>0.16809999999999997</v>
      </c>
      <c r="I104" s="86">
        <f t="shared" si="6"/>
        <v>0.27609999999999996</v>
      </c>
      <c r="J104" s="86">
        <f t="shared" si="7"/>
        <v>0.32010000000000005</v>
      </c>
    </row>
    <row r="105" spans="1:10">
      <c r="A105" s="211">
        <v>49.5</v>
      </c>
      <c r="B105" s="212">
        <v>0.35499999999999998</v>
      </c>
      <c r="C105" s="212">
        <v>0.29899999999999999</v>
      </c>
      <c r="D105" s="212">
        <v>0.41599999999999998</v>
      </c>
      <c r="E105" s="212">
        <v>0.46700000000000003</v>
      </c>
      <c r="G105" s="86">
        <f t="shared" si="4"/>
        <v>0.23609999999999998</v>
      </c>
      <c r="H105" s="86">
        <f t="shared" si="5"/>
        <v>0.16909999999999997</v>
      </c>
      <c r="I105" s="86">
        <f t="shared" si="6"/>
        <v>0.27609999999999996</v>
      </c>
      <c r="J105" s="86">
        <f t="shared" si="7"/>
        <v>0.32010000000000005</v>
      </c>
    </row>
    <row r="106" spans="1:10">
      <c r="A106" s="211">
        <v>50</v>
      </c>
      <c r="B106" s="212">
        <v>0.35499999999999998</v>
      </c>
      <c r="C106" s="212">
        <v>0.29799999999999999</v>
      </c>
      <c r="D106" s="212">
        <v>0.41699999999999998</v>
      </c>
      <c r="E106" s="212">
        <v>0.46600000000000003</v>
      </c>
      <c r="G106" s="86">
        <f t="shared" si="4"/>
        <v>0.23609999999999998</v>
      </c>
      <c r="H106" s="86">
        <f t="shared" si="5"/>
        <v>0.16809999999999997</v>
      </c>
      <c r="I106" s="86">
        <f t="shared" si="6"/>
        <v>0.27709999999999996</v>
      </c>
      <c r="J106" s="86">
        <f t="shared" si="7"/>
        <v>0.31910000000000005</v>
      </c>
    </row>
    <row r="107" spans="1:10">
      <c r="A107" s="211">
        <v>50.5</v>
      </c>
      <c r="B107" s="212">
        <v>0.35699999999999998</v>
      </c>
      <c r="C107" s="212">
        <v>0.29799999999999999</v>
      </c>
      <c r="D107" s="212">
        <v>0.41899999999999998</v>
      </c>
      <c r="E107" s="212">
        <v>0.46899999999999997</v>
      </c>
      <c r="G107" s="86">
        <f t="shared" si="4"/>
        <v>0.23809999999999998</v>
      </c>
      <c r="H107" s="86">
        <f t="shared" si="5"/>
        <v>0.16809999999999997</v>
      </c>
      <c r="I107" s="86">
        <f t="shared" si="6"/>
        <v>0.27909999999999996</v>
      </c>
      <c r="J107" s="86">
        <f t="shared" si="7"/>
        <v>0.32209999999999994</v>
      </c>
    </row>
    <row r="108" spans="1:10">
      <c r="A108" s="211">
        <v>51</v>
      </c>
      <c r="B108" s="212">
        <v>0.35799999999999998</v>
      </c>
      <c r="C108" s="212">
        <v>0.29699999999999999</v>
      </c>
      <c r="D108" s="212">
        <v>0.41899999999999998</v>
      </c>
      <c r="E108" s="212">
        <v>0.47099999999999997</v>
      </c>
      <c r="G108" s="86">
        <f t="shared" si="4"/>
        <v>0.23909999999999998</v>
      </c>
      <c r="H108" s="86">
        <f t="shared" si="5"/>
        <v>0.16709999999999997</v>
      </c>
      <c r="I108" s="86">
        <f t="shared" si="6"/>
        <v>0.27909999999999996</v>
      </c>
      <c r="J108" s="86">
        <f t="shared" si="7"/>
        <v>0.32409999999999994</v>
      </c>
    </row>
    <row r="109" spans="1:10">
      <c r="A109" s="211">
        <v>51.5</v>
      </c>
      <c r="B109" s="212">
        <v>0.35899999999999999</v>
      </c>
      <c r="C109" s="212">
        <v>0.29699999999999999</v>
      </c>
      <c r="D109" s="212">
        <v>0.41799999999999998</v>
      </c>
      <c r="E109" s="212">
        <v>0.46800000000000003</v>
      </c>
      <c r="G109" s="86">
        <f t="shared" si="4"/>
        <v>0.24009999999999998</v>
      </c>
      <c r="H109" s="86">
        <f t="shared" si="5"/>
        <v>0.16709999999999997</v>
      </c>
      <c r="I109" s="86">
        <f t="shared" si="6"/>
        <v>0.27809999999999996</v>
      </c>
      <c r="J109" s="86">
        <f t="shared" si="7"/>
        <v>0.32110000000000005</v>
      </c>
    </row>
    <row r="110" spans="1:10">
      <c r="A110" s="211">
        <v>52</v>
      </c>
      <c r="B110" s="212">
        <v>0.35899999999999999</v>
      </c>
      <c r="C110" s="212">
        <v>0.29599999999999999</v>
      </c>
      <c r="D110" s="212">
        <v>0.41799999999999998</v>
      </c>
      <c r="E110" s="212">
        <v>0.47199999999999998</v>
      </c>
      <c r="G110" s="86">
        <f t="shared" si="4"/>
        <v>0.24009999999999998</v>
      </c>
      <c r="H110" s="86">
        <f t="shared" si="5"/>
        <v>0.16609999999999997</v>
      </c>
      <c r="I110" s="86">
        <f t="shared" si="6"/>
        <v>0.27809999999999996</v>
      </c>
      <c r="J110" s="86">
        <f t="shared" si="7"/>
        <v>0.32509999999999994</v>
      </c>
    </row>
    <row r="111" spans="1:10">
      <c r="A111" s="211">
        <v>52.5</v>
      </c>
      <c r="B111" s="212">
        <v>0.35899999999999999</v>
      </c>
      <c r="C111" s="212">
        <v>0.29599999999999999</v>
      </c>
      <c r="D111" s="212">
        <v>0.41799999999999998</v>
      </c>
      <c r="E111" s="212">
        <v>0.46700000000000003</v>
      </c>
      <c r="G111" s="86">
        <f t="shared" si="4"/>
        <v>0.24009999999999998</v>
      </c>
      <c r="H111" s="86">
        <f t="shared" si="5"/>
        <v>0.16609999999999997</v>
      </c>
      <c r="I111" s="86">
        <f t="shared" si="6"/>
        <v>0.27809999999999996</v>
      </c>
      <c r="J111" s="86">
        <f t="shared" si="7"/>
        <v>0.32010000000000005</v>
      </c>
    </row>
    <row r="112" spans="1:10">
      <c r="A112" s="211">
        <v>53</v>
      </c>
      <c r="B112" s="212">
        <v>0.36199999999999999</v>
      </c>
      <c r="C112" s="212">
        <v>0.29699999999999999</v>
      </c>
      <c r="D112" s="212">
        <v>0.41799999999999998</v>
      </c>
      <c r="E112" s="212">
        <v>0.46899999999999997</v>
      </c>
      <c r="G112" s="86">
        <f t="shared" si="4"/>
        <v>0.24309999999999998</v>
      </c>
      <c r="H112" s="86">
        <f t="shared" si="5"/>
        <v>0.16709999999999997</v>
      </c>
      <c r="I112" s="86">
        <f t="shared" si="6"/>
        <v>0.27809999999999996</v>
      </c>
      <c r="J112" s="86">
        <f t="shared" si="7"/>
        <v>0.32209999999999994</v>
      </c>
    </row>
    <row r="113" spans="1:10">
      <c r="A113" s="211">
        <v>53.5</v>
      </c>
      <c r="B113" s="212">
        <v>0.36399999999999999</v>
      </c>
      <c r="C113" s="212">
        <v>0.29599999999999999</v>
      </c>
      <c r="D113" s="212">
        <v>0.41899999999999998</v>
      </c>
      <c r="E113" s="212">
        <v>0.46899999999999997</v>
      </c>
      <c r="G113" s="86">
        <f t="shared" si="4"/>
        <v>0.24509999999999998</v>
      </c>
      <c r="H113" s="86">
        <f t="shared" si="5"/>
        <v>0.16609999999999997</v>
      </c>
      <c r="I113" s="86">
        <f t="shared" si="6"/>
        <v>0.27909999999999996</v>
      </c>
      <c r="J113" s="86">
        <f t="shared" si="7"/>
        <v>0.32209999999999994</v>
      </c>
    </row>
    <row r="114" spans="1:10">
      <c r="A114" s="211">
        <v>54</v>
      </c>
      <c r="B114" s="212">
        <v>0.36299999999999999</v>
      </c>
      <c r="C114" s="212">
        <v>0.29599999999999999</v>
      </c>
      <c r="D114" s="212">
        <v>0.42</v>
      </c>
      <c r="E114" s="212">
        <v>0.46800000000000003</v>
      </c>
      <c r="G114" s="86">
        <f t="shared" si="4"/>
        <v>0.24409999999999998</v>
      </c>
      <c r="H114" s="86">
        <f t="shared" si="5"/>
        <v>0.16609999999999997</v>
      </c>
      <c r="I114" s="86">
        <f t="shared" si="6"/>
        <v>0.28009999999999996</v>
      </c>
      <c r="J114" s="86">
        <f t="shared" si="7"/>
        <v>0.32110000000000005</v>
      </c>
    </row>
    <row r="115" spans="1:10">
      <c r="A115" s="211">
        <v>54.5</v>
      </c>
      <c r="B115" s="212">
        <v>0.36399999999999999</v>
      </c>
      <c r="C115" s="212">
        <v>0.29599999999999999</v>
      </c>
      <c r="D115" s="212">
        <v>0.42</v>
      </c>
      <c r="E115" s="212">
        <v>0.46899999999999997</v>
      </c>
      <c r="G115" s="86">
        <f t="shared" si="4"/>
        <v>0.24509999999999998</v>
      </c>
      <c r="H115" s="86">
        <f t="shared" si="5"/>
        <v>0.16609999999999997</v>
      </c>
      <c r="I115" s="86">
        <f t="shared" si="6"/>
        <v>0.28009999999999996</v>
      </c>
      <c r="J115" s="86">
        <f t="shared" si="7"/>
        <v>0.32209999999999994</v>
      </c>
    </row>
    <row r="116" spans="1:10">
      <c r="A116" s="211">
        <v>55</v>
      </c>
      <c r="B116" s="212">
        <v>0.36599999999999999</v>
      </c>
      <c r="C116" s="212">
        <v>0.29499999999999998</v>
      </c>
      <c r="D116" s="212">
        <v>0.42099999999999999</v>
      </c>
      <c r="E116" s="212">
        <v>0.47</v>
      </c>
      <c r="G116" s="86">
        <f t="shared" si="4"/>
        <v>0.24709999999999999</v>
      </c>
      <c r="H116" s="86">
        <f t="shared" si="5"/>
        <v>0.16509999999999997</v>
      </c>
      <c r="I116" s="86">
        <f t="shared" si="6"/>
        <v>0.28109999999999996</v>
      </c>
      <c r="J116" s="86">
        <f t="shared" si="7"/>
        <v>0.32309999999999994</v>
      </c>
    </row>
    <row r="117" spans="1:10">
      <c r="A117" s="211">
        <v>55.5</v>
      </c>
      <c r="B117" s="212">
        <v>0.36699999999999999</v>
      </c>
      <c r="C117" s="212">
        <v>0.29599999999999999</v>
      </c>
      <c r="D117" s="212">
        <v>0.42</v>
      </c>
      <c r="E117" s="212">
        <v>0.47099999999999997</v>
      </c>
      <c r="G117" s="86">
        <f t="shared" si="4"/>
        <v>0.24809999999999999</v>
      </c>
      <c r="H117" s="86">
        <f t="shared" si="5"/>
        <v>0.16609999999999997</v>
      </c>
      <c r="I117" s="86">
        <f t="shared" si="6"/>
        <v>0.28009999999999996</v>
      </c>
      <c r="J117" s="86">
        <f t="shared" si="7"/>
        <v>0.32409999999999994</v>
      </c>
    </row>
    <row r="118" spans="1:10">
      <c r="A118" s="211">
        <v>56</v>
      </c>
      <c r="B118" s="212">
        <v>0.36899999999999999</v>
      </c>
      <c r="C118" s="212">
        <v>0.29499999999999998</v>
      </c>
      <c r="D118" s="212">
        <v>0.41899999999999998</v>
      </c>
      <c r="E118" s="212">
        <v>0.47399999999999998</v>
      </c>
      <c r="G118" s="86">
        <f t="shared" si="4"/>
        <v>0.25009999999999999</v>
      </c>
      <c r="H118" s="86">
        <f t="shared" si="5"/>
        <v>0.16509999999999997</v>
      </c>
      <c r="I118" s="86">
        <f t="shared" si="6"/>
        <v>0.27909999999999996</v>
      </c>
      <c r="J118" s="86">
        <f t="shared" si="7"/>
        <v>0.32709999999999995</v>
      </c>
    </row>
    <row r="119" spans="1:10">
      <c r="A119" s="211">
        <v>56.5</v>
      </c>
      <c r="B119" s="212">
        <v>0.37</v>
      </c>
      <c r="C119" s="212">
        <v>0.29399999999999998</v>
      </c>
      <c r="D119" s="212">
        <v>0.41899999999999998</v>
      </c>
      <c r="E119" s="212">
        <v>0.47</v>
      </c>
      <c r="G119" s="86">
        <f t="shared" si="4"/>
        <v>0.25109999999999999</v>
      </c>
      <c r="H119" s="86">
        <f t="shared" si="5"/>
        <v>0.16409999999999997</v>
      </c>
      <c r="I119" s="86">
        <f t="shared" si="6"/>
        <v>0.27909999999999996</v>
      </c>
      <c r="J119" s="86">
        <f t="shared" si="7"/>
        <v>0.32309999999999994</v>
      </c>
    </row>
    <row r="120" spans="1:10">
      <c r="A120" s="211">
        <v>57</v>
      </c>
      <c r="B120" s="212">
        <v>0.372</v>
      </c>
      <c r="C120" s="212">
        <v>0.29499999999999998</v>
      </c>
      <c r="D120" s="212">
        <v>0.42099999999999999</v>
      </c>
      <c r="E120" s="212">
        <v>0.47099999999999997</v>
      </c>
      <c r="G120" s="86">
        <f t="shared" si="4"/>
        <v>0.25309999999999999</v>
      </c>
      <c r="H120" s="86">
        <f t="shared" si="5"/>
        <v>0.16509999999999997</v>
      </c>
      <c r="I120" s="86">
        <f t="shared" si="6"/>
        <v>0.28109999999999996</v>
      </c>
      <c r="J120" s="86">
        <f t="shared" si="7"/>
        <v>0.32409999999999994</v>
      </c>
    </row>
    <row r="121" spans="1:10">
      <c r="A121" s="211">
        <v>57.5</v>
      </c>
      <c r="B121" s="212">
        <v>0.373</v>
      </c>
      <c r="C121" s="212">
        <v>0.29499999999999998</v>
      </c>
      <c r="D121" s="212">
        <v>0.41899999999999998</v>
      </c>
      <c r="E121" s="212">
        <v>0.47199999999999998</v>
      </c>
      <c r="G121" s="86">
        <f t="shared" si="4"/>
        <v>0.25409999999999999</v>
      </c>
      <c r="H121" s="86">
        <f t="shared" si="5"/>
        <v>0.16509999999999997</v>
      </c>
      <c r="I121" s="86">
        <f t="shared" si="6"/>
        <v>0.27909999999999996</v>
      </c>
      <c r="J121" s="86">
        <f t="shared" si="7"/>
        <v>0.32509999999999994</v>
      </c>
    </row>
    <row r="122" spans="1:10">
      <c r="A122" s="211">
        <v>58</v>
      </c>
      <c r="B122" s="212">
        <v>0.372</v>
      </c>
      <c r="C122" s="212">
        <v>0.29399999999999998</v>
      </c>
      <c r="D122" s="212">
        <v>0.41899999999999998</v>
      </c>
      <c r="E122" s="212">
        <v>0.47399999999999998</v>
      </c>
      <c r="G122" s="86">
        <f t="shared" si="4"/>
        <v>0.25309999999999999</v>
      </c>
      <c r="H122" s="86">
        <f t="shared" si="5"/>
        <v>0.16409999999999997</v>
      </c>
      <c r="I122" s="86">
        <f t="shared" si="6"/>
        <v>0.27909999999999996</v>
      </c>
      <c r="J122" s="86">
        <f t="shared" si="7"/>
        <v>0.32709999999999995</v>
      </c>
    </row>
    <row r="123" spans="1:10">
      <c r="A123" s="211">
        <v>58.5</v>
      </c>
      <c r="B123" s="212">
        <v>0.373</v>
      </c>
      <c r="C123" s="212">
        <v>0.29399999999999998</v>
      </c>
      <c r="D123" s="212">
        <v>0.41899999999999998</v>
      </c>
      <c r="E123" s="212">
        <v>0.47099999999999997</v>
      </c>
      <c r="G123" s="86">
        <f t="shared" si="4"/>
        <v>0.25409999999999999</v>
      </c>
      <c r="H123" s="86">
        <f t="shared" si="5"/>
        <v>0.16409999999999997</v>
      </c>
      <c r="I123" s="86">
        <f t="shared" si="6"/>
        <v>0.27909999999999996</v>
      </c>
      <c r="J123" s="86">
        <f t="shared" si="7"/>
        <v>0.32409999999999994</v>
      </c>
    </row>
    <row r="124" spans="1:10">
      <c r="A124" s="211">
        <v>59</v>
      </c>
      <c r="B124" s="212">
        <v>0.373</v>
      </c>
      <c r="C124" s="212">
        <v>0.29399999999999998</v>
      </c>
      <c r="D124" s="212">
        <v>0.41799999999999998</v>
      </c>
      <c r="E124" s="212">
        <v>0.47</v>
      </c>
      <c r="G124" s="86">
        <f t="shared" si="4"/>
        <v>0.25409999999999999</v>
      </c>
      <c r="H124" s="86">
        <f t="shared" si="5"/>
        <v>0.16409999999999997</v>
      </c>
      <c r="I124" s="86">
        <f t="shared" si="6"/>
        <v>0.27809999999999996</v>
      </c>
      <c r="J124" s="86">
        <f t="shared" si="7"/>
        <v>0.32309999999999994</v>
      </c>
    </row>
    <row r="125" spans="1:10">
      <c r="A125" s="211">
        <v>59.5</v>
      </c>
      <c r="B125" s="212">
        <v>0.377</v>
      </c>
      <c r="C125" s="212">
        <v>0.29399999999999998</v>
      </c>
      <c r="D125" s="212">
        <v>0.41899999999999998</v>
      </c>
      <c r="E125" s="212">
        <v>0.47099999999999997</v>
      </c>
      <c r="G125" s="86">
        <f t="shared" si="4"/>
        <v>0.2581</v>
      </c>
      <c r="H125" s="86">
        <f t="shared" si="5"/>
        <v>0.16409999999999997</v>
      </c>
      <c r="I125" s="86">
        <f t="shared" si="6"/>
        <v>0.27909999999999996</v>
      </c>
      <c r="J125" s="86">
        <f t="shared" si="7"/>
        <v>0.32409999999999994</v>
      </c>
    </row>
    <row r="126" spans="1:10">
      <c r="A126" s="211">
        <v>60</v>
      </c>
      <c r="B126" s="212">
        <v>0.378</v>
      </c>
      <c r="C126" s="212">
        <v>0.29499999999999998</v>
      </c>
      <c r="D126" s="212">
        <v>0.42</v>
      </c>
      <c r="E126" s="212">
        <v>0.47099999999999997</v>
      </c>
      <c r="G126" s="86">
        <f t="shared" si="4"/>
        <v>0.2591</v>
      </c>
      <c r="H126" s="86">
        <f t="shared" si="5"/>
        <v>0.16509999999999997</v>
      </c>
      <c r="I126" s="86">
        <f t="shared" si="6"/>
        <v>0.28009999999999996</v>
      </c>
      <c r="J126" s="86">
        <f t="shared" si="7"/>
        <v>0.32409999999999994</v>
      </c>
    </row>
    <row r="127" spans="1:10">
      <c r="A127" s="211">
        <v>60.5</v>
      </c>
      <c r="B127" s="212">
        <v>0.38</v>
      </c>
      <c r="C127" s="212">
        <v>0.29499999999999998</v>
      </c>
      <c r="D127" s="212">
        <v>0.42099999999999999</v>
      </c>
      <c r="E127" s="212">
        <v>0.47099999999999997</v>
      </c>
      <c r="G127" s="86">
        <f t="shared" si="4"/>
        <v>0.2611</v>
      </c>
      <c r="H127" s="86">
        <f t="shared" si="5"/>
        <v>0.16509999999999997</v>
      </c>
      <c r="I127" s="86">
        <f t="shared" si="6"/>
        <v>0.28109999999999996</v>
      </c>
      <c r="J127" s="86">
        <f t="shared" si="7"/>
        <v>0.32409999999999994</v>
      </c>
    </row>
    <row r="128" spans="1:10">
      <c r="A128" s="211">
        <v>61</v>
      </c>
      <c r="B128" s="212">
        <v>0.38100000000000001</v>
      </c>
      <c r="C128" s="212">
        <v>0.29699999999999999</v>
      </c>
      <c r="D128" s="212">
        <v>0.42</v>
      </c>
      <c r="E128" s="212">
        <v>0.47199999999999998</v>
      </c>
      <c r="G128" s="86">
        <f t="shared" si="4"/>
        <v>0.2621</v>
      </c>
      <c r="H128" s="86">
        <f t="shared" si="5"/>
        <v>0.16709999999999997</v>
      </c>
      <c r="I128" s="86">
        <f t="shared" si="6"/>
        <v>0.28009999999999996</v>
      </c>
      <c r="J128" s="86">
        <f t="shared" si="7"/>
        <v>0.32509999999999994</v>
      </c>
    </row>
    <row r="129" spans="1:10">
      <c r="A129" s="211">
        <v>61.5</v>
      </c>
      <c r="B129" s="212">
        <v>0.38100000000000001</v>
      </c>
      <c r="C129" s="212">
        <v>0.29599999999999999</v>
      </c>
      <c r="D129" s="212">
        <v>0.42</v>
      </c>
      <c r="E129" s="212">
        <v>0.46899999999999997</v>
      </c>
      <c r="G129" s="86">
        <f t="shared" si="4"/>
        <v>0.2621</v>
      </c>
      <c r="H129" s="86">
        <f t="shared" si="5"/>
        <v>0.16609999999999997</v>
      </c>
      <c r="I129" s="86">
        <f t="shared" si="6"/>
        <v>0.28009999999999996</v>
      </c>
      <c r="J129" s="86">
        <f t="shared" si="7"/>
        <v>0.32209999999999994</v>
      </c>
    </row>
    <row r="130" spans="1:10">
      <c r="A130" s="211">
        <v>62</v>
      </c>
      <c r="B130" s="212">
        <v>0.38300000000000001</v>
      </c>
      <c r="C130" s="212">
        <v>0.29599999999999999</v>
      </c>
      <c r="D130" s="212">
        <v>0.41899999999999998</v>
      </c>
      <c r="E130" s="212">
        <v>0.47199999999999998</v>
      </c>
      <c r="G130" s="86">
        <f t="shared" si="4"/>
        <v>0.2641</v>
      </c>
      <c r="H130" s="86">
        <f t="shared" si="5"/>
        <v>0.16609999999999997</v>
      </c>
      <c r="I130" s="86">
        <f t="shared" si="6"/>
        <v>0.27909999999999996</v>
      </c>
      <c r="J130" s="86">
        <f t="shared" si="7"/>
        <v>0.32509999999999994</v>
      </c>
    </row>
    <row r="131" spans="1:10">
      <c r="A131" s="211">
        <v>62.5</v>
      </c>
      <c r="B131" s="212">
        <v>0.38400000000000001</v>
      </c>
      <c r="C131" s="212">
        <v>0.29599999999999999</v>
      </c>
      <c r="D131" s="212">
        <v>0.42199999999999999</v>
      </c>
      <c r="E131" s="212">
        <v>0.47</v>
      </c>
      <c r="G131" s="86">
        <f t="shared" si="4"/>
        <v>0.2651</v>
      </c>
      <c r="H131" s="86">
        <f t="shared" si="5"/>
        <v>0.16609999999999997</v>
      </c>
      <c r="I131" s="86">
        <f t="shared" si="6"/>
        <v>0.28209999999999996</v>
      </c>
      <c r="J131" s="86">
        <f t="shared" si="7"/>
        <v>0.32309999999999994</v>
      </c>
    </row>
    <row r="132" spans="1:10">
      <c r="A132" s="211">
        <v>63</v>
      </c>
      <c r="B132" s="212">
        <v>0.38600000000000001</v>
      </c>
      <c r="C132" s="212">
        <v>0.29599999999999999</v>
      </c>
      <c r="D132" s="212">
        <v>0.41899999999999998</v>
      </c>
      <c r="E132" s="212">
        <v>0.47</v>
      </c>
      <c r="G132" s="86">
        <f t="shared" si="4"/>
        <v>0.2671</v>
      </c>
      <c r="H132" s="86">
        <f t="shared" si="5"/>
        <v>0.16609999999999997</v>
      </c>
      <c r="I132" s="86">
        <f t="shared" si="6"/>
        <v>0.27909999999999996</v>
      </c>
      <c r="J132" s="86">
        <f t="shared" si="7"/>
        <v>0.32309999999999994</v>
      </c>
    </row>
    <row r="133" spans="1:10">
      <c r="A133" s="211">
        <v>63.5</v>
      </c>
      <c r="B133" s="212">
        <v>0.38600000000000001</v>
      </c>
      <c r="C133" s="212">
        <v>0.29699999999999999</v>
      </c>
      <c r="D133" s="212">
        <v>0.41799999999999998</v>
      </c>
      <c r="E133" s="212">
        <v>0.46800000000000003</v>
      </c>
      <c r="G133" s="86">
        <f t="shared" si="4"/>
        <v>0.2671</v>
      </c>
      <c r="H133" s="86">
        <f t="shared" si="5"/>
        <v>0.16709999999999997</v>
      </c>
      <c r="I133" s="86">
        <f t="shared" si="6"/>
        <v>0.27809999999999996</v>
      </c>
      <c r="J133" s="86">
        <f t="shared" si="7"/>
        <v>0.32110000000000005</v>
      </c>
    </row>
    <row r="134" spans="1:10">
      <c r="A134" s="211">
        <v>64</v>
      </c>
      <c r="B134" s="212">
        <v>0.38900000000000001</v>
      </c>
      <c r="C134" s="212">
        <v>0.29799999999999999</v>
      </c>
      <c r="D134" s="212">
        <v>0.42</v>
      </c>
      <c r="E134" s="212">
        <v>0.47099999999999997</v>
      </c>
      <c r="G134" s="86">
        <f t="shared" si="4"/>
        <v>0.27010000000000001</v>
      </c>
      <c r="H134" s="86">
        <f t="shared" si="5"/>
        <v>0.16809999999999997</v>
      </c>
      <c r="I134" s="86">
        <f t="shared" si="6"/>
        <v>0.28009999999999996</v>
      </c>
      <c r="J134" s="86">
        <f t="shared" si="7"/>
        <v>0.32409999999999994</v>
      </c>
    </row>
    <row r="135" spans="1:10">
      <c r="A135" s="211">
        <v>64.5</v>
      </c>
      <c r="B135" s="212">
        <v>0.38900000000000001</v>
      </c>
      <c r="C135" s="212">
        <v>0.29699999999999999</v>
      </c>
      <c r="D135" s="212">
        <v>0.41899999999999998</v>
      </c>
      <c r="E135" s="212">
        <v>0.47099999999999997</v>
      </c>
      <c r="G135" s="86">
        <f t="shared" ref="G135:G150" si="8">B135-$B$6+0.0001</f>
        <v>0.27010000000000001</v>
      </c>
      <c r="H135" s="86">
        <f t="shared" ref="H135:H150" si="9">C135-$C$6+0.0001</f>
        <v>0.16709999999999997</v>
      </c>
      <c r="I135" s="86">
        <f t="shared" ref="I135:I150" si="10">D135-$D$6+0.0001</f>
        <v>0.27909999999999996</v>
      </c>
      <c r="J135" s="86">
        <f t="shared" ref="J135:J150" si="11">E135-$E$6+0.0001</f>
        <v>0.32409999999999994</v>
      </c>
    </row>
    <row r="136" spans="1:10">
      <c r="A136" s="211">
        <v>65</v>
      </c>
      <c r="B136" s="212">
        <v>0.38900000000000001</v>
      </c>
      <c r="C136" s="212">
        <v>0.29699999999999999</v>
      </c>
      <c r="D136" s="212">
        <v>0.41899999999999998</v>
      </c>
      <c r="E136" s="212">
        <v>0.46800000000000003</v>
      </c>
      <c r="G136" s="86">
        <f t="shared" si="8"/>
        <v>0.27010000000000001</v>
      </c>
      <c r="H136" s="86">
        <f t="shared" si="9"/>
        <v>0.16709999999999997</v>
      </c>
      <c r="I136" s="86">
        <f t="shared" si="10"/>
        <v>0.27909999999999996</v>
      </c>
      <c r="J136" s="86">
        <f t="shared" si="11"/>
        <v>0.32110000000000005</v>
      </c>
    </row>
    <row r="137" spans="1:10">
      <c r="A137" s="211">
        <v>65.5</v>
      </c>
      <c r="B137" s="212">
        <v>0.39200000000000002</v>
      </c>
      <c r="C137" s="212">
        <v>0.29699999999999999</v>
      </c>
      <c r="D137" s="212">
        <v>0.41699999999999998</v>
      </c>
      <c r="E137" s="212">
        <v>0.46700000000000003</v>
      </c>
      <c r="G137" s="86">
        <f t="shared" si="8"/>
        <v>0.27310000000000001</v>
      </c>
      <c r="H137" s="86">
        <f t="shared" si="9"/>
        <v>0.16709999999999997</v>
      </c>
      <c r="I137" s="86">
        <f t="shared" si="10"/>
        <v>0.27709999999999996</v>
      </c>
      <c r="J137" s="86">
        <f t="shared" si="11"/>
        <v>0.32010000000000005</v>
      </c>
    </row>
    <row r="138" spans="1:10">
      <c r="A138" s="211">
        <v>66</v>
      </c>
      <c r="B138" s="212">
        <v>0.39400000000000002</v>
      </c>
      <c r="C138" s="212">
        <v>0.29799999999999999</v>
      </c>
      <c r="D138" s="212">
        <v>0.42</v>
      </c>
      <c r="E138" s="212">
        <v>0.46899999999999997</v>
      </c>
      <c r="G138" s="86">
        <f t="shared" si="8"/>
        <v>0.27510000000000001</v>
      </c>
      <c r="H138" s="86">
        <f t="shared" si="9"/>
        <v>0.16809999999999997</v>
      </c>
      <c r="I138" s="86">
        <f t="shared" si="10"/>
        <v>0.28009999999999996</v>
      </c>
      <c r="J138" s="86">
        <f t="shared" si="11"/>
        <v>0.32209999999999994</v>
      </c>
    </row>
    <row r="139" spans="1:10">
      <c r="A139" s="211">
        <v>66.5</v>
      </c>
      <c r="B139" s="212">
        <v>0.39600000000000002</v>
      </c>
      <c r="C139" s="212">
        <v>0.29699999999999999</v>
      </c>
      <c r="D139" s="212">
        <v>0.41699999999999998</v>
      </c>
      <c r="E139" s="212">
        <v>0.46700000000000003</v>
      </c>
      <c r="G139" s="86">
        <f t="shared" si="8"/>
        <v>0.27710000000000001</v>
      </c>
      <c r="H139" s="86">
        <f t="shared" si="9"/>
        <v>0.16709999999999997</v>
      </c>
      <c r="I139" s="86">
        <f t="shared" si="10"/>
        <v>0.27709999999999996</v>
      </c>
      <c r="J139" s="86">
        <f t="shared" si="11"/>
        <v>0.32010000000000005</v>
      </c>
    </row>
    <row r="140" spans="1:10">
      <c r="A140" s="211">
        <v>67</v>
      </c>
      <c r="B140" s="212">
        <v>0.39600000000000002</v>
      </c>
      <c r="C140" s="212">
        <v>0.3</v>
      </c>
      <c r="D140" s="212">
        <v>0.41799999999999998</v>
      </c>
      <c r="E140" s="212">
        <v>0.47</v>
      </c>
      <c r="G140" s="86">
        <f t="shared" si="8"/>
        <v>0.27710000000000001</v>
      </c>
      <c r="H140" s="86">
        <f t="shared" si="9"/>
        <v>0.17009999999999997</v>
      </c>
      <c r="I140" s="86">
        <f t="shared" si="10"/>
        <v>0.27809999999999996</v>
      </c>
      <c r="J140" s="86">
        <f t="shared" si="11"/>
        <v>0.32309999999999994</v>
      </c>
    </row>
    <row r="141" spans="1:10">
      <c r="A141" s="211">
        <v>67.5</v>
      </c>
      <c r="B141" s="212">
        <v>0.39700000000000002</v>
      </c>
      <c r="C141" s="212">
        <v>0.29799999999999999</v>
      </c>
      <c r="D141" s="212">
        <v>0.41699999999999998</v>
      </c>
      <c r="E141" s="212">
        <v>0.47199999999999998</v>
      </c>
      <c r="G141" s="86">
        <f t="shared" si="8"/>
        <v>0.27810000000000001</v>
      </c>
      <c r="H141" s="86">
        <f t="shared" si="9"/>
        <v>0.16809999999999997</v>
      </c>
      <c r="I141" s="86">
        <f t="shared" si="10"/>
        <v>0.27709999999999996</v>
      </c>
      <c r="J141" s="86">
        <f t="shared" si="11"/>
        <v>0.32509999999999994</v>
      </c>
    </row>
    <row r="142" spans="1:10">
      <c r="A142" s="211">
        <v>68</v>
      </c>
      <c r="B142" s="212">
        <v>0.4</v>
      </c>
      <c r="C142" s="212">
        <v>0.30099999999999999</v>
      </c>
      <c r="D142" s="212">
        <v>0.41699999999999998</v>
      </c>
      <c r="E142" s="212">
        <v>0.46600000000000003</v>
      </c>
      <c r="G142" s="86">
        <f t="shared" si="8"/>
        <v>0.28110000000000002</v>
      </c>
      <c r="H142" s="86">
        <f t="shared" si="9"/>
        <v>0.17109999999999997</v>
      </c>
      <c r="I142" s="86">
        <f t="shared" si="10"/>
        <v>0.27709999999999996</v>
      </c>
      <c r="J142" s="86">
        <f t="shared" si="11"/>
        <v>0.31910000000000005</v>
      </c>
    </row>
    <row r="143" spans="1:10">
      <c r="A143" s="211">
        <v>68.5</v>
      </c>
      <c r="B143" s="212">
        <v>0.40200000000000002</v>
      </c>
      <c r="C143" s="212">
        <v>0.29899999999999999</v>
      </c>
      <c r="D143" s="212">
        <v>0.41599999999999998</v>
      </c>
      <c r="E143" s="212">
        <v>0.47</v>
      </c>
      <c r="G143" s="86">
        <f t="shared" si="8"/>
        <v>0.28310000000000002</v>
      </c>
      <c r="H143" s="86">
        <f t="shared" si="9"/>
        <v>0.16909999999999997</v>
      </c>
      <c r="I143" s="86">
        <f t="shared" si="10"/>
        <v>0.27609999999999996</v>
      </c>
      <c r="J143" s="86">
        <f t="shared" si="11"/>
        <v>0.32309999999999994</v>
      </c>
    </row>
    <row r="144" spans="1:10">
      <c r="A144" s="211">
        <v>69</v>
      </c>
      <c r="B144" s="212">
        <v>0.40300000000000002</v>
      </c>
      <c r="C144" s="212">
        <v>0.3</v>
      </c>
      <c r="D144" s="212">
        <v>0.42</v>
      </c>
      <c r="E144" s="212">
        <v>0.46700000000000003</v>
      </c>
      <c r="G144" s="86">
        <f t="shared" si="8"/>
        <v>0.28410000000000002</v>
      </c>
      <c r="H144" s="86">
        <f t="shared" si="9"/>
        <v>0.17009999999999997</v>
      </c>
      <c r="I144" s="86">
        <f t="shared" si="10"/>
        <v>0.28009999999999996</v>
      </c>
      <c r="J144" s="86">
        <f t="shared" si="11"/>
        <v>0.32010000000000005</v>
      </c>
    </row>
    <row r="145" spans="1:10">
      <c r="A145" s="211">
        <v>69.5</v>
      </c>
      <c r="B145" s="212">
        <v>0.40500000000000003</v>
      </c>
      <c r="C145" s="212">
        <v>0.3</v>
      </c>
      <c r="D145" s="212">
        <v>0.41599999999999998</v>
      </c>
      <c r="E145" s="212">
        <v>0.46700000000000003</v>
      </c>
      <c r="G145" s="86">
        <f t="shared" si="8"/>
        <v>0.28610000000000002</v>
      </c>
      <c r="H145" s="86">
        <f t="shared" si="9"/>
        <v>0.17009999999999997</v>
      </c>
      <c r="I145" s="86">
        <f t="shared" si="10"/>
        <v>0.27609999999999996</v>
      </c>
      <c r="J145" s="86">
        <f t="shared" si="11"/>
        <v>0.32010000000000005</v>
      </c>
    </row>
    <row r="146" spans="1:10">
      <c r="A146" s="211">
        <v>70</v>
      </c>
      <c r="B146" s="212">
        <v>0.40699999999999997</v>
      </c>
      <c r="C146" s="212">
        <v>0.30099999999999999</v>
      </c>
      <c r="D146" s="212">
        <v>0.41599999999999998</v>
      </c>
      <c r="E146" s="212">
        <v>0.46600000000000003</v>
      </c>
      <c r="G146" s="86">
        <f t="shared" si="8"/>
        <v>0.28809999999999997</v>
      </c>
      <c r="H146" s="86">
        <f t="shared" si="9"/>
        <v>0.17109999999999997</v>
      </c>
      <c r="I146" s="86">
        <f t="shared" si="10"/>
        <v>0.27609999999999996</v>
      </c>
      <c r="J146" s="86">
        <f t="shared" si="11"/>
        <v>0.31910000000000005</v>
      </c>
    </row>
    <row r="147" spans="1:10">
      <c r="A147" s="211">
        <v>70.5</v>
      </c>
      <c r="B147" s="212">
        <v>0.40799999999999997</v>
      </c>
      <c r="C147" s="212">
        <v>0.3</v>
      </c>
      <c r="D147" s="212">
        <v>0.41499999999999998</v>
      </c>
      <c r="E147" s="212">
        <v>0.46700000000000003</v>
      </c>
      <c r="G147" s="86">
        <f t="shared" si="8"/>
        <v>0.28909999999999997</v>
      </c>
      <c r="H147" s="86">
        <f t="shared" si="9"/>
        <v>0.17009999999999997</v>
      </c>
      <c r="I147" s="86">
        <f t="shared" si="10"/>
        <v>0.27509999999999996</v>
      </c>
      <c r="J147" s="86">
        <f t="shared" si="11"/>
        <v>0.32010000000000005</v>
      </c>
    </row>
    <row r="148" spans="1:10">
      <c r="A148" s="211">
        <v>71</v>
      </c>
      <c r="B148" s="212">
        <v>0.40899999999999997</v>
      </c>
      <c r="C148" s="212">
        <v>0.29899999999999999</v>
      </c>
      <c r="D148" s="212">
        <v>0.41499999999999998</v>
      </c>
      <c r="E148" s="212">
        <v>0.46800000000000003</v>
      </c>
      <c r="G148" s="86">
        <f t="shared" si="8"/>
        <v>0.29009999999999997</v>
      </c>
      <c r="H148" s="86">
        <f t="shared" si="9"/>
        <v>0.16909999999999997</v>
      </c>
      <c r="I148" s="86">
        <f t="shared" si="10"/>
        <v>0.27509999999999996</v>
      </c>
      <c r="J148" s="86">
        <f t="shared" si="11"/>
        <v>0.32110000000000005</v>
      </c>
    </row>
    <row r="149" spans="1:10">
      <c r="A149" s="211">
        <v>71.5</v>
      </c>
      <c r="B149" s="212">
        <v>0.41</v>
      </c>
      <c r="C149" s="212">
        <v>0.3</v>
      </c>
      <c r="D149" s="212">
        <v>0.41499999999999998</v>
      </c>
      <c r="E149" s="212">
        <v>0.46700000000000003</v>
      </c>
      <c r="G149" s="86">
        <f t="shared" si="8"/>
        <v>0.29109999999999997</v>
      </c>
      <c r="H149" s="86">
        <f t="shared" si="9"/>
        <v>0.17009999999999997</v>
      </c>
      <c r="I149" s="86">
        <f t="shared" si="10"/>
        <v>0.27509999999999996</v>
      </c>
      <c r="J149" s="86">
        <f t="shared" si="11"/>
        <v>0.32010000000000005</v>
      </c>
    </row>
    <row r="150" spans="1:10">
      <c r="A150" s="211">
        <v>72</v>
      </c>
      <c r="B150" s="212">
        <v>0.41299999999999998</v>
      </c>
      <c r="C150" s="212">
        <v>0.3</v>
      </c>
      <c r="D150" s="212">
        <v>0.41299999999999998</v>
      </c>
      <c r="E150" s="212">
        <v>0.46300000000000002</v>
      </c>
      <c r="G150" s="86">
        <f t="shared" si="8"/>
        <v>0.29409999999999997</v>
      </c>
      <c r="H150" s="86">
        <f t="shared" si="9"/>
        <v>0.17009999999999997</v>
      </c>
      <c r="I150" s="86">
        <f t="shared" si="10"/>
        <v>0.27309999999999995</v>
      </c>
      <c r="J150" s="86">
        <f t="shared" si="11"/>
        <v>0.31610000000000005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workbookViewId="0">
      <selection activeCell="Q8" sqref="Q8"/>
    </sheetView>
  </sheetViews>
  <sheetFormatPr baseColWidth="10" defaultColWidth="8.83203125" defaultRowHeight="14" x14ac:dyDescent="0"/>
  <cols>
    <col min="1" max="1" width="19.6640625" customWidth="1"/>
    <col min="4" max="4" width="12" bestFit="1" customWidth="1"/>
    <col min="14" max="14" width="10.6640625" customWidth="1"/>
  </cols>
  <sheetData>
    <row r="1" spans="1:15" ht="20">
      <c r="A1" s="89" t="s">
        <v>124</v>
      </c>
      <c r="B1" s="90"/>
      <c r="C1" s="90"/>
      <c r="D1" s="90"/>
      <c r="E1" s="90"/>
      <c r="H1" s="161" t="s">
        <v>29</v>
      </c>
      <c r="I1" s="164" t="s">
        <v>27</v>
      </c>
      <c r="J1" s="136"/>
      <c r="K1" s="136"/>
      <c r="L1" s="136"/>
      <c r="M1" s="136"/>
      <c r="N1" s="136"/>
      <c r="O1" s="158"/>
    </row>
    <row r="2" spans="1:15" ht="20">
      <c r="A2" s="91" t="s">
        <v>24</v>
      </c>
      <c r="B2" s="90"/>
      <c r="C2" s="90"/>
      <c r="D2" s="90"/>
      <c r="E2" s="90"/>
      <c r="H2" s="139"/>
      <c r="I2" s="163" t="s">
        <v>28</v>
      </c>
      <c r="J2" s="140"/>
      <c r="K2" s="140"/>
      <c r="L2" s="140"/>
      <c r="M2" s="140"/>
      <c r="N2" s="140"/>
      <c r="O2" s="147"/>
    </row>
    <row r="3" spans="1:15" ht="21" thickBot="1">
      <c r="A3" s="91" t="s">
        <v>25</v>
      </c>
      <c r="B3" s="90"/>
      <c r="C3" s="90"/>
      <c r="D3" s="90"/>
      <c r="E3" s="90"/>
      <c r="H3" s="162"/>
      <c r="I3" s="165" t="s">
        <v>38</v>
      </c>
      <c r="J3" s="159"/>
      <c r="K3" s="159"/>
      <c r="L3" s="159"/>
      <c r="M3" s="159"/>
      <c r="N3" s="159"/>
      <c r="O3" s="160"/>
    </row>
    <row r="4" spans="1:15">
      <c r="A4" s="87"/>
      <c r="B4" s="87"/>
      <c r="C4" s="87"/>
      <c r="D4" s="87"/>
      <c r="E4" s="87"/>
    </row>
    <row r="5" spans="1:15">
      <c r="A5" s="87"/>
      <c r="B5" s="87"/>
      <c r="C5" s="87"/>
      <c r="D5" s="87"/>
      <c r="E5" s="87"/>
    </row>
    <row r="6" spans="1:15" s="86" customFormat="1" ht="21" thickBot="1">
      <c r="A6" s="166" t="s">
        <v>26</v>
      </c>
      <c r="I6" s="167" t="s">
        <v>46</v>
      </c>
      <c r="J6" s="168"/>
      <c r="K6" s="168"/>
      <c r="L6" s="168"/>
      <c r="M6" s="168"/>
      <c r="N6" s="169"/>
    </row>
    <row r="7" spans="1:15" ht="18">
      <c r="A7" s="135" t="s">
        <v>118</v>
      </c>
      <c r="B7" s="136"/>
      <c r="C7" s="136"/>
      <c r="D7" s="136"/>
      <c r="E7" s="136"/>
      <c r="F7" s="137"/>
      <c r="G7" s="138"/>
      <c r="I7" s="176" t="s">
        <v>47</v>
      </c>
      <c r="J7" s="133"/>
      <c r="K7" s="133"/>
      <c r="L7" s="133"/>
      <c r="M7" s="133"/>
      <c r="N7" s="171"/>
    </row>
    <row r="8" spans="1:15" ht="18">
      <c r="A8" s="139"/>
      <c r="B8" s="140"/>
      <c r="C8" s="140"/>
      <c r="D8" s="140"/>
      <c r="E8" s="140"/>
      <c r="F8" s="141"/>
      <c r="G8" s="142"/>
      <c r="I8" s="170"/>
      <c r="J8" s="133"/>
      <c r="K8" s="133"/>
      <c r="L8" s="133"/>
      <c r="M8" s="133"/>
      <c r="N8" s="171"/>
    </row>
    <row r="9" spans="1:15" ht="18">
      <c r="A9" s="139" t="s">
        <v>119</v>
      </c>
      <c r="B9" s="140" t="s">
        <v>112</v>
      </c>
      <c r="C9" s="140" t="s">
        <v>113</v>
      </c>
      <c r="D9" s="140" t="s">
        <v>114</v>
      </c>
      <c r="E9" s="140" t="s">
        <v>120</v>
      </c>
      <c r="F9" s="141"/>
      <c r="G9" s="142"/>
      <c r="I9" s="172" t="s">
        <v>30</v>
      </c>
      <c r="J9" s="133" t="s">
        <v>44</v>
      </c>
      <c r="K9" s="133"/>
      <c r="L9" s="133"/>
      <c r="M9" s="133"/>
      <c r="N9" s="171"/>
    </row>
    <row r="10" spans="1:15" ht="19" thickBot="1">
      <c r="A10" s="143" t="s">
        <v>115</v>
      </c>
      <c r="B10" s="144"/>
      <c r="C10" s="144"/>
      <c r="D10" s="144"/>
      <c r="E10" s="144"/>
      <c r="F10" s="141"/>
      <c r="G10" s="142"/>
      <c r="I10" s="172" t="s">
        <v>31</v>
      </c>
      <c r="J10" s="133" t="s">
        <v>40</v>
      </c>
      <c r="K10" s="133"/>
      <c r="L10" s="133"/>
      <c r="M10" s="133"/>
      <c r="N10" s="171"/>
    </row>
    <row r="11" spans="1:15" ht="18">
      <c r="A11" s="145" t="s">
        <v>121</v>
      </c>
      <c r="B11" s="146">
        <v>4</v>
      </c>
      <c r="C11" s="146">
        <v>4</v>
      </c>
      <c r="D11" s="146">
        <v>4</v>
      </c>
      <c r="E11" s="146">
        <v>12</v>
      </c>
      <c r="F11" s="141"/>
      <c r="G11" s="142"/>
      <c r="I11" s="172" t="s">
        <v>32</v>
      </c>
      <c r="J11" s="133" t="s">
        <v>42</v>
      </c>
      <c r="K11" s="133"/>
      <c r="L11" s="133"/>
      <c r="M11" s="133"/>
      <c r="N11" s="171"/>
    </row>
    <row r="12" spans="1:15" ht="18">
      <c r="A12" s="145" t="s">
        <v>122</v>
      </c>
      <c r="B12" s="146">
        <v>3.7199999999999998</v>
      </c>
      <c r="C12" s="146">
        <v>4.28</v>
      </c>
      <c r="D12" s="146">
        <v>4.4800000000000004</v>
      </c>
      <c r="E12" s="146">
        <v>12.48</v>
      </c>
      <c r="F12" s="141"/>
      <c r="G12" s="142"/>
      <c r="I12" s="172"/>
      <c r="J12" s="133"/>
      <c r="K12" s="133"/>
      <c r="L12" s="133"/>
      <c r="M12" s="133"/>
      <c r="N12" s="171"/>
    </row>
    <row r="13" spans="1:15" ht="18">
      <c r="A13" s="145" t="s">
        <v>104</v>
      </c>
      <c r="B13" s="146">
        <v>0.92999999999999994</v>
      </c>
      <c r="C13" s="146">
        <v>1.07</v>
      </c>
      <c r="D13" s="146">
        <v>1.1200000000000001</v>
      </c>
      <c r="E13" s="146">
        <v>1.04</v>
      </c>
      <c r="F13" s="141"/>
      <c r="G13" s="142"/>
      <c r="I13" s="172" t="s">
        <v>33</v>
      </c>
      <c r="J13" s="133" t="s">
        <v>45</v>
      </c>
      <c r="K13" s="133"/>
      <c r="L13" s="133"/>
      <c r="M13" s="133"/>
      <c r="N13" s="171"/>
    </row>
    <row r="14" spans="1:15">
      <c r="A14" s="145" t="s">
        <v>123</v>
      </c>
      <c r="B14" s="146">
        <v>4.4666666666666665E-3</v>
      </c>
      <c r="C14" s="146">
        <v>9.1333333333333284E-3</v>
      </c>
      <c r="D14" s="146">
        <v>8.0666666666666647E-3</v>
      </c>
      <c r="E14" s="146">
        <v>1.2963636363636349E-2</v>
      </c>
      <c r="F14" s="140"/>
      <c r="G14" s="147"/>
      <c r="I14" s="172" t="s">
        <v>34</v>
      </c>
      <c r="J14" s="133" t="s">
        <v>39</v>
      </c>
      <c r="K14" s="133"/>
      <c r="L14" s="133"/>
      <c r="M14" s="133"/>
      <c r="N14" s="171"/>
    </row>
    <row r="15" spans="1:15">
      <c r="A15" s="145"/>
      <c r="B15" s="146"/>
      <c r="C15" s="146"/>
      <c r="D15" s="146"/>
      <c r="E15" s="146"/>
      <c r="F15" s="140"/>
      <c r="G15" s="147"/>
      <c r="I15" s="172" t="s">
        <v>35</v>
      </c>
      <c r="J15" s="133" t="s">
        <v>43</v>
      </c>
      <c r="K15" s="133"/>
      <c r="L15" s="133"/>
      <c r="M15" s="133"/>
      <c r="N15" s="171"/>
    </row>
    <row r="16" spans="1:15" ht="15" thickBot="1">
      <c r="A16" s="143" t="s">
        <v>116</v>
      </c>
      <c r="B16" s="144"/>
      <c r="C16" s="144"/>
      <c r="D16" s="144"/>
      <c r="E16" s="144"/>
      <c r="F16" s="140"/>
      <c r="G16" s="147"/>
      <c r="I16" s="172"/>
      <c r="J16" s="133"/>
      <c r="K16" s="133"/>
      <c r="L16" s="133"/>
      <c r="M16" s="133"/>
      <c r="N16" s="171"/>
    </row>
    <row r="17" spans="1:14">
      <c r="A17" s="145" t="s">
        <v>121</v>
      </c>
      <c r="B17" s="146">
        <v>4</v>
      </c>
      <c r="C17" s="146">
        <v>4</v>
      </c>
      <c r="D17" s="146">
        <v>4</v>
      </c>
      <c r="E17" s="146">
        <v>12</v>
      </c>
      <c r="F17" s="140"/>
      <c r="G17" s="147"/>
      <c r="I17" s="172" t="s">
        <v>36</v>
      </c>
      <c r="J17" s="157" t="s">
        <v>41</v>
      </c>
      <c r="K17" s="133"/>
      <c r="L17" s="133"/>
      <c r="M17" s="133"/>
      <c r="N17" s="171"/>
    </row>
    <row r="18" spans="1:14">
      <c r="A18" s="145" t="s">
        <v>122</v>
      </c>
      <c r="B18" s="146">
        <v>3.25</v>
      </c>
      <c r="C18" s="146">
        <v>3.9</v>
      </c>
      <c r="D18" s="146">
        <v>4.01</v>
      </c>
      <c r="E18" s="146">
        <v>11.16</v>
      </c>
      <c r="F18" s="140"/>
      <c r="G18" s="147"/>
      <c r="I18" s="173"/>
      <c r="J18" s="174"/>
      <c r="K18" s="174"/>
      <c r="L18" s="174"/>
      <c r="M18" s="174"/>
      <c r="N18" s="175"/>
    </row>
    <row r="19" spans="1:14">
      <c r="A19" s="145" t="s">
        <v>104</v>
      </c>
      <c r="B19" s="146">
        <v>0.8125</v>
      </c>
      <c r="C19" s="146">
        <v>0.97499999999999998</v>
      </c>
      <c r="D19" s="146">
        <v>1.0024999999999999</v>
      </c>
      <c r="E19" s="146">
        <v>0.93</v>
      </c>
      <c r="F19" s="140"/>
      <c r="G19" s="147"/>
    </row>
    <row r="20" spans="1:14">
      <c r="A20" s="145" t="s">
        <v>123</v>
      </c>
      <c r="B20" s="146">
        <v>1.3491666666666605E-2</v>
      </c>
      <c r="C20" s="146">
        <v>4.3666666666666689E-3</v>
      </c>
      <c r="D20" s="146">
        <v>9.0916666666666715E-3</v>
      </c>
      <c r="E20" s="146">
        <v>1.5018181818182021E-2</v>
      </c>
      <c r="F20" s="140"/>
      <c r="G20" s="147"/>
    </row>
    <row r="21" spans="1:14">
      <c r="A21" s="145"/>
      <c r="B21" s="146"/>
      <c r="C21" s="146"/>
      <c r="D21" s="146"/>
      <c r="E21" s="146"/>
      <c r="F21" s="140"/>
      <c r="G21" s="147"/>
    </row>
    <row r="22" spans="1:14" ht="15" thickBot="1">
      <c r="A22" s="143" t="s">
        <v>120</v>
      </c>
      <c r="B22" s="144"/>
      <c r="C22" s="144"/>
      <c r="D22" s="144"/>
      <c r="E22" s="140"/>
      <c r="F22" s="140"/>
      <c r="G22" s="147"/>
    </row>
    <row r="23" spans="1:14">
      <c r="A23" s="145" t="s">
        <v>121</v>
      </c>
      <c r="B23" s="146">
        <v>8</v>
      </c>
      <c r="C23" s="146">
        <v>8</v>
      </c>
      <c r="D23" s="146">
        <v>8</v>
      </c>
      <c r="E23" s="140"/>
      <c r="F23" s="140"/>
      <c r="G23" s="147"/>
    </row>
    <row r="24" spans="1:14">
      <c r="A24" s="145" t="s">
        <v>122</v>
      </c>
      <c r="B24" s="146">
        <v>6.97</v>
      </c>
      <c r="C24" s="146">
        <v>8.18</v>
      </c>
      <c r="D24" s="146">
        <v>8.49</v>
      </c>
      <c r="E24" s="140"/>
      <c r="F24" s="140"/>
      <c r="G24" s="147"/>
    </row>
    <row r="25" spans="1:14">
      <c r="A25" s="145" t="s">
        <v>104</v>
      </c>
      <c r="B25" s="146">
        <v>0.87124999999999986</v>
      </c>
      <c r="C25" s="146">
        <v>1.0225</v>
      </c>
      <c r="D25" s="146">
        <v>1.06125</v>
      </c>
      <c r="E25" s="140"/>
      <c r="F25" s="140"/>
      <c r="G25" s="147"/>
    </row>
    <row r="26" spans="1:14">
      <c r="A26" s="145" t="s">
        <v>123</v>
      </c>
      <c r="B26" s="146">
        <v>1.1641071428571768E-2</v>
      </c>
      <c r="C26" s="146">
        <v>8.364285714285713E-3</v>
      </c>
      <c r="D26" s="146">
        <v>1.1298214285714286E-2</v>
      </c>
      <c r="E26" s="140"/>
      <c r="F26" s="140"/>
      <c r="G26" s="147"/>
    </row>
    <row r="27" spans="1:14">
      <c r="A27" s="145"/>
      <c r="B27" s="146"/>
      <c r="C27" s="146"/>
      <c r="D27" s="146"/>
      <c r="E27" s="140"/>
      <c r="F27" s="140"/>
      <c r="G27" s="147"/>
    </row>
    <row r="28" spans="1:14">
      <c r="A28" s="139"/>
      <c r="B28" s="140"/>
      <c r="C28" s="140"/>
      <c r="D28" s="140"/>
      <c r="E28" s="140"/>
      <c r="F28" s="140"/>
      <c r="G28" s="147"/>
    </row>
    <row r="29" spans="1:14" ht="15" thickBot="1">
      <c r="A29" s="139" t="s">
        <v>124</v>
      </c>
      <c r="B29" s="140"/>
      <c r="C29" s="140"/>
      <c r="D29" s="140"/>
      <c r="E29" s="140"/>
      <c r="F29" s="140"/>
      <c r="G29" s="147"/>
    </row>
    <row r="30" spans="1:14">
      <c r="A30" s="148" t="s">
        <v>125</v>
      </c>
      <c r="B30" s="149" t="s">
        <v>126</v>
      </c>
      <c r="C30" s="149" t="s">
        <v>127</v>
      </c>
      <c r="D30" s="149" t="s">
        <v>128</v>
      </c>
      <c r="E30" s="149" t="s">
        <v>129</v>
      </c>
      <c r="F30" s="149" t="s">
        <v>130</v>
      </c>
      <c r="G30" s="150" t="s">
        <v>131</v>
      </c>
    </row>
    <row r="31" spans="1:14">
      <c r="A31" s="178" t="s">
        <v>132</v>
      </c>
      <c r="B31" s="146">
        <v>7.2599999999999942E-2</v>
      </c>
      <c r="C31" s="146">
        <v>1</v>
      </c>
      <c r="D31" s="146">
        <v>7.2599999999999942E-2</v>
      </c>
      <c r="E31" s="146">
        <v>8.9598902982516204</v>
      </c>
      <c r="F31" s="177">
        <v>7.7980535267626883E-3</v>
      </c>
      <c r="G31" s="151">
        <v>4.4138734191705664</v>
      </c>
    </row>
    <row r="32" spans="1:14">
      <c r="A32" s="178" t="s">
        <v>133</v>
      </c>
      <c r="B32" s="146">
        <v>0.16127500000000003</v>
      </c>
      <c r="C32" s="146">
        <v>2</v>
      </c>
      <c r="D32" s="146">
        <v>8.0637500000000015E-2</v>
      </c>
      <c r="E32" s="146">
        <v>9.9518340761055892</v>
      </c>
      <c r="F32" s="177">
        <v>1.2283478661508666E-3</v>
      </c>
      <c r="G32" s="151">
        <v>3.5545571456617879</v>
      </c>
    </row>
    <row r="33" spans="1:7">
      <c r="A33" s="178" t="s">
        <v>134</v>
      </c>
      <c r="B33" s="146">
        <v>6.7500000000003668E-4</v>
      </c>
      <c r="C33" s="146">
        <v>2</v>
      </c>
      <c r="D33" s="146">
        <v>3.3750000000001834E-4</v>
      </c>
      <c r="E33" s="146">
        <v>4.1652382584849705E-2</v>
      </c>
      <c r="F33" s="177">
        <v>0.95929533082905505</v>
      </c>
      <c r="G33" s="151">
        <v>3.5545571456617879</v>
      </c>
    </row>
    <row r="34" spans="1:7">
      <c r="A34" s="145" t="s">
        <v>135</v>
      </c>
      <c r="B34" s="146">
        <v>0.14585000000000001</v>
      </c>
      <c r="C34" s="146">
        <v>18</v>
      </c>
      <c r="D34" s="146">
        <v>8.1027777777777782E-3</v>
      </c>
      <c r="E34" s="146"/>
      <c r="F34" s="146"/>
      <c r="G34" s="151"/>
    </row>
    <row r="35" spans="1:7">
      <c r="A35" s="145"/>
      <c r="B35" s="146"/>
      <c r="C35" s="146"/>
      <c r="D35" s="146"/>
      <c r="E35" s="146"/>
      <c r="F35" s="146"/>
      <c r="G35" s="151"/>
    </row>
    <row r="36" spans="1:7" ht="15" thickBot="1">
      <c r="A36" s="152" t="s">
        <v>120</v>
      </c>
      <c r="B36" s="153">
        <v>0.38040000000000002</v>
      </c>
      <c r="C36" s="153">
        <v>23</v>
      </c>
      <c r="D36" s="153"/>
      <c r="E36" s="153"/>
      <c r="F36" s="153"/>
      <c r="G36" s="154"/>
    </row>
    <row r="38" spans="1:7">
      <c r="A38" s="155" t="s">
        <v>136</v>
      </c>
    </row>
    <row r="39" spans="1:7">
      <c r="A39" s="155" t="s">
        <v>137</v>
      </c>
    </row>
    <row r="40" spans="1:7" ht="15" thickBot="1"/>
    <row r="41" spans="1:7" ht="20">
      <c r="A41" s="183" t="s">
        <v>37</v>
      </c>
      <c r="B41" s="132"/>
      <c r="C41" s="132"/>
      <c r="D41" s="156"/>
    </row>
    <row r="42" spans="1:7" ht="18">
      <c r="A42" s="184"/>
      <c r="B42" s="185" t="s">
        <v>112</v>
      </c>
      <c r="C42" s="185" t="s">
        <v>113</v>
      </c>
      <c r="D42" s="134" t="s">
        <v>114</v>
      </c>
    </row>
    <row r="43" spans="1:7" ht="18">
      <c r="A43" s="186" t="s">
        <v>115</v>
      </c>
      <c r="B43" s="185">
        <v>0.98</v>
      </c>
      <c r="C43" s="185">
        <v>1.02</v>
      </c>
      <c r="D43" s="134">
        <v>1.1200000000000001</v>
      </c>
    </row>
    <row r="44" spans="1:7" ht="18">
      <c r="A44" s="186" t="s">
        <v>115</v>
      </c>
      <c r="B44" s="185">
        <v>0.99</v>
      </c>
      <c r="C44" s="185">
        <v>1</v>
      </c>
      <c r="D44" s="134">
        <v>1.23</v>
      </c>
    </row>
    <row r="45" spans="1:7" ht="18">
      <c r="A45" s="186" t="s">
        <v>115</v>
      </c>
      <c r="B45" s="185">
        <v>0.85</v>
      </c>
      <c r="C45" s="185">
        <v>1.21</v>
      </c>
      <c r="D45" s="134">
        <v>1.01</v>
      </c>
    </row>
    <row r="46" spans="1:7" ht="18">
      <c r="A46" s="186" t="s">
        <v>115</v>
      </c>
      <c r="B46" s="185">
        <v>0.9</v>
      </c>
      <c r="C46" s="185">
        <v>1.05</v>
      </c>
      <c r="D46" s="134">
        <v>1.1200000000000001</v>
      </c>
    </row>
    <row r="47" spans="1:7" ht="18">
      <c r="A47" s="186" t="s">
        <v>116</v>
      </c>
      <c r="B47" s="185">
        <v>0.79</v>
      </c>
      <c r="C47" s="185">
        <v>0.98</v>
      </c>
      <c r="D47" s="134">
        <v>1.04</v>
      </c>
    </row>
    <row r="48" spans="1:7" ht="18">
      <c r="A48" s="186" t="s">
        <v>116</v>
      </c>
      <c r="B48" s="185">
        <v>0.97</v>
      </c>
      <c r="C48" s="185">
        <v>0.96</v>
      </c>
      <c r="D48" s="134">
        <v>1.1200000000000001</v>
      </c>
    </row>
    <row r="49" spans="1:4" ht="18">
      <c r="A49" s="186" t="s">
        <v>116</v>
      </c>
      <c r="B49" s="185">
        <v>0.8</v>
      </c>
      <c r="C49" s="185">
        <v>1.06</v>
      </c>
      <c r="D49" s="134">
        <v>0.92</v>
      </c>
    </row>
    <row r="50" spans="1:4" ht="19" thickBot="1">
      <c r="A50" s="187" t="s">
        <v>116</v>
      </c>
      <c r="B50" s="188">
        <v>0.69</v>
      </c>
      <c r="C50" s="188">
        <v>0.9</v>
      </c>
      <c r="D50" s="189">
        <v>0.93</v>
      </c>
    </row>
  </sheetData>
  <phoneticPr fontId="24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9"/>
  <sheetViews>
    <sheetView topLeftCell="A146" workbookViewId="0">
      <selection activeCell="A12" sqref="A12"/>
    </sheetView>
  </sheetViews>
  <sheetFormatPr baseColWidth="10" defaultColWidth="8.83203125" defaultRowHeight="14" x14ac:dyDescent="0"/>
  <cols>
    <col min="1" max="1" width="11.5" style="87" customWidth="1"/>
    <col min="2" max="2" width="11.5" style="65" customWidth="1"/>
    <col min="3" max="3" width="16.83203125" style="3" customWidth="1"/>
    <col min="4" max="4" width="16.83203125" style="66" customWidth="1"/>
    <col min="5" max="5" width="15.1640625" style="66" customWidth="1"/>
    <col min="6" max="6" width="11.6640625" style="3" customWidth="1"/>
    <col min="7" max="7" width="14.5" style="2" customWidth="1"/>
    <col min="8" max="8" width="8.83203125" style="2"/>
    <col min="9" max="9" width="14.33203125" style="2" customWidth="1"/>
    <col min="10" max="10" width="28" style="2" customWidth="1"/>
    <col min="11" max="11" width="18.5" style="2" customWidth="1"/>
    <col min="12" max="12" width="17.83203125" style="2" customWidth="1"/>
    <col min="13" max="13" width="13.1640625" style="2" customWidth="1"/>
    <col min="14" max="14" width="14.33203125" style="2" customWidth="1"/>
    <col min="15" max="15" width="12.6640625" style="2" customWidth="1"/>
    <col min="16" max="16" width="18.5" style="2" customWidth="1"/>
    <col min="17" max="17" width="12" style="2" bestFit="1" customWidth="1"/>
    <col min="18" max="16384" width="8.83203125" style="2"/>
  </cols>
  <sheetData>
    <row r="1" spans="1:19" ht="25">
      <c r="A1" s="12" t="s">
        <v>76</v>
      </c>
      <c r="B1" s="73" t="s">
        <v>105</v>
      </c>
      <c r="C1" s="74" t="s">
        <v>117</v>
      </c>
      <c r="D1" s="74"/>
      <c r="E1" s="74"/>
      <c r="F1" s="74"/>
      <c r="G1" s="73"/>
      <c r="H1" s="73"/>
      <c r="I1" s="73"/>
      <c r="J1" s="73"/>
    </row>
    <row r="2" spans="1:19" s="10" customFormat="1">
      <c r="B2" s="65"/>
      <c r="D2" s="65"/>
      <c r="E2" s="65"/>
    </row>
    <row r="3" spans="1:19" s="30" customFormat="1">
      <c r="A3" s="10"/>
      <c r="B3" s="207" t="s">
        <v>70</v>
      </c>
      <c r="C3" s="29" t="s">
        <v>80</v>
      </c>
      <c r="E3" s="208" t="s">
        <v>56</v>
      </c>
    </row>
    <row r="4" spans="1:19" s="30" customFormat="1">
      <c r="A4" s="10"/>
      <c r="B4" s="207" t="s">
        <v>88</v>
      </c>
      <c r="C4" s="10" t="s">
        <v>87</v>
      </c>
      <c r="D4" s="65"/>
      <c r="E4" s="208" t="s">
        <v>61</v>
      </c>
    </row>
    <row r="5" spans="1:19" s="11" customFormat="1">
      <c r="A5" s="209"/>
      <c r="B5" s="211">
        <v>0</v>
      </c>
      <c r="C5" s="212">
        <v>0.11899999999999999</v>
      </c>
      <c r="D5" s="86"/>
      <c r="E5" s="86">
        <f>C5-$C$5+0.0001</f>
        <v>1E-4</v>
      </c>
    </row>
    <row r="6" spans="1:19">
      <c r="A6" s="209"/>
      <c r="B6" s="211">
        <v>0.5</v>
      </c>
      <c r="C6" s="212">
        <v>0.11899999999999999</v>
      </c>
      <c r="D6" s="86"/>
      <c r="E6" s="86">
        <f t="shared" ref="E6:E69" si="0">C6-$C$5+0.0001</f>
        <v>1E-4</v>
      </c>
    </row>
    <row r="7" spans="1:19">
      <c r="A7" s="209"/>
      <c r="B7" s="211">
        <v>1</v>
      </c>
      <c r="C7" s="212">
        <v>0.124</v>
      </c>
      <c r="D7" s="86"/>
      <c r="E7" s="86">
        <f t="shared" si="0"/>
        <v>5.1000000000000047E-3</v>
      </c>
    </row>
    <row r="8" spans="1:19">
      <c r="A8" s="209"/>
      <c r="B8" s="211">
        <v>1.5</v>
      </c>
      <c r="C8" s="212">
        <v>0.125</v>
      </c>
      <c r="D8" s="86"/>
      <c r="E8" s="86">
        <f t="shared" si="0"/>
        <v>6.1000000000000056E-3</v>
      </c>
      <c r="R8" s="3"/>
    </row>
    <row r="9" spans="1:19">
      <c r="A9" s="209"/>
      <c r="B9" s="211">
        <v>2</v>
      </c>
      <c r="C9" s="212">
        <v>0.127</v>
      </c>
      <c r="D9" s="86"/>
      <c r="E9" s="86">
        <f t="shared" si="0"/>
        <v>8.1000000000000065E-3</v>
      </c>
      <c r="S9" s="3"/>
    </row>
    <row r="10" spans="1:19">
      <c r="A10" s="209"/>
      <c r="B10" s="211">
        <v>2.5</v>
      </c>
      <c r="C10" s="212">
        <v>0.129</v>
      </c>
      <c r="D10" s="86"/>
      <c r="E10" s="86">
        <f t="shared" si="0"/>
        <v>1.0100000000000008E-2</v>
      </c>
    </row>
    <row r="11" spans="1:19">
      <c r="A11" s="209"/>
      <c r="B11" s="211">
        <v>3</v>
      </c>
      <c r="C11" s="212">
        <v>0.13100000000000001</v>
      </c>
      <c r="D11" s="86"/>
      <c r="E11" s="86">
        <f t="shared" si="0"/>
        <v>1.210000000000001E-2</v>
      </c>
    </row>
    <row r="12" spans="1:19">
      <c r="A12" s="209"/>
      <c r="B12" s="211">
        <v>3.5</v>
      </c>
      <c r="C12" s="212">
        <v>0.13300000000000001</v>
      </c>
      <c r="D12" s="86"/>
      <c r="E12" s="86">
        <f t="shared" si="0"/>
        <v>1.4100000000000012E-2</v>
      </c>
    </row>
    <row r="13" spans="1:19">
      <c r="A13" s="209"/>
      <c r="B13" s="211">
        <v>4</v>
      </c>
      <c r="C13" s="212">
        <v>0.13600000000000001</v>
      </c>
      <c r="D13" s="86"/>
      <c r="E13" s="86">
        <f t="shared" si="0"/>
        <v>1.7100000000000014E-2</v>
      </c>
    </row>
    <row r="14" spans="1:19">
      <c r="A14" s="209"/>
      <c r="B14" s="211">
        <v>4.5</v>
      </c>
      <c r="C14" s="212">
        <v>0.13900000000000001</v>
      </c>
      <c r="D14" s="86"/>
      <c r="E14" s="86">
        <f t="shared" si="0"/>
        <v>2.0100000000000017E-2</v>
      </c>
    </row>
    <row r="15" spans="1:19">
      <c r="A15" s="209"/>
      <c r="B15" s="211">
        <v>5</v>
      </c>
      <c r="C15" s="212">
        <v>0.14199999999999999</v>
      </c>
      <c r="D15" s="86"/>
      <c r="E15" s="86">
        <f t="shared" si="0"/>
        <v>2.3099999999999992E-2</v>
      </c>
    </row>
    <row r="16" spans="1:19">
      <c r="A16" s="209"/>
      <c r="B16" s="211">
        <v>5.5</v>
      </c>
      <c r="C16" s="212">
        <v>0.14499999999999999</v>
      </c>
      <c r="D16" s="86"/>
      <c r="E16" s="86">
        <f t="shared" si="0"/>
        <v>2.6099999999999995E-2</v>
      </c>
    </row>
    <row r="17" spans="1:7">
      <c r="A17" s="209"/>
      <c r="B17" s="211">
        <v>6</v>
      </c>
      <c r="C17" s="212">
        <v>0.14899999999999999</v>
      </c>
      <c r="D17" s="86"/>
      <c r="E17" s="86">
        <f t="shared" si="0"/>
        <v>3.0099999999999998E-2</v>
      </c>
    </row>
    <row r="18" spans="1:7">
      <c r="A18" s="209"/>
      <c r="B18" s="211">
        <v>6.5</v>
      </c>
      <c r="C18" s="212">
        <v>0.152</v>
      </c>
      <c r="D18" s="86"/>
      <c r="E18" s="86">
        <f t="shared" si="0"/>
        <v>3.3100000000000004E-2</v>
      </c>
    </row>
    <row r="19" spans="1:7">
      <c r="A19" s="209"/>
      <c r="B19" s="211">
        <v>7</v>
      </c>
      <c r="C19" s="212">
        <v>0.157</v>
      </c>
      <c r="D19" s="86"/>
      <c r="E19" s="86">
        <f t="shared" si="0"/>
        <v>3.8100000000000009E-2</v>
      </c>
      <c r="G19" s="3"/>
    </row>
    <row r="20" spans="1:7">
      <c r="A20" s="209"/>
      <c r="B20" s="211">
        <v>7.5</v>
      </c>
      <c r="C20" s="212">
        <v>0.161</v>
      </c>
      <c r="D20" s="86"/>
      <c r="E20" s="86">
        <f t="shared" si="0"/>
        <v>4.2100000000000012E-2</v>
      </c>
    </row>
    <row r="21" spans="1:7">
      <c r="A21" s="209"/>
      <c r="B21" s="211">
        <v>8</v>
      </c>
      <c r="C21" s="212">
        <v>0.16600000000000001</v>
      </c>
      <c r="D21" s="86"/>
      <c r="E21" s="86">
        <f t="shared" si="0"/>
        <v>4.7100000000000017E-2</v>
      </c>
    </row>
    <row r="22" spans="1:7">
      <c r="A22" s="209"/>
      <c r="B22" s="211">
        <v>8.5</v>
      </c>
      <c r="C22" s="212">
        <v>0.17199999999999999</v>
      </c>
      <c r="D22" s="86"/>
      <c r="E22" s="86">
        <f t="shared" si="0"/>
        <v>5.3099999999999994E-2</v>
      </c>
    </row>
    <row r="23" spans="1:7">
      <c r="A23" s="209"/>
      <c r="B23" s="211">
        <v>9</v>
      </c>
      <c r="C23" s="212">
        <v>0.17699999999999999</v>
      </c>
      <c r="D23" s="86"/>
      <c r="E23" s="86">
        <f t="shared" si="0"/>
        <v>5.8099999999999999E-2</v>
      </c>
      <c r="F23" s="2"/>
    </row>
    <row r="24" spans="1:7">
      <c r="A24" s="209"/>
      <c r="B24" s="211">
        <v>9.5</v>
      </c>
      <c r="C24" s="212">
        <v>0.185</v>
      </c>
      <c r="D24" s="86"/>
      <c r="E24" s="86">
        <f t="shared" si="0"/>
        <v>6.6100000000000006E-2</v>
      </c>
      <c r="F24" s="2"/>
    </row>
    <row r="25" spans="1:7">
      <c r="A25" s="209"/>
      <c r="B25" s="211">
        <v>10</v>
      </c>
      <c r="C25" s="212">
        <v>0.19</v>
      </c>
      <c r="D25" s="86"/>
      <c r="E25" s="86">
        <f t="shared" si="0"/>
        <v>7.110000000000001E-2</v>
      </c>
      <c r="F25" s="2"/>
    </row>
    <row r="26" spans="1:7">
      <c r="A26" s="209"/>
      <c r="B26" s="211">
        <v>10.5</v>
      </c>
      <c r="C26" s="212">
        <v>0.19700000000000001</v>
      </c>
      <c r="D26" s="86"/>
      <c r="E26" s="86">
        <f t="shared" si="0"/>
        <v>7.8100000000000017E-2</v>
      </c>
      <c r="F26" s="2"/>
    </row>
    <row r="27" spans="1:7">
      <c r="A27" s="209"/>
      <c r="B27" s="211">
        <v>11</v>
      </c>
      <c r="C27" s="212">
        <v>0.20799999999999999</v>
      </c>
      <c r="D27" s="86"/>
      <c r="E27" s="86">
        <f t="shared" si="0"/>
        <v>8.9099999999999999E-2</v>
      </c>
      <c r="F27" s="2"/>
    </row>
    <row r="28" spans="1:7">
      <c r="A28" s="209"/>
      <c r="B28" s="211">
        <v>11.5</v>
      </c>
      <c r="C28" s="212">
        <v>0.216</v>
      </c>
      <c r="D28" s="86"/>
      <c r="E28" s="86">
        <f t="shared" si="0"/>
        <v>9.7100000000000006E-2</v>
      </c>
      <c r="F28" s="2"/>
    </row>
    <row r="29" spans="1:7">
      <c r="A29" s="209"/>
      <c r="B29" s="211">
        <v>12</v>
      </c>
      <c r="C29" s="212">
        <v>0.22500000000000001</v>
      </c>
      <c r="D29" s="86"/>
      <c r="E29" s="86">
        <f t="shared" si="0"/>
        <v>0.10610000000000001</v>
      </c>
      <c r="F29" s="2"/>
    </row>
    <row r="30" spans="1:7">
      <c r="A30" s="209"/>
      <c r="B30" s="211">
        <v>12.5</v>
      </c>
      <c r="C30" s="212">
        <v>0.23499999999999999</v>
      </c>
      <c r="D30" s="86"/>
      <c r="E30" s="86">
        <f t="shared" si="0"/>
        <v>0.11609999999999999</v>
      </c>
      <c r="F30" s="2"/>
    </row>
    <row r="31" spans="1:7">
      <c r="A31" s="209"/>
      <c r="B31" s="211">
        <v>13</v>
      </c>
      <c r="C31" s="212">
        <v>0.24</v>
      </c>
      <c r="D31" s="86"/>
      <c r="E31" s="86">
        <f t="shared" si="0"/>
        <v>0.1211</v>
      </c>
      <c r="F31" s="2"/>
    </row>
    <row r="32" spans="1:7">
      <c r="A32" s="209"/>
      <c r="B32" s="211">
        <v>13.5</v>
      </c>
      <c r="C32" s="212">
        <v>0.246</v>
      </c>
      <c r="D32" s="86"/>
      <c r="E32" s="86">
        <f t="shared" si="0"/>
        <v>0.12709999999999999</v>
      </c>
      <c r="F32" s="2"/>
    </row>
    <row r="33" spans="1:6">
      <c r="A33" s="209"/>
      <c r="B33" s="211">
        <v>14</v>
      </c>
      <c r="C33" s="212">
        <v>0.249</v>
      </c>
      <c r="D33" s="86"/>
      <c r="E33" s="86">
        <f t="shared" si="0"/>
        <v>0.13009999999999999</v>
      </c>
      <c r="F33" s="2"/>
    </row>
    <row r="34" spans="1:6">
      <c r="A34" s="209"/>
      <c r="B34" s="211">
        <v>14.5</v>
      </c>
      <c r="C34" s="212">
        <v>0.26</v>
      </c>
      <c r="D34" s="86"/>
      <c r="E34" s="86">
        <f t="shared" si="0"/>
        <v>0.1411</v>
      </c>
    </row>
    <row r="35" spans="1:6">
      <c r="A35" s="209"/>
      <c r="B35" s="211">
        <v>15</v>
      </c>
      <c r="C35" s="212">
        <v>0.26800000000000002</v>
      </c>
      <c r="D35" s="86"/>
      <c r="E35" s="86">
        <f t="shared" si="0"/>
        <v>0.14910000000000001</v>
      </c>
    </row>
    <row r="36" spans="1:6">
      <c r="A36" s="209"/>
      <c r="B36" s="211">
        <v>15.5</v>
      </c>
      <c r="C36" s="212">
        <v>0.28599999999999998</v>
      </c>
      <c r="D36" s="86"/>
      <c r="E36" s="86">
        <f t="shared" si="0"/>
        <v>0.16709999999999997</v>
      </c>
    </row>
    <row r="37" spans="1:6">
      <c r="A37" s="209"/>
      <c r="B37" s="211">
        <v>16</v>
      </c>
      <c r="C37" s="212">
        <v>0.29499999999999998</v>
      </c>
      <c r="D37" s="86"/>
      <c r="E37" s="86">
        <f t="shared" si="0"/>
        <v>0.17609999999999998</v>
      </c>
    </row>
    <row r="38" spans="1:6">
      <c r="A38" s="209"/>
      <c r="B38" s="211">
        <v>16.5</v>
      </c>
      <c r="C38" s="212">
        <v>0.29699999999999999</v>
      </c>
      <c r="D38" s="86"/>
      <c r="E38" s="86">
        <f t="shared" si="0"/>
        <v>0.17809999999999998</v>
      </c>
    </row>
    <row r="39" spans="1:6">
      <c r="A39" s="209"/>
      <c r="B39" s="211">
        <v>17</v>
      </c>
      <c r="C39" s="212">
        <v>0.311</v>
      </c>
      <c r="D39" s="86"/>
      <c r="E39" s="86">
        <f t="shared" si="0"/>
        <v>0.19209999999999999</v>
      </c>
    </row>
    <row r="40" spans="1:6">
      <c r="A40" s="209"/>
      <c r="B40" s="211">
        <v>17.5</v>
      </c>
      <c r="C40" s="212">
        <v>0.314</v>
      </c>
      <c r="D40" s="86"/>
      <c r="E40" s="86">
        <f t="shared" si="0"/>
        <v>0.1951</v>
      </c>
    </row>
    <row r="41" spans="1:6">
      <c r="A41" s="209"/>
      <c r="B41" s="211">
        <v>18</v>
      </c>
      <c r="C41" s="212">
        <v>0.32</v>
      </c>
      <c r="D41" s="86"/>
      <c r="E41" s="86">
        <f t="shared" si="0"/>
        <v>0.2011</v>
      </c>
    </row>
    <row r="42" spans="1:6">
      <c r="A42" s="209"/>
      <c r="B42" s="211">
        <v>18.5</v>
      </c>
      <c r="C42" s="212">
        <v>0.32</v>
      </c>
      <c r="D42" s="86"/>
      <c r="E42" s="86">
        <f t="shared" si="0"/>
        <v>0.2011</v>
      </c>
    </row>
    <row r="43" spans="1:6">
      <c r="A43" s="209"/>
      <c r="B43" s="211">
        <v>19</v>
      </c>
      <c r="C43" s="212">
        <v>0.31900000000000001</v>
      </c>
      <c r="D43" s="86"/>
      <c r="E43" s="86">
        <f t="shared" si="0"/>
        <v>0.2001</v>
      </c>
    </row>
    <row r="44" spans="1:6">
      <c r="A44" s="209"/>
      <c r="B44" s="211">
        <v>19.5</v>
      </c>
      <c r="C44" s="212">
        <v>0.31900000000000001</v>
      </c>
      <c r="D44" s="86"/>
      <c r="E44" s="86">
        <f t="shared" si="0"/>
        <v>0.2001</v>
      </c>
    </row>
    <row r="45" spans="1:6">
      <c r="A45" s="209"/>
      <c r="B45" s="211">
        <v>20</v>
      </c>
      <c r="C45" s="212">
        <v>0.32200000000000001</v>
      </c>
      <c r="D45" s="86"/>
      <c r="E45" s="86">
        <f t="shared" si="0"/>
        <v>0.2031</v>
      </c>
    </row>
    <row r="46" spans="1:6">
      <c r="A46" s="209"/>
      <c r="B46" s="211">
        <v>20.5</v>
      </c>
      <c r="C46" s="212">
        <v>0.32500000000000001</v>
      </c>
      <c r="D46" s="86"/>
      <c r="E46" s="86">
        <f t="shared" si="0"/>
        <v>0.20610000000000001</v>
      </c>
    </row>
    <row r="47" spans="1:6">
      <c r="A47" s="209"/>
      <c r="B47" s="211">
        <v>21</v>
      </c>
      <c r="C47" s="212">
        <v>0.32900000000000001</v>
      </c>
      <c r="D47" s="86"/>
      <c r="E47" s="86">
        <f t="shared" si="0"/>
        <v>0.21010000000000001</v>
      </c>
    </row>
    <row r="48" spans="1:6">
      <c r="A48" s="209"/>
      <c r="B48" s="211">
        <v>21.5</v>
      </c>
      <c r="C48" s="212">
        <v>0.33100000000000002</v>
      </c>
      <c r="D48" s="86"/>
      <c r="E48" s="86">
        <f t="shared" si="0"/>
        <v>0.21210000000000001</v>
      </c>
    </row>
    <row r="49" spans="1:5">
      <c r="A49" s="209"/>
      <c r="B49" s="211">
        <v>22</v>
      </c>
      <c r="C49" s="212">
        <v>0.33400000000000002</v>
      </c>
      <c r="D49" s="86"/>
      <c r="E49" s="86">
        <f t="shared" si="0"/>
        <v>0.21510000000000001</v>
      </c>
    </row>
    <row r="50" spans="1:5">
      <c r="A50" s="209"/>
      <c r="B50" s="211">
        <v>22.5</v>
      </c>
      <c r="C50" s="212">
        <v>0.33100000000000002</v>
      </c>
      <c r="D50" s="86"/>
      <c r="E50" s="86">
        <f t="shared" si="0"/>
        <v>0.21210000000000001</v>
      </c>
    </row>
    <row r="51" spans="1:5">
      <c r="A51" s="209"/>
      <c r="B51" s="211">
        <v>23</v>
      </c>
      <c r="C51" s="212">
        <v>0.33500000000000002</v>
      </c>
      <c r="D51" s="86"/>
      <c r="E51" s="86">
        <f t="shared" si="0"/>
        <v>0.21610000000000001</v>
      </c>
    </row>
    <row r="52" spans="1:5">
      <c r="A52" s="209"/>
      <c r="B52" s="211">
        <v>23.5</v>
      </c>
      <c r="C52" s="212">
        <v>0.33700000000000002</v>
      </c>
      <c r="D52" s="86"/>
      <c r="E52" s="86">
        <f t="shared" si="0"/>
        <v>0.21810000000000002</v>
      </c>
    </row>
    <row r="53" spans="1:5">
      <c r="A53" s="209"/>
      <c r="B53" s="211">
        <v>24</v>
      </c>
      <c r="C53" s="212">
        <v>0.33600000000000002</v>
      </c>
      <c r="D53" s="86"/>
      <c r="E53" s="86">
        <f t="shared" si="0"/>
        <v>0.21710000000000002</v>
      </c>
    </row>
    <row r="54" spans="1:5">
      <c r="A54" s="209"/>
      <c r="B54" s="211">
        <v>24.5</v>
      </c>
      <c r="C54" s="212">
        <v>0.33700000000000002</v>
      </c>
      <c r="D54" s="86"/>
      <c r="E54" s="86">
        <f t="shared" si="0"/>
        <v>0.21810000000000002</v>
      </c>
    </row>
    <row r="55" spans="1:5">
      <c r="A55" s="209"/>
      <c r="B55" s="211">
        <v>25</v>
      </c>
      <c r="C55" s="212">
        <v>0.33900000000000002</v>
      </c>
      <c r="D55" s="86"/>
      <c r="E55" s="86">
        <f t="shared" si="0"/>
        <v>0.22010000000000002</v>
      </c>
    </row>
    <row r="56" spans="1:5">
      <c r="A56" s="209"/>
      <c r="B56" s="211">
        <v>25.5</v>
      </c>
      <c r="C56" s="212">
        <v>0.34</v>
      </c>
      <c r="D56" s="86"/>
      <c r="E56" s="86">
        <f t="shared" si="0"/>
        <v>0.22110000000000002</v>
      </c>
    </row>
    <row r="57" spans="1:5">
      <c r="A57" s="209"/>
      <c r="B57" s="211">
        <v>26</v>
      </c>
      <c r="C57" s="212">
        <v>0.34300000000000003</v>
      </c>
      <c r="D57" s="86"/>
      <c r="E57" s="86">
        <f t="shared" si="0"/>
        <v>0.22410000000000002</v>
      </c>
    </row>
    <row r="58" spans="1:5">
      <c r="A58" s="209"/>
      <c r="B58" s="211">
        <v>26.5</v>
      </c>
      <c r="C58" s="212">
        <v>0.34399999999999997</v>
      </c>
      <c r="D58" s="86"/>
      <c r="E58" s="86">
        <f t="shared" si="0"/>
        <v>0.22509999999999997</v>
      </c>
    </row>
    <row r="59" spans="1:5">
      <c r="A59" s="209"/>
      <c r="B59" s="211">
        <v>27</v>
      </c>
      <c r="C59" s="212">
        <v>0.34399999999999997</v>
      </c>
      <c r="D59" s="86"/>
      <c r="E59" s="86">
        <f t="shared" si="0"/>
        <v>0.22509999999999997</v>
      </c>
    </row>
    <row r="60" spans="1:5">
      <c r="A60" s="209"/>
      <c r="B60" s="211">
        <v>27.5</v>
      </c>
      <c r="C60" s="212">
        <v>0.34399999999999997</v>
      </c>
      <c r="D60" s="86"/>
      <c r="E60" s="86">
        <f t="shared" si="0"/>
        <v>0.22509999999999997</v>
      </c>
    </row>
    <row r="61" spans="1:5">
      <c r="A61" s="209"/>
      <c r="B61" s="211">
        <v>28</v>
      </c>
      <c r="C61" s="212">
        <v>0.34399999999999997</v>
      </c>
      <c r="D61" s="86"/>
      <c r="E61" s="86">
        <f t="shared" si="0"/>
        <v>0.22509999999999997</v>
      </c>
    </row>
    <row r="62" spans="1:5">
      <c r="A62" s="209"/>
      <c r="B62" s="211">
        <v>28.5</v>
      </c>
      <c r="C62" s="212">
        <v>0.34399999999999997</v>
      </c>
      <c r="D62" s="86"/>
      <c r="E62" s="86">
        <f t="shared" si="0"/>
        <v>0.22509999999999997</v>
      </c>
    </row>
    <row r="63" spans="1:5">
      <c r="A63" s="209"/>
      <c r="B63" s="211">
        <v>29</v>
      </c>
      <c r="C63" s="212">
        <v>0.34699999999999998</v>
      </c>
      <c r="D63" s="86"/>
      <c r="E63" s="86">
        <f t="shared" si="0"/>
        <v>0.22809999999999997</v>
      </c>
    </row>
    <row r="64" spans="1:5">
      <c r="A64" s="209"/>
      <c r="B64" s="211">
        <v>29.5</v>
      </c>
      <c r="C64" s="212">
        <v>0.34499999999999997</v>
      </c>
      <c r="D64" s="86"/>
      <c r="E64" s="86">
        <f t="shared" si="0"/>
        <v>0.22609999999999997</v>
      </c>
    </row>
    <row r="65" spans="1:5">
      <c r="A65" s="209"/>
      <c r="B65" s="211">
        <v>30</v>
      </c>
      <c r="C65" s="212">
        <v>0.34399999999999997</v>
      </c>
      <c r="D65" s="86"/>
      <c r="E65" s="86">
        <f t="shared" si="0"/>
        <v>0.22509999999999997</v>
      </c>
    </row>
    <row r="66" spans="1:5">
      <c r="A66" s="209"/>
      <c r="B66" s="211">
        <v>30.5</v>
      </c>
      <c r="C66" s="212">
        <v>0.34499999999999997</v>
      </c>
      <c r="D66" s="86"/>
      <c r="E66" s="86">
        <f t="shared" si="0"/>
        <v>0.22609999999999997</v>
      </c>
    </row>
    <row r="67" spans="1:5">
      <c r="A67" s="209"/>
      <c r="B67" s="211">
        <v>31</v>
      </c>
      <c r="C67" s="212">
        <v>0.34599999999999997</v>
      </c>
      <c r="D67" s="86"/>
      <c r="E67" s="86">
        <f t="shared" si="0"/>
        <v>0.22709999999999997</v>
      </c>
    </row>
    <row r="68" spans="1:5">
      <c r="A68" s="209"/>
      <c r="B68" s="211">
        <v>31.5</v>
      </c>
      <c r="C68" s="212">
        <v>0.34699999999999998</v>
      </c>
      <c r="D68" s="86"/>
      <c r="E68" s="86">
        <f t="shared" si="0"/>
        <v>0.22809999999999997</v>
      </c>
    </row>
    <row r="69" spans="1:5">
      <c r="A69" s="209"/>
      <c r="B69" s="211">
        <v>32</v>
      </c>
      <c r="C69" s="212">
        <v>0.34799999999999998</v>
      </c>
      <c r="D69" s="86"/>
      <c r="E69" s="86">
        <f t="shared" si="0"/>
        <v>0.22909999999999997</v>
      </c>
    </row>
    <row r="70" spans="1:5">
      <c r="A70" s="209"/>
      <c r="B70" s="211">
        <v>32.5</v>
      </c>
      <c r="C70" s="212">
        <v>0.35</v>
      </c>
      <c r="D70" s="86"/>
      <c r="E70" s="86">
        <f t="shared" ref="E70:E133" si="1">C70-$C$5+0.0001</f>
        <v>0.23109999999999997</v>
      </c>
    </row>
    <row r="71" spans="1:5">
      <c r="A71" s="209"/>
      <c r="B71" s="211">
        <v>33</v>
      </c>
      <c r="C71" s="212">
        <v>0.35</v>
      </c>
      <c r="D71" s="86"/>
      <c r="E71" s="86">
        <f t="shared" si="1"/>
        <v>0.23109999999999997</v>
      </c>
    </row>
    <row r="72" spans="1:5">
      <c r="A72" s="209"/>
      <c r="B72" s="211">
        <v>33.5</v>
      </c>
      <c r="C72" s="212">
        <v>0.35099999999999998</v>
      </c>
      <c r="D72" s="86"/>
      <c r="E72" s="86">
        <f t="shared" si="1"/>
        <v>0.23209999999999997</v>
      </c>
    </row>
    <row r="73" spans="1:5">
      <c r="A73" s="209"/>
      <c r="B73" s="211">
        <v>34</v>
      </c>
      <c r="C73" s="212">
        <v>0.35099999999999998</v>
      </c>
      <c r="D73" s="86"/>
      <c r="E73" s="86">
        <f t="shared" si="1"/>
        <v>0.23209999999999997</v>
      </c>
    </row>
    <row r="74" spans="1:5">
      <c r="A74" s="209"/>
      <c r="B74" s="211">
        <v>34.5</v>
      </c>
      <c r="C74" s="212">
        <v>0.35</v>
      </c>
      <c r="D74" s="86"/>
      <c r="E74" s="86">
        <f t="shared" si="1"/>
        <v>0.23109999999999997</v>
      </c>
    </row>
    <row r="75" spans="1:5">
      <c r="A75" s="209"/>
      <c r="B75" s="211">
        <v>35</v>
      </c>
      <c r="C75" s="212">
        <v>0.34899999999999998</v>
      </c>
      <c r="D75" s="86"/>
      <c r="E75" s="86">
        <f t="shared" si="1"/>
        <v>0.23009999999999997</v>
      </c>
    </row>
    <row r="76" spans="1:5">
      <c r="A76" s="209"/>
      <c r="B76" s="211">
        <v>35.5</v>
      </c>
      <c r="C76" s="212">
        <v>0.34899999999999998</v>
      </c>
      <c r="D76" s="86"/>
      <c r="E76" s="86">
        <f t="shared" si="1"/>
        <v>0.23009999999999997</v>
      </c>
    </row>
    <row r="77" spans="1:5">
      <c r="A77" s="209"/>
      <c r="B77" s="211">
        <v>36</v>
      </c>
      <c r="C77" s="212">
        <v>0.35</v>
      </c>
      <c r="D77" s="86"/>
      <c r="E77" s="86">
        <f t="shared" si="1"/>
        <v>0.23109999999999997</v>
      </c>
    </row>
    <row r="78" spans="1:5">
      <c r="A78" s="209"/>
      <c r="B78" s="211">
        <v>36.5</v>
      </c>
      <c r="C78" s="212">
        <v>0.35099999999999998</v>
      </c>
      <c r="D78" s="86"/>
      <c r="E78" s="86">
        <f t="shared" si="1"/>
        <v>0.23209999999999997</v>
      </c>
    </row>
    <row r="79" spans="1:5">
      <c r="A79" s="209"/>
      <c r="B79" s="211">
        <v>37</v>
      </c>
      <c r="C79" s="212">
        <v>0.35299999999999998</v>
      </c>
      <c r="D79" s="86"/>
      <c r="E79" s="86">
        <f t="shared" si="1"/>
        <v>0.23409999999999997</v>
      </c>
    </row>
    <row r="80" spans="1:5">
      <c r="A80" s="209"/>
      <c r="B80" s="211">
        <v>37.5</v>
      </c>
      <c r="C80" s="212">
        <v>0.35299999999999998</v>
      </c>
      <c r="D80" s="86"/>
      <c r="E80" s="86">
        <f t="shared" si="1"/>
        <v>0.23409999999999997</v>
      </c>
    </row>
    <row r="81" spans="1:5">
      <c r="A81" s="209"/>
      <c r="B81" s="211">
        <v>38</v>
      </c>
      <c r="C81" s="212">
        <v>0.35299999999999998</v>
      </c>
      <c r="D81" s="86"/>
      <c r="E81" s="86">
        <f t="shared" si="1"/>
        <v>0.23409999999999997</v>
      </c>
    </row>
    <row r="82" spans="1:5">
      <c r="A82" s="209"/>
      <c r="B82" s="211">
        <v>38.5</v>
      </c>
      <c r="C82" s="212">
        <v>0.35199999999999998</v>
      </c>
      <c r="D82" s="86"/>
      <c r="E82" s="86">
        <f t="shared" si="1"/>
        <v>0.23309999999999997</v>
      </c>
    </row>
    <row r="83" spans="1:5">
      <c r="A83" s="209"/>
      <c r="B83" s="211">
        <v>39</v>
      </c>
      <c r="C83" s="212">
        <v>0.35299999999999998</v>
      </c>
      <c r="D83" s="86"/>
      <c r="E83" s="86">
        <f t="shared" si="1"/>
        <v>0.23409999999999997</v>
      </c>
    </row>
    <row r="84" spans="1:5">
      <c r="A84" s="209"/>
      <c r="B84" s="211">
        <v>39.5</v>
      </c>
      <c r="C84" s="212">
        <v>0.35299999999999998</v>
      </c>
      <c r="D84" s="86"/>
      <c r="E84" s="86">
        <f t="shared" si="1"/>
        <v>0.23409999999999997</v>
      </c>
    </row>
    <row r="85" spans="1:5">
      <c r="A85" s="209"/>
      <c r="B85" s="211">
        <v>40</v>
      </c>
      <c r="C85" s="212">
        <v>0.35199999999999998</v>
      </c>
      <c r="D85" s="86"/>
      <c r="E85" s="86">
        <f t="shared" si="1"/>
        <v>0.23309999999999997</v>
      </c>
    </row>
    <row r="86" spans="1:5">
      <c r="A86" s="209"/>
      <c r="B86" s="211">
        <v>40.5</v>
      </c>
      <c r="C86" s="212">
        <v>0.35</v>
      </c>
      <c r="D86" s="86"/>
      <c r="E86" s="86">
        <f t="shared" si="1"/>
        <v>0.23109999999999997</v>
      </c>
    </row>
    <row r="87" spans="1:5">
      <c r="A87" s="209"/>
      <c r="B87" s="211">
        <v>41</v>
      </c>
      <c r="C87" s="212">
        <v>0.35099999999999998</v>
      </c>
      <c r="D87" s="86"/>
      <c r="E87" s="86">
        <f t="shared" si="1"/>
        <v>0.23209999999999997</v>
      </c>
    </row>
    <row r="88" spans="1:5">
      <c r="A88" s="209"/>
      <c r="B88" s="211">
        <v>41.5</v>
      </c>
      <c r="C88" s="212">
        <v>0.34899999999999998</v>
      </c>
      <c r="D88" s="86"/>
      <c r="E88" s="86">
        <f t="shared" si="1"/>
        <v>0.23009999999999997</v>
      </c>
    </row>
    <row r="89" spans="1:5">
      <c r="A89" s="209"/>
      <c r="B89" s="211">
        <v>42</v>
      </c>
      <c r="C89" s="212">
        <v>0.34799999999999998</v>
      </c>
      <c r="D89" s="86"/>
      <c r="E89" s="86">
        <f t="shared" si="1"/>
        <v>0.22909999999999997</v>
      </c>
    </row>
    <row r="90" spans="1:5">
      <c r="A90" s="209"/>
      <c r="B90" s="211">
        <v>42.5</v>
      </c>
      <c r="C90" s="212">
        <v>0.34799999999999998</v>
      </c>
      <c r="D90" s="86"/>
      <c r="E90" s="86">
        <f t="shared" si="1"/>
        <v>0.22909999999999997</v>
      </c>
    </row>
    <row r="91" spans="1:5">
      <c r="A91" s="209"/>
      <c r="B91" s="211">
        <v>43</v>
      </c>
      <c r="C91" s="212">
        <v>0.34799999999999998</v>
      </c>
      <c r="D91" s="86"/>
      <c r="E91" s="86">
        <f t="shared" si="1"/>
        <v>0.22909999999999997</v>
      </c>
    </row>
    <row r="92" spans="1:5">
      <c r="A92" s="209"/>
      <c r="B92" s="211">
        <v>43.5</v>
      </c>
      <c r="C92" s="212">
        <v>0.35</v>
      </c>
      <c r="D92" s="86"/>
      <c r="E92" s="86">
        <f t="shared" si="1"/>
        <v>0.23109999999999997</v>
      </c>
    </row>
    <row r="93" spans="1:5">
      <c r="A93" s="209"/>
      <c r="B93" s="211">
        <v>44</v>
      </c>
      <c r="C93" s="212">
        <v>0.34899999999999998</v>
      </c>
      <c r="D93" s="86"/>
      <c r="E93" s="86">
        <f t="shared" si="1"/>
        <v>0.23009999999999997</v>
      </c>
    </row>
    <row r="94" spans="1:5">
      <c r="A94" s="209"/>
      <c r="B94" s="211">
        <v>44.5</v>
      </c>
      <c r="C94" s="212">
        <v>0.34899999999999998</v>
      </c>
      <c r="D94" s="86"/>
      <c r="E94" s="86">
        <f t="shared" si="1"/>
        <v>0.23009999999999997</v>
      </c>
    </row>
    <row r="95" spans="1:5">
      <c r="A95" s="209"/>
      <c r="B95" s="211">
        <v>45</v>
      </c>
      <c r="C95" s="212">
        <v>0.34899999999999998</v>
      </c>
      <c r="D95" s="86"/>
      <c r="E95" s="86">
        <f t="shared" si="1"/>
        <v>0.23009999999999997</v>
      </c>
    </row>
    <row r="96" spans="1:5">
      <c r="A96" s="209"/>
      <c r="B96" s="211">
        <v>45.5</v>
      </c>
      <c r="C96" s="212">
        <v>0.34899999999999998</v>
      </c>
      <c r="D96" s="86"/>
      <c r="E96" s="86">
        <f t="shared" si="1"/>
        <v>0.23009999999999997</v>
      </c>
    </row>
    <row r="97" spans="1:5">
      <c r="A97" s="209"/>
      <c r="B97" s="211">
        <v>46</v>
      </c>
      <c r="C97" s="212">
        <v>0.34899999999999998</v>
      </c>
      <c r="D97" s="86"/>
      <c r="E97" s="86">
        <f t="shared" si="1"/>
        <v>0.23009999999999997</v>
      </c>
    </row>
    <row r="98" spans="1:5">
      <c r="A98" s="209"/>
      <c r="B98" s="211">
        <v>46.5</v>
      </c>
      <c r="C98" s="212">
        <v>0.35</v>
      </c>
      <c r="D98" s="86"/>
      <c r="E98" s="86">
        <f t="shared" si="1"/>
        <v>0.23109999999999997</v>
      </c>
    </row>
    <row r="99" spans="1:5">
      <c r="A99" s="209"/>
      <c r="B99" s="211">
        <v>47</v>
      </c>
      <c r="C99" s="212">
        <v>0.35099999999999998</v>
      </c>
      <c r="D99" s="86"/>
      <c r="E99" s="86">
        <f t="shared" si="1"/>
        <v>0.23209999999999997</v>
      </c>
    </row>
    <row r="100" spans="1:5">
      <c r="A100" s="209"/>
      <c r="B100" s="211">
        <v>47.5</v>
      </c>
      <c r="C100" s="212">
        <v>0.35099999999999998</v>
      </c>
      <c r="D100" s="86"/>
      <c r="E100" s="86">
        <f t="shared" si="1"/>
        <v>0.23209999999999997</v>
      </c>
    </row>
    <row r="101" spans="1:5">
      <c r="A101" s="209"/>
      <c r="B101" s="211">
        <v>48</v>
      </c>
      <c r="C101" s="212">
        <v>0.35199999999999998</v>
      </c>
      <c r="D101" s="86"/>
      <c r="E101" s="86">
        <f t="shared" si="1"/>
        <v>0.23309999999999997</v>
      </c>
    </row>
    <row r="102" spans="1:5">
      <c r="A102" s="210"/>
      <c r="B102" s="211">
        <v>48.5</v>
      </c>
      <c r="C102" s="212">
        <v>0.35299999999999998</v>
      </c>
      <c r="D102" s="86"/>
      <c r="E102" s="86">
        <f t="shared" si="1"/>
        <v>0.23409999999999997</v>
      </c>
    </row>
    <row r="103" spans="1:5">
      <c r="A103" s="210"/>
      <c r="B103" s="211">
        <v>49</v>
      </c>
      <c r="C103" s="212">
        <v>0.35399999999999998</v>
      </c>
      <c r="D103" s="86"/>
      <c r="E103" s="86">
        <f t="shared" si="1"/>
        <v>0.23509999999999998</v>
      </c>
    </row>
    <row r="104" spans="1:5">
      <c r="A104" s="210"/>
      <c r="B104" s="211">
        <v>49.5</v>
      </c>
      <c r="C104" s="212">
        <v>0.35499999999999998</v>
      </c>
      <c r="D104" s="86"/>
      <c r="E104" s="86">
        <f t="shared" si="1"/>
        <v>0.23609999999999998</v>
      </c>
    </row>
    <row r="105" spans="1:5">
      <c r="A105" s="210"/>
      <c r="B105" s="211">
        <v>50</v>
      </c>
      <c r="C105" s="212">
        <v>0.35499999999999998</v>
      </c>
      <c r="D105" s="86"/>
      <c r="E105" s="86">
        <f t="shared" si="1"/>
        <v>0.23609999999999998</v>
      </c>
    </row>
    <row r="106" spans="1:5">
      <c r="A106" s="210"/>
      <c r="B106" s="211">
        <v>50.5</v>
      </c>
      <c r="C106" s="212">
        <v>0.35699999999999998</v>
      </c>
      <c r="D106" s="86"/>
      <c r="E106" s="86">
        <f t="shared" si="1"/>
        <v>0.23809999999999998</v>
      </c>
    </row>
    <row r="107" spans="1:5">
      <c r="A107" s="210"/>
      <c r="B107" s="211">
        <v>51</v>
      </c>
      <c r="C107" s="212">
        <v>0.35799999999999998</v>
      </c>
      <c r="D107" s="86"/>
      <c r="E107" s="86">
        <f t="shared" si="1"/>
        <v>0.23909999999999998</v>
      </c>
    </row>
    <row r="108" spans="1:5">
      <c r="A108" s="210"/>
      <c r="B108" s="211">
        <v>51.5</v>
      </c>
      <c r="C108" s="212">
        <v>0.35899999999999999</v>
      </c>
      <c r="D108" s="86"/>
      <c r="E108" s="86">
        <f t="shared" si="1"/>
        <v>0.24009999999999998</v>
      </c>
    </row>
    <row r="109" spans="1:5">
      <c r="A109" s="210"/>
      <c r="B109" s="211">
        <v>52</v>
      </c>
      <c r="C109" s="212">
        <v>0.35899999999999999</v>
      </c>
      <c r="D109" s="86"/>
      <c r="E109" s="86">
        <f t="shared" si="1"/>
        <v>0.24009999999999998</v>
      </c>
    </row>
    <row r="110" spans="1:5">
      <c r="A110" s="210"/>
      <c r="B110" s="211">
        <v>52.5</v>
      </c>
      <c r="C110" s="212">
        <v>0.35899999999999999</v>
      </c>
      <c r="D110" s="86"/>
      <c r="E110" s="86">
        <f t="shared" si="1"/>
        <v>0.24009999999999998</v>
      </c>
    </row>
    <row r="111" spans="1:5">
      <c r="A111" s="210"/>
      <c r="B111" s="211">
        <v>53</v>
      </c>
      <c r="C111" s="212">
        <v>0.36199999999999999</v>
      </c>
      <c r="D111" s="86"/>
      <c r="E111" s="86">
        <f t="shared" si="1"/>
        <v>0.24309999999999998</v>
      </c>
    </row>
    <row r="112" spans="1:5">
      <c r="A112" s="210"/>
      <c r="B112" s="211">
        <v>53.5</v>
      </c>
      <c r="C112" s="212">
        <v>0.36399999999999999</v>
      </c>
      <c r="D112" s="86"/>
      <c r="E112" s="86">
        <f t="shared" si="1"/>
        <v>0.24509999999999998</v>
      </c>
    </row>
    <row r="113" spans="1:5">
      <c r="A113" s="210"/>
      <c r="B113" s="211">
        <v>54</v>
      </c>
      <c r="C113" s="212">
        <v>0.36299999999999999</v>
      </c>
      <c r="D113" s="86"/>
      <c r="E113" s="86">
        <f t="shared" si="1"/>
        <v>0.24409999999999998</v>
      </c>
    </row>
    <row r="114" spans="1:5">
      <c r="A114" s="210"/>
      <c r="B114" s="211">
        <v>54.5</v>
      </c>
      <c r="C114" s="212">
        <v>0.36399999999999999</v>
      </c>
      <c r="D114" s="86"/>
      <c r="E114" s="86">
        <f t="shared" si="1"/>
        <v>0.24509999999999998</v>
      </c>
    </row>
    <row r="115" spans="1:5">
      <c r="A115" s="210"/>
      <c r="B115" s="211">
        <v>55</v>
      </c>
      <c r="C115" s="212">
        <v>0.36599999999999999</v>
      </c>
      <c r="D115" s="86"/>
      <c r="E115" s="86">
        <f t="shared" si="1"/>
        <v>0.24709999999999999</v>
      </c>
    </row>
    <row r="116" spans="1:5">
      <c r="A116" s="210"/>
      <c r="B116" s="211">
        <v>55.5</v>
      </c>
      <c r="C116" s="212">
        <v>0.36699999999999999</v>
      </c>
      <c r="D116" s="86"/>
      <c r="E116" s="86">
        <f t="shared" si="1"/>
        <v>0.24809999999999999</v>
      </c>
    </row>
    <row r="117" spans="1:5">
      <c r="A117" s="210"/>
      <c r="B117" s="211">
        <v>56</v>
      </c>
      <c r="C117" s="212">
        <v>0.36899999999999999</v>
      </c>
      <c r="D117" s="86"/>
      <c r="E117" s="86">
        <f t="shared" si="1"/>
        <v>0.25009999999999999</v>
      </c>
    </row>
    <row r="118" spans="1:5">
      <c r="A118" s="210"/>
      <c r="B118" s="211">
        <v>56.5</v>
      </c>
      <c r="C118" s="212">
        <v>0.37</v>
      </c>
      <c r="D118" s="86"/>
      <c r="E118" s="86">
        <f t="shared" si="1"/>
        <v>0.25109999999999999</v>
      </c>
    </row>
    <row r="119" spans="1:5">
      <c r="A119" s="210"/>
      <c r="B119" s="211">
        <v>57</v>
      </c>
      <c r="C119" s="212">
        <v>0.372</v>
      </c>
      <c r="D119" s="86"/>
      <c r="E119" s="86">
        <f t="shared" si="1"/>
        <v>0.25309999999999999</v>
      </c>
    </row>
    <row r="120" spans="1:5">
      <c r="A120" s="210"/>
      <c r="B120" s="211">
        <v>57.5</v>
      </c>
      <c r="C120" s="212">
        <v>0.373</v>
      </c>
      <c r="D120" s="86"/>
      <c r="E120" s="86">
        <f t="shared" si="1"/>
        <v>0.25409999999999999</v>
      </c>
    </row>
    <row r="121" spans="1:5">
      <c r="A121" s="210"/>
      <c r="B121" s="211">
        <v>58</v>
      </c>
      <c r="C121" s="212">
        <v>0.372</v>
      </c>
      <c r="D121" s="86"/>
      <c r="E121" s="86">
        <f t="shared" si="1"/>
        <v>0.25309999999999999</v>
      </c>
    </row>
    <row r="122" spans="1:5">
      <c r="A122" s="210"/>
      <c r="B122" s="211">
        <v>58.5</v>
      </c>
      <c r="C122" s="212">
        <v>0.373</v>
      </c>
      <c r="D122" s="86"/>
      <c r="E122" s="86">
        <f t="shared" si="1"/>
        <v>0.25409999999999999</v>
      </c>
    </row>
    <row r="123" spans="1:5">
      <c r="A123" s="210"/>
      <c r="B123" s="211">
        <v>59</v>
      </c>
      <c r="C123" s="212">
        <v>0.373</v>
      </c>
      <c r="D123" s="86"/>
      <c r="E123" s="86">
        <f t="shared" si="1"/>
        <v>0.25409999999999999</v>
      </c>
    </row>
    <row r="124" spans="1:5">
      <c r="A124" s="210"/>
      <c r="B124" s="211">
        <v>59.5</v>
      </c>
      <c r="C124" s="212">
        <v>0.377</v>
      </c>
      <c r="D124" s="86"/>
      <c r="E124" s="86">
        <f t="shared" si="1"/>
        <v>0.2581</v>
      </c>
    </row>
    <row r="125" spans="1:5">
      <c r="A125" s="210"/>
      <c r="B125" s="211">
        <v>60</v>
      </c>
      <c r="C125" s="212">
        <v>0.378</v>
      </c>
      <c r="D125" s="86"/>
      <c r="E125" s="86">
        <f t="shared" si="1"/>
        <v>0.2591</v>
      </c>
    </row>
    <row r="126" spans="1:5">
      <c r="A126" s="210"/>
      <c r="B126" s="211">
        <v>60.5</v>
      </c>
      <c r="C126" s="212">
        <v>0.38</v>
      </c>
      <c r="D126" s="86"/>
      <c r="E126" s="86">
        <f t="shared" si="1"/>
        <v>0.2611</v>
      </c>
    </row>
    <row r="127" spans="1:5">
      <c r="A127" s="210"/>
      <c r="B127" s="211">
        <v>61</v>
      </c>
      <c r="C127" s="212">
        <v>0.38100000000000001</v>
      </c>
      <c r="D127" s="86"/>
      <c r="E127" s="86">
        <f t="shared" si="1"/>
        <v>0.2621</v>
      </c>
    </row>
    <row r="128" spans="1:5">
      <c r="A128" s="210"/>
      <c r="B128" s="211">
        <v>61.5</v>
      </c>
      <c r="C128" s="212">
        <v>0.38100000000000001</v>
      </c>
      <c r="D128" s="86"/>
      <c r="E128" s="86">
        <f t="shared" si="1"/>
        <v>0.2621</v>
      </c>
    </row>
    <row r="129" spans="2:5">
      <c r="B129" s="211">
        <v>62</v>
      </c>
      <c r="C129" s="212">
        <v>0.38300000000000001</v>
      </c>
      <c r="D129" s="86"/>
      <c r="E129" s="86">
        <f t="shared" si="1"/>
        <v>0.2641</v>
      </c>
    </row>
    <row r="130" spans="2:5">
      <c r="B130" s="211">
        <v>62.5</v>
      </c>
      <c r="C130" s="212">
        <v>0.38400000000000001</v>
      </c>
      <c r="D130" s="86"/>
      <c r="E130" s="86">
        <f t="shared" si="1"/>
        <v>0.2651</v>
      </c>
    </row>
    <row r="131" spans="2:5">
      <c r="B131" s="211">
        <v>63</v>
      </c>
      <c r="C131" s="212">
        <v>0.38600000000000001</v>
      </c>
      <c r="D131" s="86"/>
      <c r="E131" s="86">
        <f t="shared" si="1"/>
        <v>0.2671</v>
      </c>
    </row>
    <row r="132" spans="2:5">
      <c r="B132" s="211">
        <v>63.5</v>
      </c>
      <c r="C132" s="212">
        <v>0.38600000000000001</v>
      </c>
      <c r="D132" s="86"/>
      <c r="E132" s="86">
        <f t="shared" si="1"/>
        <v>0.2671</v>
      </c>
    </row>
    <row r="133" spans="2:5">
      <c r="B133" s="211">
        <v>64</v>
      </c>
      <c r="C133" s="212">
        <v>0.38900000000000001</v>
      </c>
      <c r="D133" s="86"/>
      <c r="E133" s="86">
        <f t="shared" si="1"/>
        <v>0.27010000000000001</v>
      </c>
    </row>
    <row r="134" spans="2:5">
      <c r="B134" s="211">
        <v>64.5</v>
      </c>
      <c r="C134" s="212">
        <v>0.38900000000000001</v>
      </c>
      <c r="D134" s="86"/>
      <c r="E134" s="86">
        <f t="shared" ref="E134:E149" si="2">C134-$C$5+0.0001</f>
        <v>0.27010000000000001</v>
      </c>
    </row>
    <row r="135" spans="2:5">
      <c r="B135" s="211">
        <v>65</v>
      </c>
      <c r="C135" s="212">
        <v>0.38900000000000001</v>
      </c>
      <c r="D135" s="86"/>
      <c r="E135" s="86">
        <f t="shared" si="2"/>
        <v>0.27010000000000001</v>
      </c>
    </row>
    <row r="136" spans="2:5">
      <c r="B136" s="211">
        <v>65.5</v>
      </c>
      <c r="C136" s="212">
        <v>0.39200000000000002</v>
      </c>
      <c r="D136" s="86"/>
      <c r="E136" s="86">
        <f t="shared" si="2"/>
        <v>0.27310000000000001</v>
      </c>
    </row>
    <row r="137" spans="2:5">
      <c r="B137" s="211">
        <v>66</v>
      </c>
      <c r="C137" s="212">
        <v>0.39400000000000002</v>
      </c>
      <c r="D137" s="86"/>
      <c r="E137" s="86">
        <f t="shared" si="2"/>
        <v>0.27510000000000001</v>
      </c>
    </row>
    <row r="138" spans="2:5">
      <c r="B138" s="211">
        <v>66.5</v>
      </c>
      <c r="C138" s="212">
        <v>0.39600000000000002</v>
      </c>
      <c r="D138" s="86"/>
      <c r="E138" s="86">
        <f t="shared" si="2"/>
        <v>0.27710000000000001</v>
      </c>
    </row>
    <row r="139" spans="2:5">
      <c r="B139" s="211">
        <v>67</v>
      </c>
      <c r="C139" s="212">
        <v>0.39600000000000002</v>
      </c>
      <c r="D139" s="86"/>
      <c r="E139" s="86">
        <f t="shared" si="2"/>
        <v>0.27710000000000001</v>
      </c>
    </row>
    <row r="140" spans="2:5">
      <c r="B140" s="211">
        <v>67.5</v>
      </c>
      <c r="C140" s="212">
        <v>0.39700000000000002</v>
      </c>
      <c r="D140" s="86"/>
      <c r="E140" s="86">
        <f t="shared" si="2"/>
        <v>0.27810000000000001</v>
      </c>
    </row>
    <row r="141" spans="2:5">
      <c r="B141" s="211">
        <v>68</v>
      </c>
      <c r="C141" s="212">
        <v>0.4</v>
      </c>
      <c r="D141" s="86"/>
      <c r="E141" s="86">
        <f t="shared" si="2"/>
        <v>0.28110000000000002</v>
      </c>
    </row>
    <row r="142" spans="2:5">
      <c r="B142" s="211">
        <v>68.5</v>
      </c>
      <c r="C142" s="212">
        <v>0.40200000000000002</v>
      </c>
      <c r="D142" s="86"/>
      <c r="E142" s="86">
        <f t="shared" si="2"/>
        <v>0.28310000000000002</v>
      </c>
    </row>
    <row r="143" spans="2:5">
      <c r="B143" s="211">
        <v>69</v>
      </c>
      <c r="C143" s="212">
        <v>0.40300000000000002</v>
      </c>
      <c r="D143" s="86"/>
      <c r="E143" s="86">
        <f t="shared" si="2"/>
        <v>0.28410000000000002</v>
      </c>
    </row>
    <row r="144" spans="2:5">
      <c r="B144" s="211">
        <v>69.5</v>
      </c>
      <c r="C144" s="212">
        <v>0.40500000000000003</v>
      </c>
      <c r="D144" s="86"/>
      <c r="E144" s="86">
        <f t="shared" si="2"/>
        <v>0.28610000000000002</v>
      </c>
    </row>
    <row r="145" spans="2:5">
      <c r="B145" s="211">
        <v>70</v>
      </c>
      <c r="C145" s="212">
        <v>0.40699999999999997</v>
      </c>
      <c r="D145" s="86"/>
      <c r="E145" s="86">
        <f t="shared" si="2"/>
        <v>0.28809999999999997</v>
      </c>
    </row>
    <row r="146" spans="2:5">
      <c r="B146" s="211">
        <v>70.5</v>
      </c>
      <c r="C146" s="212">
        <v>0.40799999999999997</v>
      </c>
      <c r="D146" s="86"/>
      <c r="E146" s="86">
        <f t="shared" si="2"/>
        <v>0.28909999999999997</v>
      </c>
    </row>
    <row r="147" spans="2:5">
      <c r="B147" s="211">
        <v>71</v>
      </c>
      <c r="C147" s="212">
        <v>0.40899999999999997</v>
      </c>
      <c r="D147" s="86"/>
      <c r="E147" s="86">
        <f t="shared" si="2"/>
        <v>0.29009999999999997</v>
      </c>
    </row>
    <row r="148" spans="2:5">
      <c r="B148" s="211">
        <v>71.5</v>
      </c>
      <c r="C148" s="212">
        <v>0.41</v>
      </c>
      <c r="D148" s="86"/>
      <c r="E148" s="86">
        <f t="shared" si="2"/>
        <v>0.29109999999999997</v>
      </c>
    </row>
    <row r="149" spans="2:5">
      <c r="B149" s="211">
        <v>72</v>
      </c>
      <c r="C149" s="212">
        <v>0.41299999999999998</v>
      </c>
      <c r="D149" s="86"/>
      <c r="E149" s="86">
        <f t="shared" si="2"/>
        <v>0.29409999999999997</v>
      </c>
    </row>
  </sheetData>
  <phoneticPr fontId="24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3"/>
  <sheetViews>
    <sheetView workbookViewId="0">
      <selection activeCell="A2" sqref="A2"/>
    </sheetView>
  </sheetViews>
  <sheetFormatPr baseColWidth="10" defaultColWidth="8.83203125" defaultRowHeight="14" x14ac:dyDescent="0"/>
  <cols>
    <col min="1" max="2" width="14.5" customWidth="1"/>
    <col min="3" max="4" width="17.5" bestFit="1" customWidth="1"/>
    <col min="5" max="5" width="13.1640625" customWidth="1"/>
    <col min="6" max="6" width="10.6640625" customWidth="1"/>
    <col min="7" max="7" width="14.83203125" customWidth="1"/>
    <col min="8" max="8" width="11.5" customWidth="1"/>
    <col min="9" max="9" width="0.5" customWidth="1"/>
    <col min="10" max="11" width="9.1640625" hidden="1" customWidth="1"/>
    <col min="15" max="15" width="15.6640625" customWidth="1"/>
    <col min="16" max="16" width="68.1640625" bestFit="1" customWidth="1"/>
  </cols>
  <sheetData>
    <row r="1" spans="1:19" ht="15" thickBot="1">
      <c r="A1" s="15"/>
      <c r="B1" s="15"/>
      <c r="C1" s="16"/>
      <c r="D1" s="16"/>
      <c r="E1" s="16"/>
      <c r="F1" s="16"/>
      <c r="G1" s="3"/>
      <c r="H1" s="3"/>
      <c r="I1" s="2"/>
      <c r="L1" s="31"/>
      <c r="M1" s="31"/>
      <c r="N1" s="31"/>
      <c r="O1" s="31"/>
      <c r="P1" s="31"/>
    </row>
    <row r="2" spans="1:19" ht="30">
      <c r="A2" s="57" t="s">
        <v>86</v>
      </c>
      <c r="B2" s="62"/>
      <c r="C2" s="17"/>
      <c r="D2" s="17" t="s">
        <v>141</v>
      </c>
      <c r="E2" s="18" t="s">
        <v>94</v>
      </c>
      <c r="F2" s="19"/>
      <c r="G2" s="13"/>
      <c r="H2" s="13"/>
      <c r="I2" s="2"/>
      <c r="L2" s="31"/>
      <c r="M2" s="34"/>
      <c r="N2" s="35" t="s">
        <v>91</v>
      </c>
      <c r="O2" s="32">
        <f>LN(2)/A4</f>
        <v>3.4657359027997261</v>
      </c>
      <c r="P2" s="31" t="s">
        <v>89</v>
      </c>
    </row>
    <row r="3" spans="1:19" ht="25">
      <c r="A3" s="51" t="s">
        <v>83</v>
      </c>
      <c r="B3" s="52"/>
      <c r="C3" s="52"/>
      <c r="D3" s="52" t="s">
        <v>85</v>
      </c>
      <c r="E3" s="20"/>
      <c r="F3" s="21"/>
      <c r="G3" s="14"/>
      <c r="H3" s="14"/>
      <c r="I3" s="2"/>
      <c r="L3" s="31"/>
      <c r="M3" s="34"/>
      <c r="N3" s="36" t="s">
        <v>93</v>
      </c>
      <c r="O3" s="78">
        <f>1-SUM(F7:F36)/SUM(H7:H36)</f>
        <v>0.84348135634560828</v>
      </c>
      <c r="P3" s="88"/>
      <c r="Q3" s="84"/>
      <c r="R3" s="84"/>
      <c r="S3" s="84"/>
    </row>
    <row r="4" spans="1:19" ht="31" thickBot="1">
      <c r="A4" s="53">
        <v>0.2</v>
      </c>
      <c r="B4" s="63"/>
      <c r="C4" s="63"/>
      <c r="D4" s="54">
        <v>-5</v>
      </c>
      <c r="E4" s="22"/>
      <c r="F4" s="23"/>
      <c r="G4" s="79" t="s">
        <v>145</v>
      </c>
      <c r="H4" s="79" t="s">
        <v>144</v>
      </c>
      <c r="I4" s="2"/>
      <c r="L4" s="31"/>
      <c r="M4" s="31"/>
      <c r="N4" s="31"/>
      <c r="O4" s="85" t="s">
        <v>151</v>
      </c>
      <c r="P4" s="31"/>
      <c r="Q4" s="84"/>
      <c r="R4" s="84"/>
      <c r="S4" s="84"/>
    </row>
    <row r="5" spans="1:19">
      <c r="A5" s="15"/>
      <c r="B5" s="15"/>
      <c r="C5" s="16"/>
      <c r="D5" s="16"/>
      <c r="E5" s="16"/>
      <c r="F5" s="16"/>
      <c r="G5" s="3">
        <f>AVERAGE(A7:A103)</f>
        <v>0.1686979381443299</v>
      </c>
      <c r="H5" s="3">
        <f>AVERAGE(A7:A36)</f>
        <v>5.2899999999999996E-2</v>
      </c>
      <c r="I5" s="2"/>
      <c r="L5" s="31"/>
      <c r="M5" s="31"/>
      <c r="N5" s="31"/>
      <c r="O5" s="31"/>
      <c r="P5" s="31"/>
      <c r="Q5" s="84"/>
      <c r="R5" s="84"/>
      <c r="S5" s="84"/>
    </row>
    <row r="6" spans="1:19">
      <c r="A6" s="3" t="s">
        <v>102</v>
      </c>
      <c r="B6" s="3" t="s">
        <v>84</v>
      </c>
      <c r="C6" s="3" t="s">
        <v>139</v>
      </c>
      <c r="D6" s="3" t="s">
        <v>142</v>
      </c>
      <c r="E6" s="3" t="s">
        <v>140</v>
      </c>
      <c r="F6" s="3" t="s">
        <v>143</v>
      </c>
      <c r="G6" s="3" t="s">
        <v>146</v>
      </c>
      <c r="H6" s="3" t="s">
        <v>146</v>
      </c>
      <c r="I6" s="2"/>
    </row>
    <row r="7" spans="1:19">
      <c r="A7" s="3">
        <f>(Data!E5)</f>
        <v>1E-4</v>
      </c>
      <c r="B7" s="3">
        <f>LN(Data!E5)</f>
        <v>-9.2103403719761818</v>
      </c>
      <c r="C7" s="3">
        <f>EXP(Data!B5*'Log Linear Regression'!$A$4)*EXP('Log Linear Regression'!$D$4)</f>
        <v>6.737946999085467E-3</v>
      </c>
      <c r="D7" s="3">
        <f>LN(C7)</f>
        <v>-5</v>
      </c>
      <c r="E7" s="77">
        <f>Data!B5</f>
        <v>0</v>
      </c>
      <c r="F7" s="3">
        <f>(C7-A7)^2</f>
        <v>4.406234036266775E-5</v>
      </c>
      <c r="G7" s="3">
        <f>(A7-$H$5)^2</f>
        <v>2.7878399999999993E-3</v>
      </c>
      <c r="H7" s="3">
        <f>(A7-$H$5)^2</f>
        <v>2.7878399999999993E-3</v>
      </c>
      <c r="I7" s="2"/>
    </row>
    <row r="8" spans="1:19">
      <c r="A8" s="3">
        <f>(Data!E6)</f>
        <v>1E-4</v>
      </c>
      <c r="B8" s="3">
        <f>LN(Data!E6)</f>
        <v>-9.2103403719761818</v>
      </c>
      <c r="C8" s="3">
        <f>EXP(Data!B6*'Log Linear Regression'!$A$4)*EXP('Log Linear Regression'!$D$4)</f>
        <v>7.4465830709243407E-3</v>
      </c>
      <c r="D8" s="3">
        <f t="shared" ref="D8:D71" si="0">LN(C8)</f>
        <v>-4.9000000000000004</v>
      </c>
      <c r="E8" s="77">
        <f>Data!B6</f>
        <v>0.5</v>
      </c>
      <c r="F8" s="3">
        <f t="shared" ref="F8:F71" si="1">(C8-A8)^2</f>
        <v>5.3972282817992113E-5</v>
      </c>
      <c r="G8" s="3">
        <f t="shared" ref="G8:G71" si="2">(A8-$H$5)^2</f>
        <v>2.7878399999999993E-3</v>
      </c>
      <c r="H8" s="3">
        <f t="shared" ref="H8:H71" si="3">(A8-$H$5)^2</f>
        <v>2.7878399999999993E-3</v>
      </c>
      <c r="I8" s="2"/>
    </row>
    <row r="9" spans="1:19">
      <c r="A9" s="3">
        <f>(Data!E7)</f>
        <v>5.1000000000000047E-3</v>
      </c>
      <c r="B9" s="3">
        <f>LN(Data!E7)</f>
        <v>-5.2785147392518557</v>
      </c>
      <c r="C9" s="3">
        <f>EXP(Data!B7*'Log Linear Regression'!$A$4)*EXP('Log Linear Regression'!$D$4)</f>
        <v>8.2297470490200284E-3</v>
      </c>
      <c r="D9" s="3">
        <f t="shared" si="0"/>
        <v>-4.8</v>
      </c>
      <c r="E9" s="77">
        <f>Data!B7</f>
        <v>1</v>
      </c>
      <c r="F9" s="3">
        <f t="shared" si="1"/>
        <v>9.7953165908495464E-6</v>
      </c>
      <c r="G9" s="3">
        <f t="shared" si="2"/>
        <v>2.2848399999999989E-3</v>
      </c>
      <c r="H9" s="3">
        <f t="shared" si="3"/>
        <v>2.2848399999999989E-3</v>
      </c>
      <c r="I9" s="2"/>
    </row>
    <row r="10" spans="1:19">
      <c r="A10" s="3">
        <f>(Data!E8)</f>
        <v>6.1000000000000056E-3</v>
      </c>
      <c r="B10" s="3">
        <f>LN(Data!E8)</f>
        <v>-5.0994665078028705</v>
      </c>
      <c r="C10" s="3">
        <f>EXP(Data!B8*'Log Linear Regression'!$A$4)*EXP('Log Linear Regression'!$D$4)</f>
        <v>9.0952771016958173E-3</v>
      </c>
      <c r="D10" s="3">
        <f t="shared" si="0"/>
        <v>-4.7</v>
      </c>
      <c r="E10" s="77">
        <f>Data!B8</f>
        <v>1.5</v>
      </c>
      <c r="F10" s="3">
        <f t="shared" si="1"/>
        <v>8.9716849159432623E-6</v>
      </c>
      <c r="G10" s="3">
        <f t="shared" si="2"/>
        <v>2.1902399999999987E-3</v>
      </c>
      <c r="H10" s="3">
        <f t="shared" si="3"/>
        <v>2.1902399999999987E-3</v>
      </c>
      <c r="I10" s="2"/>
    </row>
    <row r="11" spans="1:19">
      <c r="A11" s="3">
        <f>(Data!E9)</f>
        <v>8.1000000000000065E-3</v>
      </c>
      <c r="B11" s="3">
        <f>LN(Data!E9)</f>
        <v>-4.8158912173037436</v>
      </c>
      <c r="C11" s="3">
        <f>EXP(Data!B9*'Log Linear Regression'!$A$4)*EXP('Log Linear Regression'!$D$4)</f>
        <v>1.0051835744633583E-2</v>
      </c>
      <c r="D11" s="3">
        <f t="shared" si="0"/>
        <v>-4.5999999999999996</v>
      </c>
      <c r="E11" s="77">
        <f>Data!B9</f>
        <v>2</v>
      </c>
      <c r="F11" s="3">
        <f t="shared" si="1"/>
        <v>3.8096627740293061E-6</v>
      </c>
      <c r="G11" s="3">
        <f t="shared" si="2"/>
        <v>2.0070399999999994E-3</v>
      </c>
      <c r="H11" s="3">
        <f t="shared" si="3"/>
        <v>2.0070399999999994E-3</v>
      </c>
      <c r="I11" s="2"/>
    </row>
    <row r="12" spans="1:19">
      <c r="A12" s="3">
        <f>(Data!E10)</f>
        <v>1.0100000000000008E-2</v>
      </c>
      <c r="B12" s="3">
        <f>LN(Data!E10)</f>
        <v>-4.5952198551349221</v>
      </c>
      <c r="C12" s="3">
        <f>EXP(Data!B10*'Log Linear Regression'!$A$4)*EXP('Log Linear Regression'!$D$4)</f>
        <v>1.1108996538242306E-2</v>
      </c>
      <c r="D12" s="3">
        <f t="shared" si="0"/>
        <v>-4.5</v>
      </c>
      <c r="E12" s="77">
        <f>Data!B10</f>
        <v>2.5</v>
      </c>
      <c r="F12" s="3">
        <f t="shared" si="1"/>
        <v>1.0180740141849408E-6</v>
      </c>
      <c r="G12" s="3">
        <f t="shared" si="2"/>
        <v>1.8318399999999993E-3</v>
      </c>
      <c r="H12" s="3">
        <f t="shared" si="3"/>
        <v>1.8318399999999993E-3</v>
      </c>
      <c r="I12" s="2"/>
    </row>
    <row r="13" spans="1:19">
      <c r="A13" s="3">
        <f>(Data!E11)</f>
        <v>1.210000000000001E-2</v>
      </c>
      <c r="B13" s="3">
        <f>LN(Data!E11)</f>
        <v>-4.4145498263794405</v>
      </c>
      <c r="C13" s="3">
        <f>EXP(Data!B11*'Log Linear Regression'!$A$4)*EXP('Log Linear Regression'!$D$4)</f>
        <v>1.2277339903068441E-2</v>
      </c>
      <c r="D13" s="3">
        <f t="shared" si="0"/>
        <v>-4.4000000000000004</v>
      </c>
      <c r="E13" s="77">
        <f>Data!B11</f>
        <v>3</v>
      </c>
      <c r="F13" s="3">
        <f t="shared" si="1"/>
        <v>3.1449441220320546E-8</v>
      </c>
      <c r="G13" s="3">
        <f t="shared" si="2"/>
        <v>1.6646399999999991E-3</v>
      </c>
      <c r="H13" s="3">
        <f t="shared" si="3"/>
        <v>1.6646399999999991E-3</v>
      </c>
      <c r="I13" s="2"/>
    </row>
    <row r="14" spans="1:19">
      <c r="A14" s="3">
        <f>(Data!E12)</f>
        <v>1.4100000000000012E-2</v>
      </c>
      <c r="B14" s="3">
        <f>LN(Data!E12)</f>
        <v>-4.2615804815980134</v>
      </c>
      <c r="C14" s="3">
        <f>EXP(Data!B12*'Log Linear Regression'!$A$4)*EXP('Log Linear Regression'!$D$4)</f>
        <v>1.3568559012200932E-2</v>
      </c>
      <c r="D14" s="3">
        <f t="shared" si="0"/>
        <v>-4.3</v>
      </c>
      <c r="E14" s="77">
        <f>Data!B12</f>
        <v>3.5</v>
      </c>
      <c r="F14" s="3">
        <f t="shared" si="1"/>
        <v>2.824295235128616E-7</v>
      </c>
      <c r="G14" s="3">
        <f t="shared" si="2"/>
        <v>1.5054399999999989E-3</v>
      </c>
      <c r="H14" s="3">
        <f t="shared" si="3"/>
        <v>1.5054399999999989E-3</v>
      </c>
      <c r="I14" s="2"/>
    </row>
    <row r="15" spans="1:19">
      <c r="A15" s="3">
        <f>(Data!E13)</f>
        <v>1.7100000000000014E-2</v>
      </c>
      <c r="B15" s="3">
        <f>LN(Data!E13)</f>
        <v>-4.0686768154735224</v>
      </c>
      <c r="C15" s="3">
        <f>EXP(Data!B13*'Log Linear Regression'!$A$4)*EXP('Log Linear Regression'!$D$4)</f>
        <v>1.4995576820477708E-2</v>
      </c>
      <c r="D15" s="3">
        <f t="shared" si="0"/>
        <v>-4.2</v>
      </c>
      <c r="E15" s="77">
        <f>Data!B13</f>
        <v>4</v>
      </c>
      <c r="F15" s="3">
        <f t="shared" si="1"/>
        <v>4.4285969185107722E-6</v>
      </c>
      <c r="G15" s="3">
        <f t="shared" si="2"/>
        <v>1.2816399999999988E-3</v>
      </c>
      <c r="H15" s="3">
        <f t="shared" si="3"/>
        <v>1.2816399999999988E-3</v>
      </c>
      <c r="I15" s="2"/>
    </row>
    <row r="16" spans="1:19">
      <c r="A16" s="3">
        <f>(Data!E14)</f>
        <v>2.0100000000000017E-2</v>
      </c>
      <c r="B16" s="3">
        <f>LN(Data!E14)</f>
        <v>-3.9070354639171061</v>
      </c>
      <c r="C16" s="3">
        <f>EXP(Data!B14*'Log Linear Regression'!$A$4)*EXP('Log Linear Regression'!$D$4)</f>
        <v>1.6572675401761248E-2</v>
      </c>
      <c r="D16" s="3">
        <f t="shared" si="0"/>
        <v>-4.0999999999999996</v>
      </c>
      <c r="E16" s="77">
        <f>Data!B14</f>
        <v>4.5</v>
      </c>
      <c r="F16" s="3">
        <f t="shared" si="1"/>
        <v>1.2442018821340296E-5</v>
      </c>
      <c r="G16" s="3">
        <f t="shared" si="2"/>
        <v>1.0758399999999989E-3</v>
      </c>
      <c r="H16" s="3">
        <f t="shared" si="3"/>
        <v>1.0758399999999989E-3</v>
      </c>
      <c r="I16" s="2"/>
    </row>
    <row r="17" spans="1:9">
      <c r="A17" s="3">
        <f>(Data!E15)</f>
        <v>2.3099999999999992E-2</v>
      </c>
      <c r="B17" s="3">
        <f>LN(Data!E15)</f>
        <v>-3.7679226614543895</v>
      </c>
      <c r="C17" s="3">
        <f>EXP(Data!B15*'Log Linear Regression'!$A$4)*EXP('Log Linear Regression'!$D$4)</f>
        <v>1.8315638888734179E-2</v>
      </c>
      <c r="D17" s="3">
        <f t="shared" si="0"/>
        <v>-4</v>
      </c>
      <c r="E17" s="77">
        <f>Data!B15</f>
        <v>5</v>
      </c>
      <c r="F17" s="3">
        <f t="shared" si="1"/>
        <v>2.2890111242992648E-5</v>
      </c>
      <c r="G17" s="3">
        <f t="shared" si="2"/>
        <v>8.8804000000000021E-4</v>
      </c>
      <c r="H17" s="3">
        <f t="shared" si="3"/>
        <v>8.8804000000000021E-4</v>
      </c>
      <c r="I17" s="2"/>
    </row>
    <row r="18" spans="1:9">
      <c r="A18" s="3">
        <f>(Data!E16)</f>
        <v>2.6099999999999995E-2</v>
      </c>
      <c r="B18" s="3">
        <f>LN(Data!E16)</f>
        <v>-3.6458199646534895</v>
      </c>
      <c r="C18" s="3">
        <f>EXP(Data!B16*'Log Linear Regression'!$A$4)*EXP('Log Linear Regression'!$D$4)</f>
        <v>2.0241911445804391E-2</v>
      </c>
      <c r="D18" s="3">
        <f t="shared" si="0"/>
        <v>-3.9</v>
      </c>
      <c r="E18" s="77">
        <f>Data!B16</f>
        <v>5.5</v>
      </c>
      <c r="F18" s="3">
        <f t="shared" si="1"/>
        <v>3.4317201508797533E-5</v>
      </c>
      <c r="G18" s="3">
        <f t="shared" si="2"/>
        <v>7.1824000000000009E-4</v>
      </c>
      <c r="H18" s="3">
        <f t="shared" si="3"/>
        <v>7.1824000000000009E-4</v>
      </c>
    </row>
    <row r="19" spans="1:9">
      <c r="A19" s="3">
        <f>(Data!E17)</f>
        <v>3.0099999999999998E-2</v>
      </c>
      <c r="B19" s="3">
        <f>LN(Data!E17)</f>
        <v>-3.5032301072273069</v>
      </c>
      <c r="C19" s="3">
        <f>EXP(Data!B17*'Log Linear Regression'!$A$4)*EXP('Log Linear Regression'!$D$4)</f>
        <v>2.2370771856165601E-2</v>
      </c>
      <c r="D19" s="3">
        <f t="shared" si="0"/>
        <v>-3.8</v>
      </c>
      <c r="E19" s="77">
        <f>Data!B17</f>
        <v>6</v>
      </c>
      <c r="F19" s="3">
        <f t="shared" si="1"/>
        <v>5.9740967699441718E-5</v>
      </c>
      <c r="G19" s="3">
        <f t="shared" si="2"/>
        <v>5.1983999999999993E-4</v>
      </c>
      <c r="H19" s="3">
        <f t="shared" si="3"/>
        <v>5.1983999999999993E-4</v>
      </c>
      <c r="I19" s="1"/>
    </row>
    <row r="20" spans="1:9">
      <c r="A20" s="3">
        <f>(Data!E18)</f>
        <v>3.3100000000000004E-2</v>
      </c>
      <c r="B20" s="3">
        <f>LN(Data!E18)</f>
        <v>-3.4082219965991198</v>
      </c>
      <c r="C20" s="3">
        <f>EXP(Data!B18*'Log Linear Regression'!$A$4)*EXP('Log Linear Regression'!$D$4)</f>
        <v>2.4723526470339392E-2</v>
      </c>
      <c r="D20" s="3">
        <f t="shared" si="0"/>
        <v>-3.7</v>
      </c>
      <c r="E20" s="77">
        <f>Data!B18</f>
        <v>6.5</v>
      </c>
      <c r="F20" s="3">
        <f t="shared" si="1"/>
        <v>7.0165308793104927E-5</v>
      </c>
      <c r="G20" s="3">
        <f t="shared" si="2"/>
        <v>3.9203999999999964E-4</v>
      </c>
      <c r="H20" s="3">
        <f t="shared" si="3"/>
        <v>3.9203999999999964E-4</v>
      </c>
      <c r="I20" s="6"/>
    </row>
    <row r="21" spans="1:9">
      <c r="A21" s="3">
        <f>(Data!E19)</f>
        <v>3.8100000000000009E-2</v>
      </c>
      <c r="B21" s="3">
        <f>LN(Data!E19)</f>
        <v>-3.2675409968494815</v>
      </c>
      <c r="C21" s="3">
        <f>EXP(Data!B19*'Log Linear Regression'!$A$4)*EXP('Log Linear Regression'!$D$4)</f>
        <v>2.7323722447292566E-2</v>
      </c>
      <c r="D21" s="3">
        <f t="shared" si="0"/>
        <v>-3.5999999999999996</v>
      </c>
      <c r="E21" s="77">
        <f>Data!B19</f>
        <v>7</v>
      </c>
      <c r="F21" s="3">
        <f t="shared" si="1"/>
        <v>1.1612815789298632E-4</v>
      </c>
      <c r="G21" s="3">
        <f t="shared" si="2"/>
        <v>2.1903999999999961E-4</v>
      </c>
      <c r="H21" s="3">
        <f t="shared" si="3"/>
        <v>2.1903999999999961E-4</v>
      </c>
      <c r="I21" s="6"/>
    </row>
    <row r="22" spans="1:9">
      <c r="A22" s="3">
        <f>(Data!E20)</f>
        <v>4.2100000000000012E-2</v>
      </c>
      <c r="B22" s="3">
        <f>LN(Data!E20)</f>
        <v>-3.1677075382938011</v>
      </c>
      <c r="C22" s="3">
        <f>EXP(Data!B20*'Log Linear Regression'!$A$4)*EXP('Log Linear Regression'!$D$4)</f>
        <v>3.0197383422318497E-2</v>
      </c>
      <c r="D22" s="3">
        <f t="shared" si="0"/>
        <v>-3.5</v>
      </c>
      <c r="E22" s="77">
        <f>Data!B20</f>
        <v>7.5</v>
      </c>
      <c r="F22" s="3">
        <f t="shared" si="1"/>
        <v>1.4167228139529882E-4</v>
      </c>
      <c r="G22" s="3">
        <f t="shared" si="2"/>
        <v>1.1663999999999964E-4</v>
      </c>
      <c r="H22" s="3">
        <f t="shared" si="3"/>
        <v>1.1663999999999964E-4</v>
      </c>
    </row>
    <row r="23" spans="1:9">
      <c r="A23" s="3">
        <f>(Data!E21)</f>
        <v>4.7100000000000017E-2</v>
      </c>
      <c r="B23" s="3">
        <f>LN(Data!E21)</f>
        <v>-3.0554822779597646</v>
      </c>
      <c r="C23" s="3">
        <f>EXP(Data!B21*'Log Linear Regression'!$A$4)*EXP('Log Linear Regression'!$D$4)</f>
        <v>3.337326996032608E-2</v>
      </c>
      <c r="D23" s="3">
        <f t="shared" si="0"/>
        <v>-3.4</v>
      </c>
      <c r="E23" s="77">
        <f>Data!B21</f>
        <v>8</v>
      </c>
      <c r="F23" s="3">
        <f t="shared" si="1"/>
        <v>1.8842311758208684E-4</v>
      </c>
      <c r="G23" s="3">
        <f t="shared" si="2"/>
        <v>3.3639999999999752E-5</v>
      </c>
      <c r="H23" s="3">
        <f t="shared" si="3"/>
        <v>3.3639999999999752E-5</v>
      </c>
    </row>
    <row r="24" spans="1:9">
      <c r="A24" s="3">
        <f>(Data!E22)</f>
        <v>5.3099999999999994E-2</v>
      </c>
      <c r="B24" s="3">
        <f>LN(Data!E22)</f>
        <v>-2.9355783507342439</v>
      </c>
      <c r="C24" s="3">
        <f>EXP(Data!B22*'Log Linear Regression'!$A$4)*EXP('Log Linear Regression'!$D$4)</f>
        <v>3.6883167401240015E-2</v>
      </c>
      <c r="D24" s="3">
        <f t="shared" si="0"/>
        <v>-3.3</v>
      </c>
      <c r="E24" s="77">
        <f>Data!B22</f>
        <v>8.5</v>
      </c>
      <c r="F24" s="3">
        <f t="shared" si="1"/>
        <v>2.6298565953620433E-4</v>
      </c>
      <c r="G24" s="3">
        <f t="shared" si="2"/>
        <v>3.9999999999999518E-8</v>
      </c>
      <c r="H24" s="3">
        <f t="shared" si="3"/>
        <v>3.9999999999999518E-8</v>
      </c>
    </row>
    <row r="25" spans="1:9">
      <c r="A25" s="3">
        <f>(Data!E23)</f>
        <v>5.8099999999999999E-2</v>
      </c>
      <c r="B25" s="3">
        <f>LN(Data!E23)</f>
        <v>-2.8455896151242714</v>
      </c>
      <c r="C25" s="3">
        <f>EXP(Data!B23*'Log Linear Regression'!$A$4)*EXP('Log Linear Regression'!$D$4)</f>
        <v>4.0762203978366218E-2</v>
      </c>
      <c r="D25" s="3">
        <f t="shared" si="0"/>
        <v>-3.1999999999999997</v>
      </c>
      <c r="E25" s="77">
        <f>Data!B23</f>
        <v>9</v>
      </c>
      <c r="F25" s="3">
        <f t="shared" si="1"/>
        <v>3.0059917088778014E-4</v>
      </c>
      <c r="G25" s="3">
        <f t="shared" si="2"/>
        <v>2.7040000000000032E-5</v>
      </c>
      <c r="H25" s="3">
        <f t="shared" si="3"/>
        <v>2.7040000000000032E-5</v>
      </c>
    </row>
    <row r="26" spans="1:9">
      <c r="A26" s="3">
        <f>(Data!E24)</f>
        <v>6.6100000000000006E-2</v>
      </c>
      <c r="B26" s="3">
        <f>LN(Data!E24)</f>
        <v>-2.7165865321244964</v>
      </c>
      <c r="C26" s="3">
        <f>EXP(Data!B24*'Log Linear Regression'!$A$4)*EXP('Log Linear Regression'!$D$4)</f>
        <v>4.5049202393557815E-2</v>
      </c>
      <c r="D26" s="3">
        <f t="shared" si="0"/>
        <v>-3.0999999999999996</v>
      </c>
      <c r="E26" s="77">
        <f>Data!B24</f>
        <v>9.5</v>
      </c>
      <c r="F26" s="3">
        <f t="shared" si="1"/>
        <v>4.4313607986739228E-4</v>
      </c>
      <c r="G26" s="3">
        <f t="shared" si="2"/>
        <v>1.7424000000000028E-4</v>
      </c>
      <c r="H26" s="3">
        <f t="shared" si="3"/>
        <v>1.7424000000000028E-4</v>
      </c>
    </row>
    <row r="27" spans="1:9">
      <c r="A27" s="3">
        <f>(Data!E25)</f>
        <v>7.110000000000001E-2</v>
      </c>
      <c r="B27" s="3">
        <f>LN(Data!E25)</f>
        <v>-2.6436679421729417</v>
      </c>
      <c r="C27" s="3">
        <f>EXP(Data!B25*'Log Linear Regression'!$A$4)*EXP('Log Linear Regression'!$D$4)</f>
        <v>4.9787068367863944E-2</v>
      </c>
      <c r="D27" s="3">
        <f t="shared" si="0"/>
        <v>-3</v>
      </c>
      <c r="E27" s="77">
        <f>Data!B25</f>
        <v>10</v>
      </c>
      <c r="F27" s="3">
        <f t="shared" si="1"/>
        <v>4.5424105475610609E-4</v>
      </c>
      <c r="G27" s="3">
        <f t="shared" si="2"/>
        <v>3.3124000000000055E-4</v>
      </c>
      <c r="H27" s="3">
        <f t="shared" si="3"/>
        <v>3.3124000000000055E-4</v>
      </c>
    </row>
    <row r="28" spans="1:9">
      <c r="A28" s="3">
        <f>(Data!E26)</f>
        <v>7.8100000000000017E-2</v>
      </c>
      <c r="B28" s="3">
        <f>LN(Data!E26)</f>
        <v>-2.5497652221364966</v>
      </c>
      <c r="C28" s="3">
        <f>EXP(Data!B26*'Log Linear Regression'!$A$4)*EXP('Log Linear Regression'!$D$4)</f>
        <v>5.5023220056407238E-2</v>
      </c>
      <c r="D28" s="3">
        <f t="shared" si="0"/>
        <v>-2.9</v>
      </c>
      <c r="E28" s="77">
        <f>Data!B26</f>
        <v>10.5</v>
      </c>
      <c r="F28" s="3">
        <f t="shared" si="1"/>
        <v>5.3253777256500592E-4</v>
      </c>
      <c r="G28" s="3">
        <f t="shared" si="2"/>
        <v>6.350400000000011E-4</v>
      </c>
      <c r="H28" s="3">
        <f t="shared" si="3"/>
        <v>6.350400000000011E-4</v>
      </c>
    </row>
    <row r="29" spans="1:9">
      <c r="A29" s="3">
        <f>(Data!E27)</f>
        <v>8.9099999999999999E-2</v>
      </c>
      <c r="B29" s="3">
        <f>LN(Data!E27)</f>
        <v>-2.4179959445053734</v>
      </c>
      <c r="C29" s="3">
        <f>EXP(Data!B27*'Log Linear Regression'!$A$4)*EXP('Log Linear Regression'!$D$4)</f>
        <v>6.0810062625217973E-2</v>
      </c>
      <c r="D29" s="3">
        <f t="shared" si="0"/>
        <v>-2.8</v>
      </c>
      <c r="E29" s="77">
        <f>Data!B27</f>
        <v>11</v>
      </c>
      <c r="F29" s="3">
        <f t="shared" si="1"/>
        <v>8.0032055666908895E-4</v>
      </c>
      <c r="G29" s="3">
        <f t="shared" si="2"/>
        <v>1.3104400000000002E-3</v>
      </c>
      <c r="H29" s="3">
        <f t="shared" si="3"/>
        <v>1.3104400000000002E-3</v>
      </c>
    </row>
    <row r="30" spans="1:9">
      <c r="A30" s="3">
        <f>(Data!E28)</f>
        <v>9.7100000000000006E-2</v>
      </c>
      <c r="B30" s="3">
        <f>LN(Data!E28)</f>
        <v>-2.3320139036848579</v>
      </c>
      <c r="C30" s="3">
        <f>EXP(Data!B28*'Log Linear Regression'!$A$4)*EXP('Log Linear Regression'!$D$4)</f>
        <v>6.7205512739749784E-2</v>
      </c>
      <c r="D30" s="3">
        <f t="shared" si="0"/>
        <v>-2.6999999999999997</v>
      </c>
      <c r="E30" s="77">
        <f>Data!B28</f>
        <v>11.5</v>
      </c>
      <c r="F30" s="3">
        <f t="shared" si="1"/>
        <v>8.9368036855326277E-4</v>
      </c>
      <c r="G30" s="3">
        <f t="shared" si="2"/>
        <v>1.9536400000000008E-3</v>
      </c>
      <c r="H30" s="3">
        <f t="shared" si="3"/>
        <v>1.9536400000000008E-3</v>
      </c>
    </row>
    <row r="31" spans="1:9">
      <c r="A31" s="3">
        <f>(Data!E29)</f>
        <v>0.10610000000000001</v>
      </c>
      <c r="B31" s="3">
        <f>LN(Data!E29)</f>
        <v>-2.2433732333621994</v>
      </c>
      <c r="C31" s="3">
        <f>EXP(Data!B29*'Log Linear Regression'!$A$4)*EXP('Log Linear Regression'!$D$4)</f>
        <v>7.4273578214333905E-2</v>
      </c>
      <c r="D31" s="3">
        <f t="shared" si="0"/>
        <v>-2.5999999999999996</v>
      </c>
      <c r="E31" s="77">
        <f>Data!B29</f>
        <v>12</v>
      </c>
      <c r="F31" s="3">
        <f t="shared" si="1"/>
        <v>1.0129211236791222E-3</v>
      </c>
      <c r="G31" s="3">
        <f t="shared" si="2"/>
        <v>2.8302400000000021E-3</v>
      </c>
      <c r="H31" s="3">
        <f t="shared" si="3"/>
        <v>2.8302400000000021E-3</v>
      </c>
    </row>
    <row r="32" spans="1:9">
      <c r="A32" s="3">
        <f>(Data!E30)</f>
        <v>0.11609999999999999</v>
      </c>
      <c r="B32" s="3">
        <f>LN(Data!E30)</f>
        <v>-2.1533033902782912</v>
      </c>
      <c r="C32" s="3">
        <f>EXP(Data!B30*'Log Linear Regression'!$A$4)*EXP('Log Linear Regression'!$D$4)</f>
        <v>8.2084998623898786E-2</v>
      </c>
      <c r="D32" s="3">
        <f t="shared" si="0"/>
        <v>-2.5</v>
      </c>
      <c r="E32" s="77">
        <f>Data!B30</f>
        <v>12.5</v>
      </c>
      <c r="F32" s="3">
        <f t="shared" si="1"/>
        <v>1.1570203186161672E-3</v>
      </c>
      <c r="G32" s="3">
        <f t="shared" si="2"/>
        <v>3.9942400000000005E-3</v>
      </c>
      <c r="H32" s="3">
        <f t="shared" si="3"/>
        <v>3.9942400000000005E-3</v>
      </c>
    </row>
    <row r="33" spans="1:8">
      <c r="A33" s="3">
        <f>(Data!E31)</f>
        <v>0.1211</v>
      </c>
      <c r="B33" s="3">
        <f>LN(Data!E31)</f>
        <v>-2.1111386284230904</v>
      </c>
      <c r="C33" s="3">
        <f>EXP(Data!B31*'Log Linear Regression'!$A$4)*EXP('Log Linear Regression'!$D$4)</f>
        <v>9.0717953289412512E-2</v>
      </c>
      <c r="D33" s="3">
        <f t="shared" si="0"/>
        <v>-2.4</v>
      </c>
      <c r="E33" s="77">
        <f>Data!B31</f>
        <v>13</v>
      </c>
      <c r="F33" s="3">
        <f t="shared" si="1"/>
        <v>9.2306876232431997E-4</v>
      </c>
      <c r="G33" s="3">
        <f t="shared" si="2"/>
        <v>4.6512400000000018E-3</v>
      </c>
      <c r="H33" s="3">
        <f t="shared" si="3"/>
        <v>4.6512400000000018E-3</v>
      </c>
    </row>
    <row r="34" spans="1:8">
      <c r="A34" s="3">
        <f>(Data!E32)</f>
        <v>0.12709999999999999</v>
      </c>
      <c r="B34" s="3">
        <f>LN(Data!E32)</f>
        <v>-2.0627811007867289</v>
      </c>
      <c r="C34" s="3">
        <f>EXP(Data!B32*'Log Linear Regression'!$A$4)*EXP('Log Linear Regression'!$D$4)</f>
        <v>0.10025884372280375</v>
      </c>
      <c r="D34" s="3">
        <f t="shared" si="0"/>
        <v>-2.2999999999999998</v>
      </c>
      <c r="E34" s="77">
        <f>Data!B32</f>
        <v>13.5</v>
      </c>
      <c r="F34" s="3">
        <f t="shared" si="1"/>
        <v>7.2044767029687132E-4</v>
      </c>
      <c r="G34" s="3">
        <f t="shared" si="2"/>
        <v>5.5056399999999983E-3</v>
      </c>
      <c r="H34" s="3">
        <f t="shared" si="3"/>
        <v>5.5056399999999983E-3</v>
      </c>
    </row>
    <row r="35" spans="1:8">
      <c r="A35" s="3">
        <f>(Data!E33)</f>
        <v>0.13009999999999999</v>
      </c>
      <c r="B35" s="3">
        <f>LN(Data!E33)</f>
        <v>-2.0394518934636774</v>
      </c>
      <c r="C35" s="3">
        <f>EXP(Data!B33*'Log Linear Regression'!$A$4)*EXP('Log Linear Regression'!$D$4)</f>
        <v>0.11080315836233391</v>
      </c>
      <c r="D35" s="3">
        <f t="shared" si="0"/>
        <v>-2.1999999999999997</v>
      </c>
      <c r="E35" s="77">
        <f>Data!B33</f>
        <v>14</v>
      </c>
      <c r="F35" s="3">
        <f t="shared" si="1"/>
        <v>3.7236809718916338E-4</v>
      </c>
      <c r="G35" s="3">
        <f t="shared" si="2"/>
        <v>5.9598399999999984E-3</v>
      </c>
      <c r="H35" s="3">
        <f t="shared" si="3"/>
        <v>5.9598399999999984E-3</v>
      </c>
    </row>
    <row r="36" spans="1:8">
      <c r="A36" s="3">
        <f>(Data!E34)</f>
        <v>0.1411</v>
      </c>
      <c r="B36" s="3">
        <f>LN(Data!E34)</f>
        <v>-1.9582864201233687</v>
      </c>
      <c r="C36" s="3">
        <f>EXP(Data!B34*'Log Linear Regression'!$A$4)*EXP('Log Linear Regression'!$D$4)</f>
        <v>0.12245642825298195</v>
      </c>
      <c r="D36" s="3">
        <f t="shared" si="0"/>
        <v>-2.0999999999999996</v>
      </c>
      <c r="E36" s="77">
        <f>Data!B34</f>
        <v>14.5</v>
      </c>
      <c r="F36" s="3">
        <f t="shared" si="1"/>
        <v>3.4758276748620987E-4</v>
      </c>
      <c r="G36" s="3">
        <f t="shared" si="2"/>
        <v>7.7792399999999998E-3</v>
      </c>
      <c r="H36" s="3">
        <f t="shared" si="3"/>
        <v>7.7792399999999998E-3</v>
      </c>
    </row>
    <row r="37" spans="1:8">
      <c r="A37" s="3">
        <f>(Data!E35)</f>
        <v>0.14910000000000001</v>
      </c>
      <c r="B37" s="3">
        <f>LN(Data!E35)</f>
        <v>-1.9031380572114442</v>
      </c>
      <c r="C37" s="3">
        <f>EXP(Data!B35*'Log Linear Regression'!$A$4)*EXP('Log Linear Regression'!$D$4)</f>
        <v>0.1353352832366127</v>
      </c>
      <c r="D37" s="3">
        <f t="shared" si="0"/>
        <v>-2</v>
      </c>
      <c r="E37" s="77">
        <f>Data!B35</f>
        <v>15</v>
      </c>
      <c r="F37" s="3">
        <f t="shared" si="1"/>
        <v>1.8946742757627557E-4</v>
      </c>
      <c r="G37" s="3">
        <f t="shared" si="2"/>
        <v>9.2544400000000009E-3</v>
      </c>
      <c r="H37" s="3">
        <f t="shared" si="3"/>
        <v>9.2544400000000009E-3</v>
      </c>
    </row>
    <row r="38" spans="1:8">
      <c r="A38" s="3">
        <f>(Data!E36)</f>
        <v>0.16709999999999997</v>
      </c>
      <c r="B38" s="3">
        <f>LN(Data!E36)</f>
        <v>-1.7891628433807891</v>
      </c>
      <c r="C38" s="3">
        <f>EXP(Data!B36*'Log Linear Regression'!$A$4)*EXP('Log Linear Regression'!$D$4)</f>
        <v>0.14956861922263506</v>
      </c>
      <c r="D38" s="3">
        <f t="shared" si="0"/>
        <v>-1.9</v>
      </c>
      <c r="E38" s="77">
        <f>Data!B36</f>
        <v>15.5</v>
      </c>
      <c r="F38" s="3">
        <f t="shared" si="1"/>
        <v>3.0734931196095978E-4</v>
      </c>
      <c r="G38" s="3">
        <f t="shared" si="2"/>
        <v>1.3041639999999993E-2</v>
      </c>
      <c r="H38" s="3">
        <f t="shared" si="3"/>
        <v>1.3041639999999993E-2</v>
      </c>
    </row>
    <row r="39" spans="1:8">
      <c r="A39" s="3">
        <f>(Data!E37)</f>
        <v>0.17609999999999998</v>
      </c>
      <c r="B39" s="3">
        <f>LN(Data!E37)</f>
        <v>-1.7367032634799766</v>
      </c>
      <c r="C39" s="3">
        <f>EXP(Data!B37*'Log Linear Regression'!$A$4)*EXP('Log Linear Regression'!$D$4)</f>
        <v>0.16529888822158656</v>
      </c>
      <c r="D39" s="3">
        <f t="shared" si="0"/>
        <v>-1.7999999999999998</v>
      </c>
      <c r="E39" s="77">
        <f>Data!B37</f>
        <v>16</v>
      </c>
      <c r="F39" s="3">
        <f t="shared" si="1"/>
        <v>1.1666401564978109E-4</v>
      </c>
      <c r="G39" s="3">
        <f t="shared" si="2"/>
        <v>1.5178239999999994E-2</v>
      </c>
      <c r="H39" s="3">
        <f t="shared" si="3"/>
        <v>1.5178239999999994E-2</v>
      </c>
    </row>
    <row r="40" spans="1:8">
      <c r="A40" s="3">
        <f>(Data!E38)</f>
        <v>0.17809999999999998</v>
      </c>
      <c r="B40" s="3">
        <f>LN(Data!E38)</f>
        <v>-1.7254100886865211</v>
      </c>
      <c r="C40" s="3">
        <f>EXP(Data!B38*'Log Linear Regression'!$A$4)*EXP('Log Linear Regression'!$D$4)</f>
        <v>0.18268352405273469</v>
      </c>
      <c r="D40" s="3">
        <f t="shared" si="0"/>
        <v>-1.6999999999999997</v>
      </c>
      <c r="E40" s="77">
        <f>Data!B38</f>
        <v>16.5</v>
      </c>
      <c r="F40" s="3">
        <f t="shared" si="1"/>
        <v>2.1008692741997629E-5</v>
      </c>
      <c r="G40" s="3">
        <f t="shared" si="2"/>
        <v>1.5675039999999994E-2</v>
      </c>
      <c r="H40" s="3">
        <f t="shared" si="3"/>
        <v>1.5675039999999994E-2</v>
      </c>
    </row>
    <row r="41" spans="1:8">
      <c r="A41" s="3">
        <f>(Data!E39)</f>
        <v>0.19209999999999999</v>
      </c>
      <c r="B41" s="3">
        <f>LN(Data!E39)</f>
        <v>-1.6497392092076262</v>
      </c>
      <c r="C41" s="3">
        <f>EXP(Data!B39*'Log Linear Regression'!$A$4)*EXP('Log Linear Regression'!$D$4)</f>
        <v>0.20189651799465549</v>
      </c>
      <c r="D41" s="3">
        <f t="shared" si="0"/>
        <v>-1.5999999999999996</v>
      </c>
      <c r="E41" s="77">
        <f>Data!B39</f>
        <v>17</v>
      </c>
      <c r="F41" s="3">
        <f t="shared" si="1"/>
        <v>9.5971764819609046E-5</v>
      </c>
      <c r="G41" s="3">
        <f t="shared" si="2"/>
        <v>1.9376639999999997E-2</v>
      </c>
      <c r="H41" s="3">
        <f t="shared" si="3"/>
        <v>1.9376639999999997E-2</v>
      </c>
    </row>
    <row r="42" spans="1:8">
      <c r="A42" s="3">
        <f>(Data!E40)</f>
        <v>0.1951</v>
      </c>
      <c r="B42" s="3">
        <f>LN(Data!E40)</f>
        <v>-1.6342430313530716</v>
      </c>
      <c r="C42" s="3">
        <f>EXP(Data!B40*'Log Linear Regression'!$A$4)*EXP('Log Linear Regression'!$D$4)</f>
        <v>0.22313016014842982</v>
      </c>
      <c r="D42" s="3">
        <f t="shared" si="0"/>
        <v>-1.5</v>
      </c>
      <c r="E42" s="77">
        <f>Data!B40</f>
        <v>17.5</v>
      </c>
      <c r="F42" s="3">
        <f t="shared" si="1"/>
        <v>7.8568987794662339E-4</v>
      </c>
      <c r="G42" s="3">
        <f t="shared" si="2"/>
        <v>2.0220839999999997E-2</v>
      </c>
      <c r="H42" s="3">
        <f t="shared" si="3"/>
        <v>2.0220839999999997E-2</v>
      </c>
    </row>
    <row r="43" spans="1:8">
      <c r="A43" s="3">
        <f>(Data!E41)</f>
        <v>0.2011</v>
      </c>
      <c r="B43" s="3">
        <f>LN(Data!E41)</f>
        <v>-1.6039529822035308</v>
      </c>
      <c r="C43" s="3">
        <f>EXP(Data!B41*'Log Linear Regression'!$A$4)*EXP('Log Linear Regression'!$D$4)</f>
        <v>0.24659696394160649</v>
      </c>
      <c r="D43" s="3">
        <f t="shared" si="0"/>
        <v>-1.4</v>
      </c>
      <c r="E43" s="77">
        <f>Data!B41</f>
        <v>18</v>
      </c>
      <c r="F43" s="3">
        <f t="shared" si="1"/>
        <v>2.0699737279038411E-3</v>
      </c>
      <c r="G43" s="3">
        <f t="shared" si="2"/>
        <v>2.1963239999999998E-2</v>
      </c>
      <c r="H43" s="3">
        <f t="shared" si="3"/>
        <v>2.1963239999999998E-2</v>
      </c>
    </row>
    <row r="44" spans="1:8">
      <c r="A44" s="3">
        <f>(Data!E42)</f>
        <v>0.2011</v>
      </c>
      <c r="B44" s="3">
        <f>LN(Data!E42)</f>
        <v>-1.6039529822035308</v>
      </c>
      <c r="C44" s="3">
        <f>EXP(Data!B42*'Log Linear Regression'!$A$4)*EXP('Log Linear Regression'!$D$4)</f>
        <v>0.27253179303401265</v>
      </c>
      <c r="D44" s="3">
        <f t="shared" si="0"/>
        <v>-1.2999999999999998</v>
      </c>
      <c r="E44" s="77">
        <f>Data!B42</f>
        <v>18.5</v>
      </c>
      <c r="F44" s="3">
        <f t="shared" si="1"/>
        <v>5.1025010560540179E-3</v>
      </c>
      <c r="G44" s="3">
        <f t="shared" si="2"/>
        <v>2.1963239999999998E-2</v>
      </c>
      <c r="H44" s="3">
        <f t="shared" si="3"/>
        <v>2.1963239999999998E-2</v>
      </c>
    </row>
    <row r="45" spans="1:8">
      <c r="A45" s="3">
        <f>(Data!E43)</f>
        <v>0.2001</v>
      </c>
      <c r="B45" s="3">
        <f>LN(Data!E43)</f>
        <v>-1.6089380373924493</v>
      </c>
      <c r="C45" s="3">
        <f>EXP(Data!B43*'Log Linear Regression'!$A$4)*EXP('Log Linear Regression'!$D$4)</f>
        <v>0.30119421191220219</v>
      </c>
      <c r="D45" s="3">
        <f t="shared" si="0"/>
        <v>-1.1999999999999997</v>
      </c>
      <c r="E45" s="77">
        <f>Data!B43</f>
        <v>19</v>
      </c>
      <c r="F45" s="3">
        <f t="shared" si="1"/>
        <v>1.0220039682149244E-2</v>
      </c>
      <c r="G45" s="3">
        <f t="shared" si="2"/>
        <v>2.1667840000000001E-2</v>
      </c>
      <c r="H45" s="3">
        <f t="shared" si="3"/>
        <v>2.1667840000000001E-2</v>
      </c>
    </row>
    <row r="46" spans="1:8">
      <c r="A46" s="3">
        <f>(Data!E44)</f>
        <v>0.2001</v>
      </c>
      <c r="B46" s="3">
        <f>LN(Data!E44)</f>
        <v>-1.6089380373924493</v>
      </c>
      <c r="C46" s="3">
        <f>EXP(Data!B44*'Log Linear Regression'!$A$4)*EXP('Log Linear Regression'!$D$4)</f>
        <v>0.33287108369807966</v>
      </c>
      <c r="D46" s="3">
        <f t="shared" si="0"/>
        <v>-1.0999999999999996</v>
      </c>
      <c r="E46" s="77">
        <f>Data!B44</f>
        <v>19.5</v>
      </c>
      <c r="F46" s="3">
        <f t="shared" si="1"/>
        <v>1.7628160666362476E-2</v>
      </c>
      <c r="G46" s="3">
        <f t="shared" si="2"/>
        <v>2.1667840000000001E-2</v>
      </c>
      <c r="H46" s="3">
        <f t="shared" si="3"/>
        <v>2.1667840000000001E-2</v>
      </c>
    </row>
    <row r="47" spans="1:8">
      <c r="A47" s="3">
        <f>(Data!E45)</f>
        <v>0.2031</v>
      </c>
      <c r="B47" s="3">
        <f>LN(Data!E45)</f>
        <v>-1.5940568103957979</v>
      </c>
      <c r="C47" s="3">
        <f>EXP(Data!B45*'Log Linear Regression'!$A$4)*EXP('Log Linear Regression'!$D$4)</f>
        <v>0.36787944117144228</v>
      </c>
      <c r="D47" s="3">
        <f t="shared" si="0"/>
        <v>-1.0000000000000002</v>
      </c>
      <c r="E47" s="77">
        <f>Data!B45</f>
        <v>20</v>
      </c>
      <c r="F47" s="3">
        <f t="shared" si="1"/>
        <v>2.7152264232772807E-2</v>
      </c>
      <c r="G47" s="3">
        <f t="shared" si="2"/>
        <v>2.256004E-2</v>
      </c>
      <c r="H47" s="3">
        <f t="shared" si="3"/>
        <v>2.256004E-2</v>
      </c>
    </row>
    <row r="48" spans="1:8">
      <c r="A48" s="3">
        <f>(Data!E46)</f>
        <v>0.20610000000000001</v>
      </c>
      <c r="B48" s="3">
        <f>LN(Data!E46)</f>
        <v>-1.5793937910857236</v>
      </c>
      <c r="C48" s="3">
        <f>EXP(Data!B46*'Log Linear Regression'!$A$4)*EXP('Log Linear Regression'!$D$4)</f>
        <v>0.40656965974059933</v>
      </c>
      <c r="D48" s="3">
        <f t="shared" si="0"/>
        <v>-0.89999999999999947</v>
      </c>
      <c r="E48" s="77">
        <f>Data!B46</f>
        <v>20.5</v>
      </c>
      <c r="F48" s="3">
        <f t="shared" si="1"/>
        <v>4.0188084476511669E-2</v>
      </c>
      <c r="G48" s="3">
        <f t="shared" si="2"/>
        <v>2.347024E-2</v>
      </c>
      <c r="H48" s="3">
        <f t="shared" si="3"/>
        <v>2.347024E-2</v>
      </c>
    </row>
    <row r="49" spans="1:8">
      <c r="A49" s="3">
        <f>(Data!E47)</f>
        <v>0.21010000000000001</v>
      </c>
      <c r="B49" s="3">
        <f>LN(Data!E47)</f>
        <v>-1.5601716711311824</v>
      </c>
      <c r="C49" s="3">
        <f>EXP(Data!B47*'Log Linear Regression'!$A$4)*EXP('Log Linear Regression'!$D$4)</f>
        <v>0.44932896411722167</v>
      </c>
      <c r="D49" s="3">
        <f t="shared" si="0"/>
        <v>-0.79999999999999982</v>
      </c>
      <c r="E49" s="77">
        <f>Data!B47</f>
        <v>21</v>
      </c>
      <c r="F49" s="3">
        <f t="shared" si="1"/>
        <v>5.7230497272598928E-2</v>
      </c>
      <c r="G49" s="3">
        <f t="shared" si="2"/>
        <v>2.4711840000000002E-2</v>
      </c>
      <c r="H49" s="3">
        <f t="shared" si="3"/>
        <v>2.4711840000000002E-2</v>
      </c>
    </row>
    <row r="50" spans="1:8">
      <c r="A50" s="3">
        <f>(Data!E48)</f>
        <v>0.21210000000000001</v>
      </c>
      <c r="B50" s="3">
        <f>LN(Data!E48)</f>
        <v>-1.5506974174115002</v>
      </c>
      <c r="C50" s="3">
        <f>EXP(Data!B48*'Log Linear Regression'!$A$4)*EXP('Log Linear Regression'!$D$4)</f>
        <v>0.49658530379140942</v>
      </c>
      <c r="D50" s="3">
        <f t="shared" si="0"/>
        <v>-0.70000000000000018</v>
      </c>
      <c r="E50" s="77">
        <f>Data!B48</f>
        <v>21.5</v>
      </c>
      <c r="F50" s="3">
        <f t="shared" si="1"/>
        <v>8.0931888073290492E-2</v>
      </c>
      <c r="G50" s="3">
        <f t="shared" si="2"/>
        <v>2.5344640000000002E-2</v>
      </c>
      <c r="H50" s="3">
        <f t="shared" si="3"/>
        <v>2.5344640000000002E-2</v>
      </c>
    </row>
    <row r="51" spans="1:8">
      <c r="A51" s="3">
        <f>(Data!E49)</f>
        <v>0.21510000000000001</v>
      </c>
      <c r="B51" s="3">
        <f>LN(Data!E49)</f>
        <v>-1.5366522427084526</v>
      </c>
      <c r="C51" s="3">
        <f>EXP(Data!B49*'Log Linear Regression'!$A$4)*EXP('Log Linear Regression'!$D$4)</f>
        <v>0.54881163609402661</v>
      </c>
      <c r="D51" s="3">
        <f t="shared" si="0"/>
        <v>-0.59999999999999964</v>
      </c>
      <c r="E51" s="77">
        <f>Data!B49</f>
        <v>22</v>
      </c>
      <c r="F51" s="3">
        <f t="shared" si="1"/>
        <v>0.11136345606455203</v>
      </c>
      <c r="G51" s="3">
        <f t="shared" si="2"/>
        <v>2.6308840000000003E-2</v>
      </c>
      <c r="H51" s="3">
        <f t="shared" si="3"/>
        <v>2.6308840000000003E-2</v>
      </c>
    </row>
    <row r="52" spans="1:8">
      <c r="A52" s="3">
        <f>(Data!E50)</f>
        <v>0.21210000000000001</v>
      </c>
      <c r="B52" s="3">
        <f>LN(Data!E50)</f>
        <v>-1.5506974174115002</v>
      </c>
      <c r="C52" s="3">
        <f>EXP(Data!B50*'Log Linear Regression'!$A$4)*EXP('Log Linear Regression'!$D$4)</f>
        <v>0.60653065971263342</v>
      </c>
      <c r="D52" s="3">
        <f t="shared" si="0"/>
        <v>-0.5</v>
      </c>
      <c r="E52" s="77">
        <f>Data!B50</f>
        <v>22.5</v>
      </c>
      <c r="F52" s="3">
        <f t="shared" si="1"/>
        <v>0.15557554532134321</v>
      </c>
      <c r="G52" s="3">
        <f t="shared" si="2"/>
        <v>2.5344640000000002E-2</v>
      </c>
      <c r="H52" s="3">
        <f t="shared" si="3"/>
        <v>2.5344640000000002E-2</v>
      </c>
    </row>
    <row r="53" spans="1:8">
      <c r="A53" s="3">
        <f>(Data!E51)</f>
        <v>0.21610000000000001</v>
      </c>
      <c r="B53" s="3">
        <f>LN(Data!E51)</f>
        <v>-1.5320140154692967</v>
      </c>
      <c r="C53" s="3">
        <f>EXP(Data!B51*'Log Linear Regression'!$A$4)*EXP('Log Linear Regression'!$D$4)</f>
        <v>0.67032004603563966</v>
      </c>
      <c r="D53" s="3">
        <f t="shared" si="0"/>
        <v>-0.39999999999999947</v>
      </c>
      <c r="E53" s="77">
        <f>Data!B51</f>
        <v>23</v>
      </c>
      <c r="F53" s="3">
        <f t="shared" si="1"/>
        <v>0.2063158502206186</v>
      </c>
      <c r="G53" s="3">
        <f t="shared" si="2"/>
        <v>2.6634240000000003E-2</v>
      </c>
      <c r="H53" s="3">
        <f t="shared" si="3"/>
        <v>2.6634240000000003E-2</v>
      </c>
    </row>
    <row r="54" spans="1:8">
      <c r="A54" s="3">
        <f>(Data!E52)</f>
        <v>0.21810000000000002</v>
      </c>
      <c r="B54" s="3">
        <f>LN(Data!E52)</f>
        <v>-1.5228016057745537</v>
      </c>
      <c r="C54" s="3">
        <f>EXP(Data!B52*'Log Linear Regression'!$A$4)*EXP('Log Linear Regression'!$D$4)</f>
        <v>0.74081822068171799</v>
      </c>
      <c r="D54" s="3">
        <f t="shared" si="0"/>
        <v>-0.29999999999999982</v>
      </c>
      <c r="E54" s="77">
        <f>Data!B52</f>
        <v>23.5</v>
      </c>
      <c r="F54" s="3">
        <f t="shared" si="1"/>
        <v>0.27323433823266124</v>
      </c>
      <c r="G54" s="3">
        <f t="shared" si="2"/>
        <v>2.7291040000000006E-2</v>
      </c>
      <c r="H54" s="3">
        <f t="shared" si="3"/>
        <v>2.7291040000000006E-2</v>
      </c>
    </row>
    <row r="55" spans="1:8">
      <c r="A55" s="3">
        <f>(Data!E53)</f>
        <v>0.21710000000000002</v>
      </c>
      <c r="B55" s="3">
        <f>LN(Data!E53)</f>
        <v>-1.5273972020978908</v>
      </c>
      <c r="C55" s="3">
        <f>EXP(Data!B53*'Log Linear Regression'!$A$4)*EXP('Log Linear Regression'!$D$4)</f>
        <v>0.81873075307798249</v>
      </c>
      <c r="D55" s="3">
        <f t="shared" si="0"/>
        <v>-0.19999999999999923</v>
      </c>
      <c r="E55" s="77">
        <f>Data!B53</f>
        <v>24</v>
      </c>
      <c r="F55" s="3">
        <f t="shared" si="1"/>
        <v>0.36195956304918037</v>
      </c>
      <c r="G55" s="3">
        <f t="shared" si="2"/>
        <v>2.6961640000000005E-2</v>
      </c>
      <c r="H55" s="3">
        <f t="shared" si="3"/>
        <v>2.6961640000000005E-2</v>
      </c>
    </row>
    <row r="56" spans="1:8">
      <c r="A56" s="3">
        <f>(Data!E54)</f>
        <v>0.21810000000000002</v>
      </c>
      <c r="B56" s="3">
        <f>LN(Data!E54)</f>
        <v>-1.5228016057745537</v>
      </c>
      <c r="C56" s="3">
        <f>EXP(Data!B54*'Log Linear Regression'!$A$4)*EXP('Log Linear Regression'!$D$4)</f>
        <v>0.90483741803595985</v>
      </c>
      <c r="D56" s="3">
        <f t="shared" si="0"/>
        <v>-9.99999999999997E-2</v>
      </c>
      <c r="E56" s="77">
        <f>Data!B54</f>
        <v>24.5</v>
      </c>
      <c r="F56" s="3">
        <f t="shared" si="1"/>
        <v>0.4716082813306966</v>
      </c>
      <c r="G56" s="3">
        <f t="shared" si="2"/>
        <v>2.7291040000000006E-2</v>
      </c>
      <c r="H56" s="3">
        <f t="shared" si="3"/>
        <v>2.7291040000000006E-2</v>
      </c>
    </row>
    <row r="57" spans="1:8">
      <c r="A57" s="3">
        <f>(Data!E55)</f>
        <v>0.22010000000000002</v>
      </c>
      <c r="B57" s="3">
        <f>LN(Data!E55)</f>
        <v>-1.513673290449721</v>
      </c>
      <c r="C57" s="3">
        <f>EXP(Data!B55*'Log Linear Regression'!$A$4)*EXP('Log Linear Regression'!$D$4)</f>
        <v>1</v>
      </c>
      <c r="D57" s="3">
        <f t="shared" si="0"/>
        <v>0</v>
      </c>
      <c r="E57" s="77">
        <f>Data!B55</f>
        <v>25</v>
      </c>
      <c r="F57" s="3">
        <f t="shared" si="1"/>
        <v>0.60824401000000006</v>
      </c>
      <c r="G57" s="3">
        <f t="shared" si="2"/>
        <v>2.7955840000000006E-2</v>
      </c>
      <c r="H57" s="3">
        <f t="shared" si="3"/>
        <v>2.7955840000000006E-2</v>
      </c>
    </row>
    <row r="58" spans="1:8">
      <c r="A58" s="3">
        <f>(Data!E56)</f>
        <v>0.22110000000000002</v>
      </c>
      <c r="B58" s="3">
        <f>LN(Data!E56)</f>
        <v>-1.5091401911187363</v>
      </c>
      <c r="C58" s="3">
        <f>EXP(Data!B56*'Log Linear Regression'!$A$4)*EXP('Log Linear Regression'!$D$4)</f>
        <v>1.1051709180756482</v>
      </c>
      <c r="D58" s="3">
        <f t="shared" si="0"/>
        <v>0.10000000000000048</v>
      </c>
      <c r="E58" s="77">
        <f>Data!B56</f>
        <v>25.5</v>
      </c>
      <c r="F58" s="3">
        <f t="shared" si="1"/>
        <v>0.78158138818711931</v>
      </c>
      <c r="G58" s="3">
        <f t="shared" si="2"/>
        <v>2.8291240000000006E-2</v>
      </c>
      <c r="H58" s="3">
        <f t="shared" si="3"/>
        <v>2.8291240000000006E-2</v>
      </c>
    </row>
    <row r="59" spans="1:8">
      <c r="A59" s="3">
        <f>(Data!E57)</f>
        <v>0.22410000000000002</v>
      </c>
      <c r="B59" s="3">
        <f>LN(Data!E57)</f>
        <v>-1.4956628981752556</v>
      </c>
      <c r="C59" s="3">
        <f>EXP(Data!B57*'Log Linear Regression'!$A$4)*EXP('Log Linear Regression'!$D$4)</f>
        <v>1.2214027581601701</v>
      </c>
      <c r="D59" s="3">
        <f t="shared" si="0"/>
        <v>0.20000000000000021</v>
      </c>
      <c r="E59" s="77">
        <f>Data!B57</f>
        <v>26</v>
      </c>
      <c r="F59" s="3">
        <f t="shared" si="1"/>
        <v>0.9946127914338827</v>
      </c>
      <c r="G59" s="3">
        <f t="shared" si="2"/>
        <v>2.9309440000000006E-2</v>
      </c>
      <c r="H59" s="3">
        <f t="shared" si="3"/>
        <v>2.9309440000000006E-2</v>
      </c>
    </row>
    <row r="60" spans="1:8">
      <c r="A60" s="3">
        <f>(Data!E58)</f>
        <v>0.22509999999999997</v>
      </c>
      <c r="B60" s="3">
        <f>LN(Data!E58)</f>
        <v>-1.4912105310694506</v>
      </c>
      <c r="C60" s="3">
        <f>EXP(Data!B58*'Log Linear Regression'!$A$4)*EXP('Log Linear Regression'!$D$4)</f>
        <v>1.3498588075760041</v>
      </c>
      <c r="D60" s="3">
        <f t="shared" si="0"/>
        <v>0.30000000000000071</v>
      </c>
      <c r="E60" s="77">
        <f>Data!B58</f>
        <v>26.5</v>
      </c>
      <c r="F60" s="3">
        <f t="shared" si="1"/>
        <v>1.2650823752197948</v>
      </c>
      <c r="G60" s="3">
        <f t="shared" si="2"/>
        <v>2.9652839999999989E-2</v>
      </c>
      <c r="H60" s="3">
        <f t="shared" si="3"/>
        <v>2.9652839999999989E-2</v>
      </c>
    </row>
    <row r="61" spans="1:8">
      <c r="A61" s="3">
        <f>(Data!E59)</f>
        <v>0.22509999999999997</v>
      </c>
      <c r="B61" s="3">
        <f>LN(Data!E59)</f>
        <v>-1.4912105310694506</v>
      </c>
      <c r="C61" s="3">
        <f>EXP(Data!B59*'Log Linear Regression'!$A$4)*EXP('Log Linear Regression'!$D$4)</f>
        <v>1.4918246976412708</v>
      </c>
      <c r="D61" s="3">
        <f t="shared" si="0"/>
        <v>0.4000000000000003</v>
      </c>
      <c r="E61" s="77">
        <f>Data!B59</f>
        <v>27</v>
      </c>
      <c r="F61" s="3">
        <f t="shared" si="1"/>
        <v>1.6045914596143693</v>
      </c>
      <c r="G61" s="3">
        <f t="shared" si="2"/>
        <v>2.9652839999999989E-2</v>
      </c>
      <c r="H61" s="3">
        <f t="shared" si="3"/>
        <v>2.9652839999999989E-2</v>
      </c>
    </row>
    <row r="62" spans="1:8">
      <c r="A62" s="3">
        <f>(Data!E60)</f>
        <v>0.22509999999999997</v>
      </c>
      <c r="B62" s="3">
        <f>LN(Data!E60)</f>
        <v>-1.4912105310694506</v>
      </c>
      <c r="C62" s="3">
        <f>EXP(Data!B60*'Log Linear Regression'!$A$4)*EXP('Log Linear Regression'!$D$4)</f>
        <v>1.6487212707001282</v>
      </c>
      <c r="D62" s="3">
        <f t="shared" si="0"/>
        <v>0.5</v>
      </c>
      <c r="E62" s="77">
        <f>Data!B60</f>
        <v>27.5</v>
      </c>
      <c r="F62" s="3">
        <f t="shared" si="1"/>
        <v>2.0266975223898482</v>
      </c>
      <c r="G62" s="3">
        <f t="shared" si="2"/>
        <v>2.9652839999999989E-2</v>
      </c>
      <c r="H62" s="3">
        <f t="shared" si="3"/>
        <v>2.9652839999999989E-2</v>
      </c>
    </row>
    <row r="63" spans="1:8">
      <c r="A63" s="3">
        <f>(Data!E61)</f>
        <v>0.22509999999999997</v>
      </c>
      <c r="B63" s="3">
        <f>LN(Data!E61)</f>
        <v>-1.4912105310694506</v>
      </c>
      <c r="C63" s="3">
        <f>EXP(Data!B61*'Log Linear Regression'!$A$4)*EXP('Log Linear Regression'!$D$4)</f>
        <v>1.8221188003905098</v>
      </c>
      <c r="D63" s="3">
        <f t="shared" si="0"/>
        <v>0.60000000000000042</v>
      </c>
      <c r="E63" s="77">
        <f>Data!B61</f>
        <v>28</v>
      </c>
      <c r="F63" s="3">
        <f t="shared" si="1"/>
        <v>2.5504690488007427</v>
      </c>
      <c r="G63" s="3">
        <f t="shared" si="2"/>
        <v>2.9652839999999989E-2</v>
      </c>
      <c r="H63" s="3">
        <f t="shared" si="3"/>
        <v>2.9652839999999989E-2</v>
      </c>
    </row>
    <row r="64" spans="1:8">
      <c r="A64" s="3">
        <f>(Data!E62)</f>
        <v>0.22509999999999997</v>
      </c>
      <c r="B64" s="3">
        <f>LN(Data!E62)</f>
        <v>-1.4912105310694506</v>
      </c>
      <c r="C64" s="3">
        <f>EXP(Data!B62*'Log Linear Regression'!$A$4)*EXP('Log Linear Regression'!$D$4)</f>
        <v>2.0137527074704771</v>
      </c>
      <c r="D64" s="3">
        <f t="shared" si="0"/>
        <v>0.70000000000000029</v>
      </c>
      <c r="E64" s="77">
        <f>Data!B62</f>
        <v>28.5</v>
      </c>
      <c r="F64" s="3">
        <f t="shared" si="1"/>
        <v>3.1992785079414685</v>
      </c>
      <c r="G64" s="3">
        <f t="shared" si="2"/>
        <v>2.9652839999999989E-2</v>
      </c>
      <c r="H64" s="3">
        <f t="shared" si="3"/>
        <v>2.9652839999999989E-2</v>
      </c>
    </row>
    <row r="65" spans="1:8">
      <c r="A65" s="3">
        <f>(Data!E63)</f>
        <v>0.22809999999999997</v>
      </c>
      <c r="B65" s="3">
        <f>LN(Data!E63)</f>
        <v>-1.4779711496917949</v>
      </c>
      <c r="C65" s="3">
        <f>EXP(Data!B63*'Log Linear Regression'!$A$4)*EXP('Log Linear Regression'!$D$4)</f>
        <v>2.2255409284924692</v>
      </c>
      <c r="D65" s="3">
        <f t="shared" si="0"/>
        <v>0.80000000000000071</v>
      </c>
      <c r="E65" s="77">
        <f>Data!B63</f>
        <v>29</v>
      </c>
      <c r="F65" s="3">
        <f t="shared" si="1"/>
        <v>3.9897702628168576</v>
      </c>
      <c r="G65" s="3">
        <f t="shared" si="2"/>
        <v>3.0695039999999989E-2</v>
      </c>
      <c r="H65" s="3">
        <f t="shared" si="3"/>
        <v>3.0695039999999989E-2</v>
      </c>
    </row>
    <row r="66" spans="1:8">
      <c r="A66" s="3">
        <f>(Data!E64)</f>
        <v>0.22609999999999997</v>
      </c>
      <c r="B66" s="3">
        <f>LN(Data!E64)</f>
        <v>-1.4867778996982131</v>
      </c>
      <c r="C66" s="3">
        <f>EXP(Data!B64*'Log Linear Regression'!$A$4)*EXP('Log Linear Regression'!$D$4)</f>
        <v>2.4596031111569503</v>
      </c>
      <c r="D66" s="3">
        <f t="shared" si="0"/>
        <v>0.90000000000000024</v>
      </c>
      <c r="E66" s="77">
        <f>Data!B64</f>
        <v>29.5</v>
      </c>
      <c r="F66" s="3">
        <f t="shared" si="1"/>
        <v>4.9885361475477756</v>
      </c>
      <c r="G66" s="3">
        <f t="shared" si="2"/>
        <v>2.9998239999999989E-2</v>
      </c>
      <c r="H66" s="3">
        <f t="shared" si="3"/>
        <v>2.9998239999999989E-2</v>
      </c>
    </row>
    <row r="67" spans="1:8">
      <c r="A67" s="3">
        <f>(Data!E65)</f>
        <v>0.22509999999999997</v>
      </c>
      <c r="B67" s="3">
        <f>LN(Data!E65)</f>
        <v>-1.4912105310694506</v>
      </c>
      <c r="C67" s="3">
        <f>EXP(Data!B65*'Log Linear Regression'!$A$4)*EXP('Log Linear Regression'!$D$4)</f>
        <v>2.7182818284590451</v>
      </c>
      <c r="D67" s="3">
        <f t="shared" si="0"/>
        <v>1</v>
      </c>
      <c r="E67" s="77">
        <f>Data!B65</f>
        <v>30</v>
      </c>
      <c r="F67" s="3">
        <f t="shared" si="1"/>
        <v>6.2159556297583878</v>
      </c>
      <c r="G67" s="3">
        <f t="shared" si="2"/>
        <v>2.9652839999999989E-2</v>
      </c>
      <c r="H67" s="3">
        <f t="shared" si="3"/>
        <v>2.9652839999999989E-2</v>
      </c>
    </row>
    <row r="68" spans="1:8">
      <c r="A68" s="3">
        <f>(Data!E66)</f>
        <v>0.22609999999999997</v>
      </c>
      <c r="B68" s="3">
        <f>LN(Data!E66)</f>
        <v>-1.4867778996982131</v>
      </c>
      <c r="C68" s="3">
        <f>EXP(Data!B66*'Log Linear Regression'!$A$4)*EXP('Log Linear Regression'!$D$4)</f>
        <v>3.0041660239464347</v>
      </c>
      <c r="D68" s="3">
        <f t="shared" si="0"/>
        <v>1.1000000000000005</v>
      </c>
      <c r="E68" s="77">
        <f>Data!B66</f>
        <v>30.5</v>
      </c>
      <c r="F68" s="3">
        <f t="shared" si="1"/>
        <v>7.7176508334055542</v>
      </c>
      <c r="G68" s="3">
        <f t="shared" si="2"/>
        <v>2.9998239999999989E-2</v>
      </c>
      <c r="H68" s="3">
        <f t="shared" si="3"/>
        <v>2.9998239999999989E-2</v>
      </c>
    </row>
    <row r="69" spans="1:8">
      <c r="A69" s="3">
        <f>(Data!E67)</f>
        <v>0.22709999999999997</v>
      </c>
      <c r="B69" s="3">
        <f>LN(Data!E67)</f>
        <v>-1.4823648298706245</v>
      </c>
      <c r="C69" s="3">
        <f>EXP(Data!B67*'Log Linear Regression'!$A$4)*EXP('Log Linear Regression'!$D$4)</f>
        <v>3.3201169227365481</v>
      </c>
      <c r="D69" s="3">
        <f t="shared" si="0"/>
        <v>1.2000000000000002</v>
      </c>
      <c r="E69" s="77">
        <f>Data!B67</f>
        <v>31</v>
      </c>
      <c r="F69" s="3">
        <f t="shared" si="1"/>
        <v>9.5667536843346657</v>
      </c>
      <c r="G69" s="3">
        <f t="shared" si="2"/>
        <v>3.034563999999999E-2</v>
      </c>
      <c r="H69" s="3">
        <f t="shared" si="3"/>
        <v>3.034563999999999E-2</v>
      </c>
    </row>
    <row r="70" spans="1:8">
      <c r="A70" s="3">
        <f>(Data!E68)</f>
        <v>0.22809999999999997</v>
      </c>
      <c r="B70" s="3">
        <f>LN(Data!E68)</f>
        <v>-1.4779711496917949</v>
      </c>
      <c r="C70" s="3">
        <f>EXP(Data!B68*'Log Linear Regression'!$A$4)*EXP('Log Linear Regression'!$D$4)</f>
        <v>3.6692966676192467</v>
      </c>
      <c r="D70" s="3">
        <f t="shared" si="0"/>
        <v>1.3000000000000007</v>
      </c>
      <c r="E70" s="77">
        <f>Data!B68</f>
        <v>31.5</v>
      </c>
      <c r="F70" s="3">
        <f t="shared" si="1"/>
        <v>11.841834505233809</v>
      </c>
      <c r="G70" s="3">
        <f t="shared" si="2"/>
        <v>3.0695039999999989E-2</v>
      </c>
      <c r="H70" s="3">
        <f t="shared" si="3"/>
        <v>3.0695039999999989E-2</v>
      </c>
    </row>
    <row r="71" spans="1:8">
      <c r="A71" s="3">
        <f>(Data!E69)</f>
        <v>0.22909999999999997</v>
      </c>
      <c r="B71" s="3">
        <f>LN(Data!E69)</f>
        <v>-1.4735966895226873</v>
      </c>
      <c r="C71" s="3">
        <f>EXP(Data!B69*'Log Linear Regression'!$A$4)*EXP('Log Linear Regression'!$D$4)</f>
        <v>4.0551999668446754</v>
      </c>
      <c r="D71" s="3">
        <f t="shared" si="0"/>
        <v>1.4000000000000001</v>
      </c>
      <c r="E71" s="77">
        <f>Data!B69</f>
        <v>32</v>
      </c>
      <c r="F71" s="3">
        <f t="shared" si="1"/>
        <v>14.639040956288827</v>
      </c>
      <c r="G71" s="3">
        <f t="shared" si="2"/>
        <v>3.1046439999999988E-2</v>
      </c>
      <c r="H71" s="3">
        <f t="shared" si="3"/>
        <v>3.1046439999999988E-2</v>
      </c>
    </row>
    <row r="72" spans="1:8">
      <c r="A72" s="3">
        <f>(Data!E70)</f>
        <v>0.23109999999999997</v>
      </c>
      <c r="B72" s="3">
        <f>LN(Data!E70)</f>
        <v>-1.4649047617018021</v>
      </c>
      <c r="C72" s="3">
        <f>EXP(Data!B70*'Log Linear Regression'!$A$4)*EXP('Log Linear Regression'!$D$4)</f>
        <v>4.4816890703380645</v>
      </c>
      <c r="D72" s="3">
        <f t="shared" ref="D72:D103" si="4">LN(C72)</f>
        <v>1.5</v>
      </c>
      <c r="E72" s="77">
        <f>Data!B70</f>
        <v>32.5</v>
      </c>
      <c r="F72" s="3">
        <f t="shared" ref="F72:F103" si="5">(C72-A72)^2</f>
        <v>18.067507444877414</v>
      </c>
      <c r="G72" s="3">
        <f t="shared" ref="G72:G103" si="6">(A72-$H$5)^2</f>
        <v>3.175523999999999E-2</v>
      </c>
      <c r="H72" s="3">
        <f t="shared" ref="H72:H103" si="7">(A72-$H$5)^2</f>
        <v>3.175523999999999E-2</v>
      </c>
    </row>
    <row r="73" spans="1:8">
      <c r="A73" s="3">
        <f>(Data!E71)</f>
        <v>0.23109999999999997</v>
      </c>
      <c r="B73" s="3">
        <f>LN(Data!E71)</f>
        <v>-1.4649047617018021</v>
      </c>
      <c r="C73" s="3">
        <f>EXP(Data!B71*'Log Linear Regression'!$A$4)*EXP('Log Linear Regression'!$D$4)</f>
        <v>4.9530324243951167</v>
      </c>
      <c r="D73" s="3">
        <f t="shared" si="4"/>
        <v>1.6000000000000003</v>
      </c>
      <c r="E73" s="77">
        <f>Data!B71</f>
        <v>33</v>
      </c>
      <c r="F73" s="3">
        <f t="shared" si="5"/>
        <v>22.296645820553948</v>
      </c>
      <c r="G73" s="3">
        <f t="shared" si="6"/>
        <v>3.175523999999999E-2</v>
      </c>
      <c r="H73" s="3">
        <f t="shared" si="7"/>
        <v>3.175523999999999E-2</v>
      </c>
    </row>
    <row r="74" spans="1:8">
      <c r="A74" s="3">
        <f>(Data!E72)</f>
        <v>0.23209999999999997</v>
      </c>
      <c r="B74" s="3">
        <f>LN(Data!E72)</f>
        <v>-1.4605869657017458</v>
      </c>
      <c r="C74" s="3">
        <f>EXP(Data!B72*'Log Linear Regression'!$A$4)*EXP('Log Linear Regression'!$D$4)</f>
        <v>5.4739473917272008</v>
      </c>
      <c r="D74" s="3">
        <f t="shared" si="4"/>
        <v>1.7000000000000002</v>
      </c>
      <c r="E74" s="77">
        <f>Data!B72</f>
        <v>33.5</v>
      </c>
      <c r="F74" s="3">
        <f t="shared" si="5"/>
        <v>27.476964078157259</v>
      </c>
      <c r="G74" s="3">
        <f t="shared" si="6"/>
        <v>3.2112639999999991E-2</v>
      </c>
      <c r="H74" s="3">
        <f t="shared" si="7"/>
        <v>3.2112639999999991E-2</v>
      </c>
    </row>
    <row r="75" spans="1:8">
      <c r="A75" s="3">
        <f>(Data!E73)</f>
        <v>0.23209999999999997</v>
      </c>
      <c r="B75" s="3">
        <f>LN(Data!E73)</f>
        <v>-1.4605869657017458</v>
      </c>
      <c r="C75" s="3">
        <f>EXP(Data!B73*'Log Linear Regression'!$A$4)*EXP('Log Linear Regression'!$D$4)</f>
        <v>6.0496474644129501</v>
      </c>
      <c r="D75" s="3">
        <f t="shared" si="4"/>
        <v>1.8000000000000007</v>
      </c>
      <c r="E75" s="77">
        <f>Data!B73</f>
        <v>34</v>
      </c>
      <c r="F75" s="3">
        <f t="shared" si="5"/>
        <v>33.843858500697543</v>
      </c>
      <c r="G75" s="3">
        <f t="shared" si="6"/>
        <v>3.2112639999999991E-2</v>
      </c>
      <c r="H75" s="3">
        <f t="shared" si="7"/>
        <v>3.2112639999999991E-2</v>
      </c>
    </row>
    <row r="76" spans="1:8">
      <c r="A76" s="3">
        <f>(Data!E74)</f>
        <v>0.23109999999999997</v>
      </c>
      <c r="B76" s="3">
        <f>LN(Data!E74)</f>
        <v>-1.4649047617018021</v>
      </c>
      <c r="C76" s="3">
        <f>EXP(Data!B74*'Log Linear Regression'!$A$4)*EXP('Log Linear Regression'!$D$4)</f>
        <v>6.6858944422792721</v>
      </c>
      <c r="D76" s="3">
        <f t="shared" si="4"/>
        <v>1.9000000000000004</v>
      </c>
      <c r="E76" s="77">
        <f>Data!B74</f>
        <v>34.5</v>
      </c>
      <c r="F76" s="3">
        <f t="shared" si="5"/>
        <v>41.664371292079387</v>
      </c>
      <c r="G76" s="3">
        <f t="shared" si="6"/>
        <v>3.175523999999999E-2</v>
      </c>
      <c r="H76" s="3">
        <f t="shared" si="7"/>
        <v>3.175523999999999E-2</v>
      </c>
    </row>
    <row r="77" spans="1:8">
      <c r="A77" s="3">
        <f>(Data!E75)</f>
        <v>0.23009999999999997</v>
      </c>
      <c r="B77" s="3">
        <f>LN(Data!E75)</f>
        <v>-1.4692412819408169</v>
      </c>
      <c r="C77" s="3">
        <f>EXP(Data!B75*'Log Linear Regression'!$A$4)*EXP('Log Linear Regression'!$D$4)</f>
        <v>7.3890560989306495</v>
      </c>
      <c r="D77" s="3">
        <f t="shared" si="4"/>
        <v>2</v>
      </c>
      <c r="E77" s="77">
        <f>Data!B75</f>
        <v>35</v>
      </c>
      <c r="F77" s="3">
        <f t="shared" si="5"/>
        <v>51.250652426416337</v>
      </c>
      <c r="G77" s="3">
        <f t="shared" si="6"/>
        <v>3.1399839999999991E-2</v>
      </c>
      <c r="H77" s="3">
        <f t="shared" si="7"/>
        <v>3.1399839999999991E-2</v>
      </c>
    </row>
    <row r="78" spans="1:8">
      <c r="A78" s="3">
        <f>(Data!E76)</f>
        <v>0.23009999999999997</v>
      </c>
      <c r="B78" s="3">
        <f>LN(Data!E76)</f>
        <v>-1.4692412819408169</v>
      </c>
      <c r="C78" s="3">
        <f>EXP(Data!B76*'Log Linear Regression'!$A$4)*EXP('Log Linear Regression'!$D$4)</f>
        <v>8.1661699125676552</v>
      </c>
      <c r="D78" s="3">
        <f t="shared" si="4"/>
        <v>2.1000000000000005</v>
      </c>
      <c r="E78" s="77">
        <f>Data!B76</f>
        <v>35.5</v>
      </c>
      <c r="F78" s="3">
        <f t="shared" si="5"/>
        <v>62.981205657161588</v>
      </c>
      <c r="G78" s="3">
        <f t="shared" si="6"/>
        <v>3.1399839999999991E-2</v>
      </c>
      <c r="H78" s="3">
        <f t="shared" si="7"/>
        <v>3.1399839999999991E-2</v>
      </c>
    </row>
    <row r="79" spans="1:8">
      <c r="A79" s="3">
        <f>(Data!E77)</f>
        <v>0.23109999999999997</v>
      </c>
      <c r="B79" s="3">
        <f>LN(Data!E77)</f>
        <v>-1.4649047617018021</v>
      </c>
      <c r="C79" s="3">
        <f>EXP(Data!B77*'Log Linear Regression'!$A$4)*EXP('Log Linear Regression'!$D$4)</f>
        <v>9.025013499434122</v>
      </c>
      <c r="D79" s="3">
        <f t="shared" si="4"/>
        <v>2.2000000000000002</v>
      </c>
      <c r="E79" s="77">
        <f>Data!B77</f>
        <v>36</v>
      </c>
      <c r="F79" s="3">
        <f t="shared" si="5"/>
        <v>77.33291463552969</v>
      </c>
      <c r="G79" s="3">
        <f t="shared" si="6"/>
        <v>3.175523999999999E-2</v>
      </c>
      <c r="H79" s="3">
        <f t="shared" si="7"/>
        <v>3.175523999999999E-2</v>
      </c>
    </row>
    <row r="80" spans="1:8">
      <c r="A80" s="3">
        <f>(Data!E78)</f>
        <v>0.23209999999999997</v>
      </c>
      <c r="B80" s="3">
        <f>LN(Data!E78)</f>
        <v>-1.4605869657017458</v>
      </c>
      <c r="C80" s="3">
        <f>EXP(Data!B78*'Log Linear Regression'!$A$4)*EXP('Log Linear Regression'!$D$4)</f>
        <v>9.9741824548147289</v>
      </c>
      <c r="D80" s="3">
        <f t="shared" si="4"/>
        <v>2.3000000000000007</v>
      </c>
      <c r="E80" s="77">
        <f>Data!B78</f>
        <v>36.5</v>
      </c>
      <c r="F80" s="3">
        <f t="shared" si="5"/>
        <v>94.908170556408962</v>
      </c>
      <c r="G80" s="3">
        <f t="shared" si="6"/>
        <v>3.2112639999999991E-2</v>
      </c>
      <c r="H80" s="3">
        <f t="shared" si="7"/>
        <v>3.2112639999999991E-2</v>
      </c>
    </row>
    <row r="81" spans="1:8">
      <c r="A81" s="3">
        <f>(Data!E79)</f>
        <v>0.23409999999999997</v>
      </c>
      <c r="B81" s="3">
        <f>LN(Data!E79)</f>
        <v>-1.4520069044852721</v>
      </c>
      <c r="C81" s="3">
        <f>EXP(Data!B79*'Log Linear Regression'!$A$4)*EXP('Log Linear Regression'!$D$4)</f>
        <v>11.023176380641605</v>
      </c>
      <c r="D81" s="3">
        <f t="shared" si="4"/>
        <v>2.4000000000000004</v>
      </c>
      <c r="E81" s="77">
        <f>Data!B79</f>
        <v>37</v>
      </c>
      <c r="F81" s="3">
        <f t="shared" si="5"/>
        <v>116.40416914731856</v>
      </c>
      <c r="G81" s="3">
        <f t="shared" si="6"/>
        <v>3.2833439999999992E-2</v>
      </c>
      <c r="H81" s="3">
        <f t="shared" si="7"/>
        <v>3.2833439999999992E-2</v>
      </c>
    </row>
    <row r="82" spans="1:8">
      <c r="A82" s="3">
        <f>(Data!E80)</f>
        <v>0.23409999999999997</v>
      </c>
      <c r="B82" s="3">
        <f>LN(Data!E80)</f>
        <v>-1.4520069044852721</v>
      </c>
      <c r="C82" s="3">
        <f>EXP(Data!B80*'Log Linear Regression'!$A$4)*EXP('Log Linear Regression'!$D$4)</f>
        <v>12.182493960703473</v>
      </c>
      <c r="D82" s="3">
        <f t="shared" si="4"/>
        <v>2.5</v>
      </c>
      <c r="E82" s="77">
        <f>Data!B80</f>
        <v>37.5</v>
      </c>
      <c r="F82" s="3">
        <f t="shared" si="5"/>
        <v>142.76411824017524</v>
      </c>
      <c r="G82" s="3">
        <f t="shared" si="6"/>
        <v>3.2833439999999992E-2</v>
      </c>
      <c r="H82" s="3">
        <f t="shared" si="7"/>
        <v>3.2833439999999992E-2</v>
      </c>
    </row>
    <row r="83" spans="1:8">
      <c r="A83" s="3">
        <f>(Data!E81)</f>
        <v>0.23409999999999997</v>
      </c>
      <c r="B83" s="3">
        <f>LN(Data!E81)</f>
        <v>-1.4520069044852721</v>
      </c>
      <c r="C83" s="3">
        <f>EXP(Data!B81*'Log Linear Regression'!$A$4)*EXP('Log Linear Regression'!$D$4)</f>
        <v>13.463738035001697</v>
      </c>
      <c r="D83" s="3">
        <f t="shared" si="4"/>
        <v>2.6000000000000005</v>
      </c>
      <c r="E83" s="77">
        <f>Data!B81</f>
        <v>38</v>
      </c>
      <c r="F83" s="3">
        <f t="shared" si="5"/>
        <v>175.02332253716355</v>
      </c>
      <c r="G83" s="3">
        <f t="shared" si="6"/>
        <v>3.2833439999999992E-2</v>
      </c>
      <c r="H83" s="3">
        <f t="shared" si="7"/>
        <v>3.2833439999999992E-2</v>
      </c>
    </row>
    <row r="84" spans="1:8">
      <c r="A84" s="3">
        <f>(Data!E82)</f>
        <v>0.23309999999999997</v>
      </c>
      <c r="B84" s="3">
        <f>LN(Data!E82)</f>
        <v>-1.4562877329404258</v>
      </c>
      <c r="C84" s="3">
        <f>EXP(Data!B82*'Log Linear Regression'!$A$4)*EXP('Log Linear Regression'!$D$4)</f>
        <v>14.879731724872837</v>
      </c>
      <c r="D84" s="3">
        <f t="shared" si="4"/>
        <v>2.7</v>
      </c>
      <c r="E84" s="77">
        <f>Data!B82</f>
        <v>38.5</v>
      </c>
      <c r="F84" s="3">
        <f t="shared" si="5"/>
        <v>214.52382088405145</v>
      </c>
      <c r="G84" s="3">
        <f t="shared" si="6"/>
        <v>3.2472039999999987E-2</v>
      </c>
      <c r="H84" s="3">
        <f t="shared" si="7"/>
        <v>3.2472039999999987E-2</v>
      </c>
    </row>
    <row r="85" spans="1:8">
      <c r="A85" s="3">
        <f>(Data!E83)</f>
        <v>0.23409999999999997</v>
      </c>
      <c r="B85" s="3">
        <f>LN(Data!E83)</f>
        <v>-1.4520069044852721</v>
      </c>
      <c r="C85" s="3">
        <f>EXP(Data!B83*'Log Linear Regression'!$A$4)*EXP('Log Linear Regression'!$D$4)</f>
        <v>16.444646771097062</v>
      </c>
      <c r="D85" s="3">
        <f t="shared" si="4"/>
        <v>2.8000000000000007</v>
      </c>
      <c r="E85" s="77">
        <f>Data!B83</f>
        <v>39</v>
      </c>
      <c r="F85" s="3">
        <f t="shared" si="5"/>
        <v>262.78182661792533</v>
      </c>
      <c r="G85" s="3">
        <f t="shared" si="6"/>
        <v>3.2833439999999992E-2</v>
      </c>
      <c r="H85" s="3">
        <f t="shared" si="7"/>
        <v>3.2833439999999992E-2</v>
      </c>
    </row>
    <row r="86" spans="1:8">
      <c r="A86" s="3">
        <f>(Data!E84)</f>
        <v>0.23409999999999997</v>
      </c>
      <c r="B86" s="3">
        <f>LN(Data!E84)</f>
        <v>-1.4520069044852721</v>
      </c>
      <c r="C86" s="3">
        <f>EXP(Data!B84*'Log Linear Regression'!$A$4)*EXP('Log Linear Regression'!$D$4)</f>
        <v>18.174145369443067</v>
      </c>
      <c r="D86" s="3">
        <f t="shared" si="4"/>
        <v>2.9000000000000004</v>
      </c>
      <c r="E86" s="77">
        <f>Data!B84</f>
        <v>39.5</v>
      </c>
      <c r="F86" s="3">
        <f t="shared" si="5"/>
        <v>321.84522785767558</v>
      </c>
      <c r="G86" s="3">
        <f t="shared" si="6"/>
        <v>3.2833439999999992E-2</v>
      </c>
      <c r="H86" s="3">
        <f t="shared" si="7"/>
        <v>3.2833439999999992E-2</v>
      </c>
    </row>
    <row r="87" spans="1:8">
      <c r="A87" s="3">
        <f>(Data!E85)</f>
        <v>0.23309999999999997</v>
      </c>
      <c r="B87" s="3">
        <f>LN(Data!E85)</f>
        <v>-1.4562877329404258</v>
      </c>
      <c r="C87" s="3">
        <f>EXP(Data!B85*'Log Linear Regression'!$A$4)*EXP('Log Linear Regression'!$D$4)</f>
        <v>20.085536923187668</v>
      </c>
      <c r="D87" s="3">
        <f t="shared" si="4"/>
        <v>3</v>
      </c>
      <c r="E87" s="77">
        <f>Data!B85</f>
        <v>40</v>
      </c>
      <c r="F87" s="3">
        <f t="shared" si="5"/>
        <v>394.11925178914504</v>
      </c>
      <c r="G87" s="3">
        <f t="shared" si="6"/>
        <v>3.2472039999999987E-2</v>
      </c>
      <c r="H87" s="3">
        <f t="shared" si="7"/>
        <v>3.2472039999999987E-2</v>
      </c>
    </row>
    <row r="88" spans="1:8">
      <c r="A88" s="3">
        <f>(Data!E86)</f>
        <v>0.23109999999999997</v>
      </c>
      <c r="B88" s="3">
        <f>LN(Data!E86)</f>
        <v>-1.4649047617018021</v>
      </c>
      <c r="C88" s="3">
        <f>EXP(Data!B86*'Log Linear Regression'!$A$4)*EXP('Log Linear Regression'!$D$4)</f>
        <v>22.197951281441625</v>
      </c>
      <c r="D88" s="3">
        <f t="shared" si="4"/>
        <v>3.0999999999999996</v>
      </c>
      <c r="E88" s="77">
        <f>Data!B86</f>
        <v>40.5</v>
      </c>
      <c r="F88" s="3">
        <f t="shared" si="5"/>
        <v>482.5425552209735</v>
      </c>
      <c r="G88" s="3">
        <f t="shared" si="6"/>
        <v>3.175523999999999E-2</v>
      </c>
      <c r="H88" s="3">
        <f t="shared" si="7"/>
        <v>3.175523999999999E-2</v>
      </c>
    </row>
    <row r="89" spans="1:8">
      <c r="A89" s="3">
        <f>(Data!E87)</f>
        <v>0.23209999999999997</v>
      </c>
      <c r="B89" s="3">
        <f>LN(Data!E87)</f>
        <v>-1.4605869657017458</v>
      </c>
      <c r="C89" s="3">
        <f>EXP(Data!B87*'Log Linear Regression'!$A$4)*EXP('Log Linear Regression'!$D$4)</f>
        <v>24.532530197109374</v>
      </c>
      <c r="D89" s="3">
        <f t="shared" si="4"/>
        <v>3.2000000000000011</v>
      </c>
      <c r="E89" s="77">
        <f>Data!B87</f>
        <v>41</v>
      </c>
      <c r="F89" s="3">
        <f t="shared" si="5"/>
        <v>590.51090776458511</v>
      </c>
      <c r="G89" s="3">
        <f t="shared" si="6"/>
        <v>3.2112639999999991E-2</v>
      </c>
      <c r="H89" s="3">
        <f t="shared" si="7"/>
        <v>3.2112639999999991E-2</v>
      </c>
    </row>
    <row r="90" spans="1:8">
      <c r="A90" s="3">
        <f>(Data!E88)</f>
        <v>0.23009999999999997</v>
      </c>
      <c r="B90" s="3">
        <f>LN(Data!E88)</f>
        <v>-1.4692412819408169</v>
      </c>
      <c r="C90" s="3">
        <f>EXP(Data!B88*'Log Linear Regression'!$A$4)*EXP('Log Linear Regression'!$D$4)</f>
        <v>27.112638920657908</v>
      </c>
      <c r="D90" s="3">
        <f t="shared" si="4"/>
        <v>3.3000000000000007</v>
      </c>
      <c r="E90" s="77">
        <f>Data!B88</f>
        <v>41.5</v>
      </c>
      <c r="F90" s="3">
        <f t="shared" si="5"/>
        <v>722.67089882068717</v>
      </c>
      <c r="G90" s="3">
        <f t="shared" si="6"/>
        <v>3.1399839999999991E-2</v>
      </c>
      <c r="H90" s="3">
        <f t="shared" si="7"/>
        <v>3.1399839999999991E-2</v>
      </c>
    </row>
    <row r="91" spans="1:8">
      <c r="A91" s="3">
        <f>(Data!E89)</f>
        <v>0.22909999999999997</v>
      </c>
      <c r="B91" s="3">
        <f>LN(Data!E89)</f>
        <v>-1.4735966895226873</v>
      </c>
      <c r="C91" s="3">
        <f>EXP(Data!B89*'Log Linear Regression'!$A$4)*EXP('Log Linear Regression'!$D$4)</f>
        <v>29.964100047397025</v>
      </c>
      <c r="D91" s="3">
        <f t="shared" si="4"/>
        <v>3.4000000000000004</v>
      </c>
      <c r="E91" s="77">
        <f>Data!B89</f>
        <v>42</v>
      </c>
      <c r="F91" s="3">
        <f t="shared" si="5"/>
        <v>884.17022781870116</v>
      </c>
      <c r="G91" s="3">
        <f t="shared" si="6"/>
        <v>3.1046439999999988E-2</v>
      </c>
      <c r="H91" s="3">
        <f t="shared" si="7"/>
        <v>3.1046439999999988E-2</v>
      </c>
    </row>
    <row r="92" spans="1:8">
      <c r="A92" s="3">
        <f>(Data!E90)</f>
        <v>0.22909999999999997</v>
      </c>
      <c r="B92" s="3">
        <f>LN(Data!E90)</f>
        <v>-1.4735966895226873</v>
      </c>
      <c r="C92" s="3">
        <f>EXP(Data!B90*'Log Linear Regression'!$A$4)*EXP('Log Linear Regression'!$D$4)</f>
        <v>33.115451958692312</v>
      </c>
      <c r="D92" s="3">
        <f t="shared" si="4"/>
        <v>3.5</v>
      </c>
      <c r="E92" s="77">
        <f>Data!B90</f>
        <v>42.5</v>
      </c>
      <c r="F92" s="3">
        <f t="shared" si="5"/>
        <v>1081.5121451509854</v>
      </c>
      <c r="G92" s="3">
        <f t="shared" si="6"/>
        <v>3.1046439999999988E-2</v>
      </c>
      <c r="H92" s="3">
        <f t="shared" si="7"/>
        <v>3.1046439999999988E-2</v>
      </c>
    </row>
    <row r="93" spans="1:8">
      <c r="A93" s="3">
        <f>(Data!E91)</f>
        <v>0.22909999999999997</v>
      </c>
      <c r="B93" s="3">
        <f>LN(Data!E91)</f>
        <v>-1.4735966895226873</v>
      </c>
      <c r="C93" s="3">
        <f>EXP(Data!B91*'Log Linear Regression'!$A$4)*EXP('Log Linear Regression'!$D$4)</f>
        <v>36.598234443677974</v>
      </c>
      <c r="D93" s="3">
        <f t="shared" si="4"/>
        <v>3.5999999999999996</v>
      </c>
      <c r="E93" s="77">
        <f>Data!B91</f>
        <v>43</v>
      </c>
      <c r="F93" s="3">
        <f t="shared" si="5"/>
        <v>1322.7139401823233</v>
      </c>
      <c r="G93" s="3">
        <f t="shared" si="6"/>
        <v>3.1046439999999988E-2</v>
      </c>
      <c r="H93" s="3">
        <f t="shared" si="7"/>
        <v>3.1046439999999988E-2</v>
      </c>
    </row>
    <row r="94" spans="1:8">
      <c r="A94" s="3">
        <f>(Data!E92)</f>
        <v>0.23109999999999997</v>
      </c>
      <c r="B94" s="3">
        <f>LN(Data!E92)</f>
        <v>-1.4649047617018021</v>
      </c>
      <c r="C94" s="3">
        <f>EXP(Data!B92*'Log Linear Regression'!$A$4)*EXP('Log Linear Regression'!$D$4)</f>
        <v>40.447304360067434</v>
      </c>
      <c r="D94" s="3">
        <f t="shared" si="4"/>
        <v>3.7000000000000011</v>
      </c>
      <c r="E94" s="77">
        <f>Data!B92</f>
        <v>43.5</v>
      </c>
      <c r="F94" s="3">
        <f t="shared" si="5"/>
        <v>1617.3430931307071</v>
      </c>
      <c r="G94" s="3">
        <f t="shared" si="6"/>
        <v>3.175523999999999E-2</v>
      </c>
      <c r="H94" s="3">
        <f t="shared" si="7"/>
        <v>3.175523999999999E-2</v>
      </c>
    </row>
    <row r="95" spans="1:8">
      <c r="A95" s="3">
        <f>(Data!E93)</f>
        <v>0.23009999999999997</v>
      </c>
      <c r="B95" s="3">
        <f>LN(Data!E93)</f>
        <v>-1.4692412819408169</v>
      </c>
      <c r="C95" s="3">
        <f>EXP(Data!B93*'Log Linear Regression'!$A$4)*EXP('Log Linear Regression'!$D$4)</f>
        <v>44.70118449330085</v>
      </c>
      <c r="D95" s="3">
        <f t="shared" si="4"/>
        <v>3.8000000000000007</v>
      </c>
      <c r="E95" s="77">
        <f>Data!B93</f>
        <v>44</v>
      </c>
      <c r="F95" s="3">
        <f t="shared" si="5"/>
        <v>1977.6773560103034</v>
      </c>
      <c r="G95" s="3">
        <f t="shared" si="6"/>
        <v>3.1399839999999991E-2</v>
      </c>
      <c r="H95" s="3">
        <f t="shared" si="7"/>
        <v>3.1399839999999991E-2</v>
      </c>
    </row>
    <row r="96" spans="1:8">
      <c r="A96" s="3">
        <f>(Data!E94)</f>
        <v>0.23009999999999997</v>
      </c>
      <c r="B96" s="3">
        <f>LN(Data!E94)</f>
        <v>-1.4692412819408169</v>
      </c>
      <c r="C96" s="3">
        <f>EXP(Data!B94*'Log Linear Regression'!$A$4)*EXP('Log Linear Regression'!$D$4)</f>
        <v>49.402449105530188</v>
      </c>
      <c r="D96" s="3">
        <f t="shared" si="4"/>
        <v>3.9000000000000004</v>
      </c>
      <c r="E96" s="77">
        <f>Data!B94</f>
        <v>44.5</v>
      </c>
      <c r="F96" s="3">
        <f t="shared" si="5"/>
        <v>2417.9199165561354</v>
      </c>
      <c r="G96" s="3">
        <f t="shared" si="6"/>
        <v>3.1399839999999991E-2</v>
      </c>
      <c r="H96" s="3">
        <f t="shared" si="7"/>
        <v>3.1399839999999991E-2</v>
      </c>
    </row>
    <row r="97" spans="1:8">
      <c r="A97" s="3">
        <f>(Data!E95)</f>
        <v>0.23009999999999997</v>
      </c>
      <c r="B97" s="3">
        <f>LN(Data!E95)</f>
        <v>-1.4692412819408169</v>
      </c>
      <c r="C97" s="3">
        <f>EXP(Data!B95*'Log Linear Regression'!$A$4)*EXP('Log Linear Regression'!$D$4)</f>
        <v>54.598150033144236</v>
      </c>
      <c r="D97" s="3">
        <f t="shared" si="4"/>
        <v>4</v>
      </c>
      <c r="E97" s="77">
        <f>Data!B95</f>
        <v>45</v>
      </c>
      <c r="F97" s="3">
        <f t="shared" si="5"/>
        <v>2955.8848644064751</v>
      </c>
      <c r="G97" s="3">
        <f t="shared" si="6"/>
        <v>3.1399839999999991E-2</v>
      </c>
      <c r="H97" s="3">
        <f t="shared" si="7"/>
        <v>3.1399839999999991E-2</v>
      </c>
    </row>
    <row r="98" spans="1:8">
      <c r="A98" s="3">
        <f>(Data!E96)</f>
        <v>0.23009999999999997</v>
      </c>
      <c r="B98" s="3">
        <f>LN(Data!E96)</f>
        <v>-1.4692412819408169</v>
      </c>
      <c r="C98" s="3">
        <f>EXP(Data!B96*'Log Linear Regression'!$A$4)*EXP('Log Linear Regression'!$D$4)</f>
        <v>60.340287597361943</v>
      </c>
      <c r="D98" s="3">
        <f t="shared" si="4"/>
        <v>4.0999999999999996</v>
      </c>
      <c r="E98" s="77">
        <f>Data!B96</f>
        <v>45.5</v>
      </c>
      <c r="F98" s="3">
        <f t="shared" si="5"/>
        <v>3613.2346529900456</v>
      </c>
      <c r="G98" s="3">
        <f t="shared" si="6"/>
        <v>3.1399839999999991E-2</v>
      </c>
      <c r="H98" s="3">
        <f t="shared" si="7"/>
        <v>3.1399839999999991E-2</v>
      </c>
    </row>
    <row r="99" spans="1:8">
      <c r="A99" s="3">
        <f>(Data!E97)</f>
        <v>0.23009999999999997</v>
      </c>
      <c r="B99" s="3">
        <f>LN(Data!E97)</f>
        <v>-1.4692412819408169</v>
      </c>
      <c r="C99" s="3">
        <f>EXP(Data!B97*'Log Linear Regression'!$A$4)*EXP('Log Linear Regression'!$D$4)</f>
        <v>66.686331040925211</v>
      </c>
      <c r="D99" s="3">
        <f t="shared" si="4"/>
        <v>4.2000000000000011</v>
      </c>
      <c r="E99" s="77">
        <f>Data!B97</f>
        <v>46</v>
      </c>
      <c r="F99" s="3">
        <f t="shared" si="5"/>
        <v>4416.4306441648323</v>
      </c>
      <c r="G99" s="3">
        <f t="shared" si="6"/>
        <v>3.1399839999999991E-2</v>
      </c>
      <c r="H99" s="3">
        <f t="shared" si="7"/>
        <v>3.1399839999999991E-2</v>
      </c>
    </row>
    <row r="100" spans="1:8">
      <c r="A100" s="3">
        <f>(Data!E98)</f>
        <v>0.23109999999999997</v>
      </c>
      <c r="B100" s="3">
        <f>LN(Data!E98)</f>
        <v>-1.4649047617018021</v>
      </c>
      <c r="C100" s="3">
        <f>EXP(Data!B98*'Log Linear Regression'!$A$4)*EXP('Log Linear Regression'!$D$4)</f>
        <v>73.699793699595844</v>
      </c>
      <c r="D100" s="3">
        <f t="shared" si="4"/>
        <v>4.3000000000000007</v>
      </c>
      <c r="E100" s="77">
        <f>Data!B98</f>
        <v>46.5</v>
      </c>
      <c r="F100" s="3">
        <f t="shared" si="5"/>
        <v>5397.6489539250342</v>
      </c>
      <c r="G100" s="3">
        <f t="shared" si="6"/>
        <v>3.175523999999999E-2</v>
      </c>
      <c r="H100" s="3">
        <f t="shared" si="7"/>
        <v>3.175523999999999E-2</v>
      </c>
    </row>
    <row r="101" spans="1:8">
      <c r="A101" s="3">
        <f>(Data!E99)</f>
        <v>0.23209999999999997</v>
      </c>
      <c r="B101" s="3">
        <f>LN(Data!E99)</f>
        <v>-1.4605869657017458</v>
      </c>
      <c r="C101" s="3">
        <f>EXP(Data!B99*'Log Linear Regression'!$A$4)*EXP('Log Linear Regression'!$D$4)</f>
        <v>81.450868664968141</v>
      </c>
      <c r="D101" s="3">
        <f t="shared" si="4"/>
        <v>4.4000000000000004</v>
      </c>
      <c r="E101" s="77">
        <f>Data!B99</f>
        <v>47</v>
      </c>
      <c r="F101" s="3">
        <f t="shared" si="5"/>
        <v>6596.4883834536104</v>
      </c>
      <c r="G101" s="3">
        <f t="shared" si="6"/>
        <v>3.2112639999999991E-2</v>
      </c>
      <c r="H101" s="3">
        <f t="shared" si="7"/>
        <v>3.2112639999999991E-2</v>
      </c>
    </row>
    <row r="102" spans="1:8">
      <c r="A102" s="3">
        <f>(Data!E100)</f>
        <v>0.23209999999999997</v>
      </c>
      <c r="B102" s="3">
        <f>LN(Data!E100)</f>
        <v>-1.4605869657017458</v>
      </c>
      <c r="C102" s="3">
        <f>EXP(Data!B100*'Log Linear Regression'!$A$4)*EXP('Log Linear Regression'!$D$4)</f>
        <v>90.017131300521811</v>
      </c>
      <c r="D102" s="3">
        <f t="shared" si="4"/>
        <v>4.5</v>
      </c>
      <c r="E102" s="77">
        <f>Data!B100</f>
        <v>47.5</v>
      </c>
      <c r="F102" s="3">
        <f t="shared" si="5"/>
        <v>8061.3518456356805</v>
      </c>
      <c r="G102" s="3">
        <f t="shared" si="6"/>
        <v>3.2112639999999991E-2</v>
      </c>
      <c r="H102" s="3">
        <f t="shared" si="7"/>
        <v>3.2112639999999991E-2</v>
      </c>
    </row>
    <row r="103" spans="1:8">
      <c r="A103" s="3">
        <f>(Data!E101)</f>
        <v>0.23309999999999997</v>
      </c>
      <c r="B103" s="3">
        <f>LN(Data!E101)</f>
        <v>-1.4562877329404258</v>
      </c>
      <c r="C103" s="3">
        <f>EXP(Data!B101*'Log Linear Regression'!$A$4)*EXP('Log Linear Regression'!$D$4)</f>
        <v>99.484315641933946</v>
      </c>
      <c r="D103" s="3">
        <f t="shared" si="4"/>
        <v>4.6000000000000014</v>
      </c>
      <c r="E103" s="77">
        <f>Data!B101</f>
        <v>48</v>
      </c>
      <c r="F103" s="3">
        <f t="shared" si="5"/>
        <v>9850.8038064016746</v>
      </c>
      <c r="G103" s="3">
        <f t="shared" si="6"/>
        <v>3.2472039999999987E-2</v>
      </c>
      <c r="H103" s="3">
        <f t="shared" si="7"/>
        <v>3.2472039999999987E-2</v>
      </c>
    </row>
    <row r="104" spans="1:8">
      <c r="A104" s="3">
        <f>(Data!E102)</f>
        <v>0.23409999999999997</v>
      </c>
      <c r="B104" s="3">
        <f>LN(Data!E102)</f>
        <v>-1.4520069044852721</v>
      </c>
      <c r="C104" s="3">
        <f>EXP(Data!B102*'Log Linear Regression'!$A$4)*EXP('Log Linear Regression'!$D$4)</f>
        <v>109.94717245212362</v>
      </c>
      <c r="D104" s="3">
        <f t="shared" ref="D104:D151" si="8">LN(C104)</f>
        <v>4.7000000000000011</v>
      </c>
      <c r="E104" s="77">
        <f>Data!B102</f>
        <v>48.5</v>
      </c>
      <c r="F104" s="3">
        <f t="shared" ref="F104:F151" si="9">(C104-A104)^2</f>
        <v>12036.958266884929</v>
      </c>
      <c r="G104" s="3">
        <f t="shared" ref="G104:G151" si="10">(A104-$H$5)^2</f>
        <v>3.2833439999999992E-2</v>
      </c>
      <c r="H104" s="3">
        <f t="shared" ref="H104:H151" si="11">(A104-$H$5)^2</f>
        <v>3.2833439999999992E-2</v>
      </c>
    </row>
    <row r="105" spans="1:8">
      <c r="A105" s="3">
        <f>(Data!E103)</f>
        <v>0.23509999999999998</v>
      </c>
      <c r="B105" s="3">
        <f>LN(Data!E103)</f>
        <v>-1.4477443234361134</v>
      </c>
      <c r="C105" s="3">
        <f>EXP(Data!B103*'Log Linear Regression'!$A$4)*EXP('Log Linear Regression'!$D$4)</f>
        <v>121.51041751873497</v>
      </c>
      <c r="D105" s="3">
        <f t="shared" si="8"/>
        <v>4.8000000000000007</v>
      </c>
      <c r="E105" s="77">
        <f>Data!B103</f>
        <v>49</v>
      </c>
      <c r="F105" s="3">
        <f t="shared" si="9"/>
        <v>14707.702639269985</v>
      </c>
      <c r="G105" s="3">
        <f t="shared" si="10"/>
        <v>3.3196839999999991E-2</v>
      </c>
      <c r="H105" s="3">
        <f t="shared" si="11"/>
        <v>3.3196839999999991E-2</v>
      </c>
    </row>
    <row r="106" spans="1:8">
      <c r="A106" s="3">
        <f>(Data!E104)</f>
        <v>0.23609999999999998</v>
      </c>
      <c r="B106" s="3">
        <f>LN(Data!E104)</f>
        <v>-1.44349983489067</v>
      </c>
      <c r="C106" s="3">
        <f>EXP(Data!B104*'Log Linear Regression'!$A$4)*EXP('Log Linear Regression'!$D$4)</f>
        <v>134.28977968493552</v>
      </c>
      <c r="D106" s="3">
        <f t="shared" si="8"/>
        <v>4.9000000000000004</v>
      </c>
      <c r="E106" s="77">
        <f>Data!B104</f>
        <v>49.5</v>
      </c>
      <c r="F106" s="3">
        <f t="shared" si="9"/>
        <v>17970.389037071298</v>
      </c>
      <c r="G106" s="3">
        <f t="shared" si="10"/>
        <v>3.3562239999999993E-2</v>
      </c>
      <c r="H106" s="3">
        <f t="shared" si="11"/>
        <v>3.3562239999999993E-2</v>
      </c>
    </row>
    <row r="107" spans="1:8">
      <c r="A107" s="3">
        <f>(Data!E105)</f>
        <v>0.23609999999999998</v>
      </c>
      <c r="B107" s="3">
        <f>LN(Data!E105)</f>
        <v>-1.44349983489067</v>
      </c>
      <c r="C107" s="3">
        <f>EXP(Data!B105*'Log Linear Regression'!$A$4)*EXP('Log Linear Regression'!$D$4)</f>
        <v>148.4131591025766</v>
      </c>
      <c r="D107" s="3">
        <f t="shared" si="8"/>
        <v>5</v>
      </c>
      <c r="E107" s="77">
        <f>Data!B105</f>
        <v>50</v>
      </c>
      <c r="F107" s="3">
        <f t="shared" si="9"/>
        <v>21956.440844288481</v>
      </c>
      <c r="G107" s="3">
        <f t="shared" si="10"/>
        <v>3.3562239999999993E-2</v>
      </c>
      <c r="H107" s="3">
        <f t="shared" si="11"/>
        <v>3.3562239999999993E-2</v>
      </c>
    </row>
    <row r="108" spans="1:8">
      <c r="A108" s="3">
        <f>(Data!E106)</f>
        <v>0.23809999999999998</v>
      </c>
      <c r="B108" s="3">
        <f>LN(Data!E106)</f>
        <v>-1.43506452548932</v>
      </c>
      <c r="C108" s="3">
        <f>EXP(Data!B106*'Log Linear Regression'!$A$4)*EXP('Log Linear Regression'!$D$4)</f>
        <v>164.02190729990195</v>
      </c>
      <c r="D108" s="3">
        <f t="shared" si="8"/>
        <v>5.1000000000000014</v>
      </c>
      <c r="E108" s="77">
        <f>Data!B106</f>
        <v>50.5</v>
      </c>
      <c r="F108" s="3">
        <f t="shared" si="9"/>
        <v>26825.135533651417</v>
      </c>
      <c r="G108" s="3">
        <f t="shared" si="10"/>
        <v>3.4299039999999989E-2</v>
      </c>
      <c r="H108" s="3">
        <f t="shared" si="11"/>
        <v>3.4299039999999989E-2</v>
      </c>
    </row>
    <row r="109" spans="1:8">
      <c r="A109" s="3">
        <f>(Data!E107)</f>
        <v>0.23909999999999998</v>
      </c>
      <c r="B109" s="3">
        <f>LN(Data!E107)</f>
        <v>-1.4308734045178582</v>
      </c>
      <c r="C109" s="3">
        <f>EXP(Data!B107*'Log Linear Regression'!$A$4)*EXP('Log Linear Regression'!$D$4)</f>
        <v>181.27224187515139</v>
      </c>
      <c r="D109" s="3">
        <f t="shared" si="8"/>
        <v>5.2000000000000011</v>
      </c>
      <c r="E109" s="77">
        <f>Data!B107</f>
        <v>51</v>
      </c>
      <c r="F109" s="3">
        <f t="shared" si="9"/>
        <v>32772.998457188689</v>
      </c>
      <c r="G109" s="3">
        <f t="shared" si="10"/>
        <v>3.467043999999999E-2</v>
      </c>
      <c r="H109" s="3">
        <f t="shared" si="11"/>
        <v>3.467043999999999E-2</v>
      </c>
    </row>
    <row r="110" spans="1:8">
      <c r="A110" s="3">
        <f>(Data!E108)</f>
        <v>0.24009999999999998</v>
      </c>
      <c r="B110" s="3">
        <f>LN(Data!E108)</f>
        <v>-1.4266997757549296</v>
      </c>
      <c r="C110" s="3">
        <f>EXP(Data!B108*'Log Linear Regression'!$A$4)*EXP('Log Linear Regression'!$D$4)</f>
        <v>200.33680997479183</v>
      </c>
      <c r="D110" s="3">
        <f t="shared" si="8"/>
        <v>5.3000000000000007</v>
      </c>
      <c r="E110" s="77">
        <f>Data!B108</f>
        <v>51.5</v>
      </c>
      <c r="F110" s="3">
        <f t="shared" si="9"/>
        <v>40038.693342735955</v>
      </c>
      <c r="G110" s="3">
        <f t="shared" si="10"/>
        <v>3.5043839999999993E-2</v>
      </c>
      <c r="H110" s="3">
        <f t="shared" si="11"/>
        <v>3.5043839999999993E-2</v>
      </c>
    </row>
    <row r="111" spans="1:8">
      <c r="A111" s="3">
        <f>(Data!E109)</f>
        <v>0.24009999999999998</v>
      </c>
      <c r="B111" s="3">
        <f>LN(Data!E109)</f>
        <v>-1.4266997757549296</v>
      </c>
      <c r="C111" s="3">
        <f>EXP(Data!B109*'Log Linear Regression'!$A$4)*EXP('Log Linear Regression'!$D$4)</f>
        <v>221.40641620418717</v>
      </c>
      <c r="D111" s="3">
        <f t="shared" si="8"/>
        <v>5.4</v>
      </c>
      <c r="E111" s="77">
        <f>Data!B109</f>
        <v>52</v>
      </c>
      <c r="F111" s="3">
        <f t="shared" si="9"/>
        <v>48914.539423330498</v>
      </c>
      <c r="G111" s="3">
        <f t="shared" si="10"/>
        <v>3.5043839999999993E-2</v>
      </c>
      <c r="H111" s="3">
        <f t="shared" si="11"/>
        <v>3.5043839999999993E-2</v>
      </c>
    </row>
    <row r="112" spans="1:8">
      <c r="A112" s="3">
        <f>(Data!E110)</f>
        <v>0.24009999999999998</v>
      </c>
      <c r="B112" s="3">
        <f>LN(Data!E110)</f>
        <v>-1.4266997757549296</v>
      </c>
      <c r="C112" s="3">
        <f>EXP(Data!B110*'Log Linear Regression'!$A$4)*EXP('Log Linear Regression'!$D$4)</f>
        <v>244.69193226422038</v>
      </c>
      <c r="D112" s="3">
        <f t="shared" si="8"/>
        <v>5.5</v>
      </c>
      <c r="E112" s="77">
        <f>Data!B110</f>
        <v>52.5</v>
      </c>
      <c r="F112" s="3">
        <f t="shared" si="9"/>
        <v>59756.698297334529</v>
      </c>
      <c r="G112" s="3">
        <f t="shared" si="10"/>
        <v>3.5043839999999993E-2</v>
      </c>
      <c r="H112" s="3">
        <f t="shared" si="11"/>
        <v>3.5043839999999993E-2</v>
      </c>
    </row>
    <row r="113" spans="1:8">
      <c r="A113" s="3">
        <f>(Data!E111)</f>
        <v>0.24309999999999998</v>
      </c>
      <c r="B113" s="3">
        <f>LN(Data!E111)</f>
        <v>-1.4142823976600594</v>
      </c>
      <c r="C113" s="3">
        <f>EXP(Data!B111*'Log Linear Regression'!$A$4)*EXP('Log Linear Regression'!$D$4)</f>
        <v>270.42640742615299</v>
      </c>
      <c r="D113" s="3">
        <f t="shared" si="8"/>
        <v>5.6000000000000014</v>
      </c>
      <c r="E113" s="77">
        <f>Data!B111</f>
        <v>53</v>
      </c>
      <c r="F113" s="3">
        <f t="shared" si="9"/>
        <v>72999.019611735086</v>
      </c>
      <c r="G113" s="3">
        <f t="shared" si="10"/>
        <v>3.6176039999999993E-2</v>
      </c>
      <c r="H113" s="3">
        <f t="shared" si="11"/>
        <v>3.6176039999999993E-2</v>
      </c>
    </row>
    <row r="114" spans="1:8">
      <c r="A114" s="3">
        <f>(Data!E112)</f>
        <v>0.24509999999999998</v>
      </c>
      <c r="B114" s="3">
        <f>LN(Data!E112)</f>
        <v>-1.4060889884480703</v>
      </c>
      <c r="C114" s="3">
        <f>EXP(Data!B112*'Log Linear Regression'!$A$4)*EXP('Log Linear Regression'!$D$4)</f>
        <v>298.86740096706058</v>
      </c>
      <c r="D114" s="3">
        <f t="shared" si="8"/>
        <v>5.7000000000000011</v>
      </c>
      <c r="E114" s="77">
        <f>Data!B112</f>
        <v>53.5</v>
      </c>
      <c r="F114" s="3">
        <f t="shared" si="9"/>
        <v>89175.278634861723</v>
      </c>
      <c r="G114" s="3">
        <f t="shared" si="10"/>
        <v>3.6940839999999996E-2</v>
      </c>
      <c r="H114" s="3">
        <f t="shared" si="11"/>
        <v>3.6940839999999996E-2</v>
      </c>
    </row>
    <row r="115" spans="1:8">
      <c r="A115" s="3">
        <f>(Data!E113)</f>
        <v>0.24409999999999998</v>
      </c>
      <c r="B115" s="3">
        <f>LN(Data!E113)</f>
        <v>-1.4101773015832226</v>
      </c>
      <c r="C115" s="3">
        <f>EXP(Data!B113*'Log Linear Regression'!$A$4)*EXP('Log Linear Regression'!$D$4)</f>
        <v>330.29955990964885</v>
      </c>
      <c r="D115" s="3">
        <f t="shared" si="8"/>
        <v>5.8000000000000007</v>
      </c>
      <c r="E115" s="77">
        <f>Data!B113</f>
        <v>54</v>
      </c>
      <c r="F115" s="3">
        <f t="shared" si="9"/>
        <v>108936.60661616981</v>
      </c>
      <c r="G115" s="3">
        <f t="shared" si="10"/>
        <v>3.655743999999999E-2</v>
      </c>
      <c r="H115" s="3">
        <f t="shared" si="11"/>
        <v>3.655743999999999E-2</v>
      </c>
    </row>
    <row r="116" spans="1:8">
      <c r="A116" s="3">
        <f>(Data!E114)</f>
        <v>0.24509999999999998</v>
      </c>
      <c r="B116" s="3">
        <f>LN(Data!E114)</f>
        <v>-1.4060889884480703</v>
      </c>
      <c r="C116" s="3">
        <f>EXP(Data!B114*'Log Linear Regression'!$A$4)*EXP('Log Linear Regression'!$D$4)</f>
        <v>365.03746786532889</v>
      </c>
      <c r="D116" s="3">
        <f t="shared" si="8"/>
        <v>5.9</v>
      </c>
      <c r="E116" s="77">
        <f>Data!B114</f>
        <v>54.5</v>
      </c>
      <c r="F116" s="3">
        <f t="shared" si="9"/>
        <v>133073.47165279347</v>
      </c>
      <c r="G116" s="3">
        <f t="shared" si="10"/>
        <v>3.6940839999999996E-2</v>
      </c>
      <c r="H116" s="3">
        <f t="shared" si="11"/>
        <v>3.6940839999999996E-2</v>
      </c>
    </row>
    <row r="117" spans="1:8">
      <c r="A117" s="3">
        <f>(Data!E115)</f>
        <v>0.24709999999999999</v>
      </c>
      <c r="B117" s="3">
        <f>LN(Data!E115)</f>
        <v>-1.3979621659875727</v>
      </c>
      <c r="C117" s="3">
        <f>EXP(Data!B115*'Log Linear Regression'!$A$4)*EXP('Log Linear Regression'!$D$4)</f>
        <v>403.42879349273511</v>
      </c>
      <c r="D117" s="3">
        <f t="shared" si="8"/>
        <v>6</v>
      </c>
      <c r="E117" s="77">
        <f>Data!B115</f>
        <v>55</v>
      </c>
      <c r="F117" s="3">
        <f t="shared" si="9"/>
        <v>162555.47796766981</v>
      </c>
      <c r="G117" s="3">
        <f t="shared" si="10"/>
        <v>3.7713639999999993E-2</v>
      </c>
      <c r="H117" s="3">
        <f t="shared" si="11"/>
        <v>3.7713639999999993E-2</v>
      </c>
    </row>
    <row r="118" spans="1:8">
      <c r="A118" s="3">
        <f>(Data!E116)</f>
        <v>0.24809999999999999</v>
      </c>
      <c r="B118" s="3">
        <f>LN(Data!E116)</f>
        <v>-1.3939233882843818</v>
      </c>
      <c r="C118" s="3">
        <f>EXP(Data!B116*'Log Linear Regression'!$A$4)*EXP('Log Linear Regression'!$D$4)</f>
        <v>445.8577700825175</v>
      </c>
      <c r="D118" s="3">
        <f t="shared" si="8"/>
        <v>6.1000000000000014</v>
      </c>
      <c r="E118" s="77">
        <f>Data!B116</f>
        <v>55.5</v>
      </c>
      <c r="F118" s="3">
        <f t="shared" si="9"/>
        <v>198567.97807105008</v>
      </c>
      <c r="G118" s="3">
        <f t="shared" si="10"/>
        <v>3.8103039999999991E-2</v>
      </c>
      <c r="H118" s="3">
        <f t="shared" si="11"/>
        <v>3.8103039999999991E-2</v>
      </c>
    </row>
    <row r="119" spans="1:8">
      <c r="A119" s="3">
        <f>(Data!E117)</f>
        <v>0.25009999999999999</v>
      </c>
      <c r="B119" s="3">
        <f>LN(Data!E117)</f>
        <v>-1.3858944410985636</v>
      </c>
      <c r="C119" s="3">
        <f>EXP(Data!B117*'Log Linear Regression'!$A$4)*EXP('Log Linear Regression'!$D$4)</f>
        <v>492.74904109325678</v>
      </c>
      <c r="D119" s="3">
        <f t="shared" si="8"/>
        <v>6.2000000000000011</v>
      </c>
      <c r="E119" s="77">
        <f>Data!B117</f>
        <v>56</v>
      </c>
      <c r="F119" s="3">
        <f t="shared" si="9"/>
        <v>242555.20697797922</v>
      </c>
      <c r="G119" s="3">
        <f t="shared" si="10"/>
        <v>3.8887839999999993E-2</v>
      </c>
      <c r="H119" s="3">
        <f t="shared" si="11"/>
        <v>3.8887839999999993E-2</v>
      </c>
    </row>
    <row r="120" spans="1:8">
      <c r="A120" s="3">
        <f>(Data!E118)</f>
        <v>0.25109999999999999</v>
      </c>
      <c r="B120" s="3">
        <f>LN(Data!E118)</f>
        <v>-1.3819040128185978</v>
      </c>
      <c r="C120" s="3">
        <f>EXP(Data!B118*'Log Linear Regression'!$A$4)*EXP('Log Linear Regression'!$D$4)</f>
        <v>544.57191012592932</v>
      </c>
      <c r="D120" s="3">
        <f t="shared" si="8"/>
        <v>6.3000000000000007</v>
      </c>
      <c r="E120" s="77">
        <f>Data!B118</f>
        <v>56.5</v>
      </c>
      <c r="F120" s="3">
        <f t="shared" si="9"/>
        <v>296285.14433614805</v>
      </c>
      <c r="G120" s="3">
        <f t="shared" si="10"/>
        <v>3.9283239999999997E-2</v>
      </c>
      <c r="H120" s="3">
        <f t="shared" si="11"/>
        <v>3.9283239999999997E-2</v>
      </c>
    </row>
    <row r="121" spans="1:8">
      <c r="A121" s="3">
        <f>(Data!E119)</f>
        <v>0.25309999999999999</v>
      </c>
      <c r="B121" s="3">
        <f>LN(Data!E119)</f>
        <v>-1.3739706114310588</v>
      </c>
      <c r="C121" s="3">
        <f>EXP(Data!B119*'Log Linear Regression'!$A$4)*EXP('Log Linear Regression'!$D$4)</f>
        <v>601.84503787208223</v>
      </c>
      <c r="D121" s="3">
        <f t="shared" si="8"/>
        <v>6.4</v>
      </c>
      <c r="E121" s="77">
        <f>Data!B119</f>
        <v>57</v>
      </c>
      <c r="F121" s="3">
        <f t="shared" si="9"/>
        <v>361912.8597126872</v>
      </c>
      <c r="G121" s="3">
        <f t="shared" si="10"/>
        <v>4.0080039999999997E-2</v>
      </c>
      <c r="H121" s="3">
        <f t="shared" si="11"/>
        <v>4.0080039999999997E-2</v>
      </c>
    </row>
    <row r="122" spans="1:8">
      <c r="A122" s="3">
        <f>(Data!E120)</f>
        <v>0.25409999999999999</v>
      </c>
      <c r="B122" s="3">
        <f>LN(Data!E120)</f>
        <v>-1.3700273886560186</v>
      </c>
      <c r="C122" s="3">
        <f>EXP(Data!B120*'Log Linear Regression'!$A$4)*EXP('Log Linear Regression'!$D$4)</f>
        <v>665.14163304436181</v>
      </c>
      <c r="D122" s="3">
        <f t="shared" si="8"/>
        <v>6.5</v>
      </c>
      <c r="E122" s="77">
        <f>Data!B120</f>
        <v>57.5</v>
      </c>
      <c r="F122" s="3">
        <f t="shared" si="9"/>
        <v>442075.43159781734</v>
      </c>
      <c r="G122" s="3">
        <f t="shared" si="10"/>
        <v>4.0481439999999994E-2</v>
      </c>
      <c r="H122" s="3">
        <f t="shared" si="11"/>
        <v>4.0481439999999994E-2</v>
      </c>
    </row>
    <row r="123" spans="1:8">
      <c r="A123" s="3">
        <f>(Data!E121)</f>
        <v>0.25309999999999999</v>
      </c>
      <c r="B123" s="3">
        <f>LN(Data!E121)</f>
        <v>-1.3739706114310588</v>
      </c>
      <c r="C123" s="3">
        <f>EXP(Data!B121*'Log Linear Regression'!$A$4)*EXP('Log Linear Regression'!$D$4)</f>
        <v>735.09518924197391</v>
      </c>
      <c r="D123" s="3">
        <f t="shared" si="8"/>
        <v>6.6000000000000014</v>
      </c>
      <c r="E123" s="77">
        <f>Data!B121</f>
        <v>58</v>
      </c>
      <c r="F123" s="3">
        <f t="shared" si="9"/>
        <v>539992.89612150914</v>
      </c>
      <c r="G123" s="3">
        <f t="shared" si="10"/>
        <v>4.0080039999999997E-2</v>
      </c>
      <c r="H123" s="3">
        <f t="shared" si="11"/>
        <v>4.0080039999999997E-2</v>
      </c>
    </row>
    <row r="124" spans="1:8">
      <c r="A124" s="3">
        <f>(Data!E122)</f>
        <v>0.25409999999999999</v>
      </c>
      <c r="B124" s="3">
        <f>LN(Data!E122)</f>
        <v>-1.3700273886560186</v>
      </c>
      <c r="C124" s="3">
        <f>EXP(Data!B122*'Log Linear Regression'!$A$4)*EXP('Log Linear Regression'!$D$4)</f>
        <v>812.40582516754398</v>
      </c>
      <c r="D124" s="3">
        <f t="shared" si="8"/>
        <v>6.7000000000000011</v>
      </c>
      <c r="E124" s="77">
        <f>Data!B122</f>
        <v>58.5</v>
      </c>
      <c r="F124" s="3">
        <f t="shared" si="9"/>
        <v>659590.42469261785</v>
      </c>
      <c r="G124" s="3">
        <f t="shared" si="10"/>
        <v>4.0481439999999994E-2</v>
      </c>
      <c r="H124" s="3">
        <f t="shared" si="11"/>
        <v>4.0481439999999994E-2</v>
      </c>
    </row>
    <row r="125" spans="1:8">
      <c r="A125" s="3">
        <f>(Data!E123)</f>
        <v>0.25409999999999999</v>
      </c>
      <c r="B125" s="3">
        <f>LN(Data!E123)</f>
        <v>-1.3700273886560186</v>
      </c>
      <c r="C125" s="3">
        <f>EXP(Data!B123*'Log Linear Regression'!$A$4)*EXP('Log Linear Regression'!$D$4)</f>
        <v>897.84729165041824</v>
      </c>
      <c r="D125" s="3">
        <f t="shared" si="8"/>
        <v>6.8000000000000007</v>
      </c>
      <c r="E125" s="77">
        <f>Data!B123</f>
        <v>59</v>
      </c>
      <c r="F125" s="3">
        <f t="shared" si="9"/>
        <v>805673.53769718448</v>
      </c>
      <c r="G125" s="3">
        <f t="shared" si="10"/>
        <v>4.0481439999999994E-2</v>
      </c>
      <c r="H125" s="3">
        <f t="shared" si="11"/>
        <v>4.0481439999999994E-2</v>
      </c>
    </row>
    <row r="126" spans="1:8">
      <c r="A126" s="3">
        <f>(Data!E124)</f>
        <v>0.2581</v>
      </c>
      <c r="B126" s="3">
        <f>LN(Data!E124)</f>
        <v>-1.3544081722575689</v>
      </c>
      <c r="C126" s="3">
        <f>EXP(Data!B124*'Log Linear Regression'!$A$4)*EXP('Log Linear Regression'!$D$4)</f>
        <v>992.27471560502613</v>
      </c>
      <c r="D126" s="3">
        <f t="shared" si="8"/>
        <v>6.9</v>
      </c>
      <c r="E126" s="77">
        <f>Data!B124</f>
        <v>59.5</v>
      </c>
      <c r="F126" s="3">
        <f t="shared" si="9"/>
        <v>984096.9656364501</v>
      </c>
      <c r="G126" s="3">
        <f t="shared" si="10"/>
        <v>4.2107039999999998E-2</v>
      </c>
      <c r="H126" s="3">
        <f t="shared" si="11"/>
        <v>4.2107039999999998E-2</v>
      </c>
    </row>
    <row r="127" spans="1:8">
      <c r="A127" s="3">
        <f>(Data!E125)</f>
        <v>0.2591</v>
      </c>
      <c r="B127" s="3">
        <f>LN(Data!E125)</f>
        <v>-1.3505411914140728</v>
      </c>
      <c r="C127" s="3">
        <f>EXP(Data!B125*'Log Linear Regression'!$A$4)*EXP('Log Linear Regression'!$D$4)</f>
        <v>1096.6331584284585</v>
      </c>
      <c r="D127" s="3">
        <f t="shared" si="8"/>
        <v>7</v>
      </c>
      <c r="E127" s="77">
        <f>Data!B125</f>
        <v>60</v>
      </c>
      <c r="F127" s="3">
        <f t="shared" si="9"/>
        <v>1202036.075994889</v>
      </c>
      <c r="G127" s="3">
        <f t="shared" si="10"/>
        <v>4.2518439999999998E-2</v>
      </c>
      <c r="H127" s="3">
        <f t="shared" si="11"/>
        <v>4.2518439999999998E-2</v>
      </c>
    </row>
    <row r="128" spans="1:8">
      <c r="A128" s="3">
        <f>(Data!E126)</f>
        <v>0.2611</v>
      </c>
      <c r="B128" s="3">
        <f>LN(Data!E126)</f>
        <v>-1.342851803277054</v>
      </c>
      <c r="C128" s="3">
        <f>EXP(Data!B126*'Log Linear Regression'!$A$4)*EXP('Log Linear Regression'!$D$4)</f>
        <v>1211.9670744925784</v>
      </c>
      <c r="D128" s="3">
        <f t="shared" si="8"/>
        <v>7.1000000000000014</v>
      </c>
      <c r="E128" s="77">
        <f>Data!B126</f>
        <v>60.5</v>
      </c>
      <c r="F128" s="3">
        <f t="shared" si="9"/>
        <v>1468231.3686210092</v>
      </c>
      <c r="G128" s="3">
        <f t="shared" si="10"/>
        <v>4.3347239999999995E-2</v>
      </c>
      <c r="H128" s="3">
        <f t="shared" si="11"/>
        <v>4.3347239999999995E-2</v>
      </c>
    </row>
    <row r="129" spans="1:8">
      <c r="A129" s="3">
        <f>(Data!E127)</f>
        <v>0.2621</v>
      </c>
      <c r="B129" s="3">
        <f>LN(Data!E127)</f>
        <v>-1.3390291686527764</v>
      </c>
      <c r="C129" s="3">
        <f>EXP(Data!B127*'Log Linear Regression'!$A$4)*EXP('Log Linear Regression'!$D$4)</f>
        <v>1339.4307643944192</v>
      </c>
      <c r="D129" s="3">
        <f t="shared" si="8"/>
        <v>7.2000000000000011</v>
      </c>
      <c r="E129" s="77">
        <f>Data!B127</f>
        <v>61</v>
      </c>
      <c r="F129" s="3">
        <f t="shared" si="9"/>
        <v>1793372.7116959326</v>
      </c>
      <c r="G129" s="3">
        <f t="shared" si="10"/>
        <v>4.376464E-2</v>
      </c>
      <c r="H129" s="3">
        <f t="shared" si="11"/>
        <v>4.376464E-2</v>
      </c>
    </row>
    <row r="130" spans="1:8">
      <c r="A130" s="3">
        <f>(Data!E128)</f>
        <v>0.2621</v>
      </c>
      <c r="B130" s="3">
        <f>LN(Data!E128)</f>
        <v>-1.3390291686527764</v>
      </c>
      <c r="C130" s="3">
        <f>EXP(Data!B128*'Log Linear Regression'!$A$4)*EXP('Log Linear Regression'!$D$4)</f>
        <v>1480.2999275845464</v>
      </c>
      <c r="D130" s="3">
        <f t="shared" si="8"/>
        <v>7.3000000000000007</v>
      </c>
      <c r="E130" s="77">
        <f>Data!B128</f>
        <v>61.5</v>
      </c>
      <c r="F130" s="3">
        <f t="shared" si="9"/>
        <v>2190511.9710811838</v>
      </c>
      <c r="G130" s="3">
        <f t="shared" si="10"/>
        <v>4.376464E-2</v>
      </c>
      <c r="H130" s="3">
        <f t="shared" si="11"/>
        <v>4.376464E-2</v>
      </c>
    </row>
    <row r="131" spans="1:8">
      <c r="A131" s="3">
        <f>(Data!E129)</f>
        <v>0.2641</v>
      </c>
      <c r="B131" s="3">
        <f>LN(Data!E129)</f>
        <v>-1.3314274596790505</v>
      </c>
      <c r="C131" s="3">
        <f>EXP(Data!B129*'Log Linear Regression'!$A$4)*EXP('Log Linear Regression'!$D$4)</f>
        <v>1635.9844299959273</v>
      </c>
      <c r="D131" s="3">
        <f t="shared" si="8"/>
        <v>7.4</v>
      </c>
      <c r="E131" s="77">
        <f>Data!B129</f>
        <v>62</v>
      </c>
      <c r="F131" s="3">
        <f t="shared" si="9"/>
        <v>2675580.9979619849</v>
      </c>
      <c r="G131" s="3">
        <f t="shared" si="10"/>
        <v>4.4605439999999996E-2</v>
      </c>
      <c r="H131" s="3">
        <f t="shared" si="11"/>
        <v>4.4605439999999996E-2</v>
      </c>
    </row>
    <row r="132" spans="1:8">
      <c r="A132" s="3">
        <f>(Data!E130)</f>
        <v>0.2651</v>
      </c>
      <c r="B132" s="3">
        <f>LN(Data!E130)</f>
        <v>-1.3276481656871573</v>
      </c>
      <c r="C132" s="3">
        <f>EXP(Data!B130*'Log Linear Regression'!$A$4)*EXP('Log Linear Regression'!$D$4)</f>
        <v>1808.0424144560634</v>
      </c>
      <c r="D132" s="3">
        <f t="shared" si="8"/>
        <v>7.5</v>
      </c>
      <c r="E132" s="77">
        <f>Data!B130</f>
        <v>62.5</v>
      </c>
      <c r="F132" s="3">
        <f t="shared" si="9"/>
        <v>3268058.8186619766</v>
      </c>
      <c r="G132" s="3">
        <f t="shared" si="10"/>
        <v>4.5028840000000001E-2</v>
      </c>
      <c r="H132" s="3">
        <f t="shared" si="11"/>
        <v>4.5028840000000001E-2</v>
      </c>
    </row>
    <row r="133" spans="1:8">
      <c r="A133" s="3">
        <f>(Data!E131)</f>
        <v>0.2671</v>
      </c>
      <c r="B133" s="3">
        <f>LN(Data!E131)</f>
        <v>-1.3201321588662218</v>
      </c>
      <c r="C133" s="3">
        <f>EXP(Data!B131*'Log Linear Regression'!$A$4)*EXP('Log Linear Regression'!$D$4)</f>
        <v>1998.1958951041206</v>
      </c>
      <c r="D133" s="3">
        <f t="shared" si="8"/>
        <v>7.6000000000000014</v>
      </c>
      <c r="E133" s="77">
        <f>Data!B131</f>
        <v>63</v>
      </c>
      <c r="F133" s="3">
        <f t="shared" si="9"/>
        <v>3991719.4703062032</v>
      </c>
      <c r="G133" s="3">
        <f t="shared" si="10"/>
        <v>4.5881640000000001E-2</v>
      </c>
      <c r="H133" s="3">
        <f t="shared" si="11"/>
        <v>4.5881640000000001E-2</v>
      </c>
    </row>
    <row r="134" spans="1:8">
      <c r="A134" s="3">
        <f>(Data!E132)</f>
        <v>0.2671</v>
      </c>
      <c r="B134" s="3">
        <f>LN(Data!E132)</f>
        <v>-1.3201321588662218</v>
      </c>
      <c r="C134" s="3">
        <f>EXP(Data!B132*'Log Linear Regression'!$A$4)*EXP('Log Linear Regression'!$D$4)</f>
        <v>2208.3479918872108</v>
      </c>
      <c r="D134" s="3">
        <f t="shared" si="8"/>
        <v>7.7000000000000011</v>
      </c>
      <c r="E134" s="77">
        <f>Data!B132</f>
        <v>63.5</v>
      </c>
      <c r="F134" s="3">
        <f t="shared" si="9"/>
        <v>4875621.2251174198</v>
      </c>
      <c r="G134" s="3">
        <f t="shared" si="10"/>
        <v>4.5881640000000001E-2</v>
      </c>
      <c r="H134" s="3">
        <f t="shared" si="11"/>
        <v>4.5881640000000001E-2</v>
      </c>
    </row>
    <row r="135" spans="1:8">
      <c r="A135" s="3">
        <f>(Data!E133)</f>
        <v>0.27010000000000001</v>
      </c>
      <c r="B135" s="3">
        <f>LN(Data!E133)</f>
        <v>-1.3089630181835672</v>
      </c>
      <c r="C135" s="3">
        <f>EXP(Data!B133*'Log Linear Regression'!$A$4)*EXP('Log Linear Regression'!$D$4)</f>
        <v>2440.6019776245007</v>
      </c>
      <c r="D135" s="3">
        <f t="shared" si="8"/>
        <v>7.8000000000000007</v>
      </c>
      <c r="E135" s="77">
        <f>Data!B133</f>
        <v>64</v>
      </c>
      <c r="F135" s="3">
        <f t="shared" si="9"/>
        <v>5955219.6729503199</v>
      </c>
      <c r="G135" s="3">
        <f t="shared" si="10"/>
        <v>4.7175840000000004E-2</v>
      </c>
      <c r="H135" s="3">
        <f t="shared" si="11"/>
        <v>4.7175840000000004E-2</v>
      </c>
    </row>
    <row r="136" spans="1:8">
      <c r="A136" s="3">
        <f>(Data!E134)</f>
        <v>0.27010000000000001</v>
      </c>
      <c r="B136" s="3">
        <f>LN(Data!E134)</f>
        <v>-1.3089630181835672</v>
      </c>
      <c r="C136" s="3">
        <f>EXP(Data!B134*'Log Linear Regression'!$A$4)*EXP('Log Linear Regression'!$D$4)</f>
        <v>2697.2823282685099</v>
      </c>
      <c r="D136" s="3">
        <f t="shared" si="8"/>
        <v>7.9</v>
      </c>
      <c r="E136" s="77">
        <f>Data!B134</f>
        <v>64.5</v>
      </c>
      <c r="F136" s="3">
        <f t="shared" si="9"/>
        <v>7273874.9594298722</v>
      </c>
      <c r="G136" s="3">
        <f t="shared" si="10"/>
        <v>4.7175840000000004E-2</v>
      </c>
      <c r="H136" s="3">
        <f t="shared" si="11"/>
        <v>4.7175840000000004E-2</v>
      </c>
    </row>
    <row r="137" spans="1:8">
      <c r="A137" s="3">
        <f>(Data!E135)</f>
        <v>0.27010000000000001</v>
      </c>
      <c r="B137" s="3">
        <f>LN(Data!E135)</f>
        <v>-1.3089630181835672</v>
      </c>
      <c r="C137" s="3">
        <f>EXP(Data!B135*'Log Linear Regression'!$A$4)*EXP('Log Linear Regression'!$D$4)</f>
        <v>2980.9579870417283</v>
      </c>
      <c r="D137" s="3">
        <f t="shared" si="8"/>
        <v>8</v>
      </c>
      <c r="E137" s="77">
        <f>Data!B135</f>
        <v>65</v>
      </c>
      <c r="F137" s="3">
        <f t="shared" si="9"/>
        <v>8884500.2799572814</v>
      </c>
      <c r="G137" s="3">
        <f t="shared" si="10"/>
        <v>4.7175840000000004E-2</v>
      </c>
      <c r="H137" s="3">
        <f t="shared" si="11"/>
        <v>4.7175840000000004E-2</v>
      </c>
    </row>
    <row r="138" spans="1:8">
      <c r="A138" s="3">
        <f>(Data!E136)</f>
        <v>0.27310000000000001</v>
      </c>
      <c r="B138" s="3">
        <f>LN(Data!E136)</f>
        <v>-1.2979172505024776</v>
      </c>
      <c r="C138" s="3">
        <f>EXP(Data!B136*'Log Linear Regression'!$A$4)*EXP('Log Linear Regression'!$D$4)</f>
        <v>3294.4680752838458</v>
      </c>
      <c r="D138" s="3">
        <f t="shared" si="8"/>
        <v>8.1000000000000014</v>
      </c>
      <c r="E138" s="77">
        <f>Data!B136</f>
        <v>65.5</v>
      </c>
      <c r="F138" s="3">
        <f t="shared" si="9"/>
        <v>10851720.535185339</v>
      </c>
      <c r="G138" s="3">
        <f t="shared" si="10"/>
        <v>4.8488040000000003E-2</v>
      </c>
      <c r="H138" s="3">
        <f t="shared" si="11"/>
        <v>4.8488040000000003E-2</v>
      </c>
    </row>
    <row r="139" spans="1:8">
      <c r="A139" s="3">
        <f>(Data!E137)</f>
        <v>0.27510000000000001</v>
      </c>
      <c r="B139" s="3">
        <f>LN(Data!E137)</f>
        <v>-1.2906206110516081</v>
      </c>
      <c r="C139" s="3">
        <f>EXP(Data!B137*'Log Linear Regression'!$A$4)*EXP('Log Linear Regression'!$D$4)</f>
        <v>3640.9503073323585</v>
      </c>
      <c r="D139" s="3">
        <f t="shared" si="8"/>
        <v>8.2000000000000011</v>
      </c>
      <c r="E139" s="77">
        <f>Data!B137</f>
        <v>66</v>
      </c>
      <c r="F139" s="3">
        <f t="shared" si="9"/>
        <v>13254515.965284513</v>
      </c>
      <c r="G139" s="3">
        <f t="shared" si="10"/>
        <v>4.9372840000000001E-2</v>
      </c>
      <c r="H139" s="3">
        <f t="shared" si="11"/>
        <v>4.9372840000000001E-2</v>
      </c>
    </row>
    <row r="140" spans="1:8">
      <c r="A140" s="3">
        <f>(Data!E138)</f>
        <v>0.27710000000000001</v>
      </c>
      <c r="B140" s="3">
        <f>LN(Data!E138)</f>
        <v>-1.2833768271132042</v>
      </c>
      <c r="C140" s="3">
        <f>EXP(Data!B138*'Log Linear Regression'!$A$4)*EXP('Log Linear Regression'!$D$4)</f>
        <v>4023.8723938223125</v>
      </c>
      <c r="D140" s="3">
        <f t="shared" si="8"/>
        <v>8.3000000000000007</v>
      </c>
      <c r="E140" s="77">
        <f>Data!B138</f>
        <v>66.5</v>
      </c>
      <c r="F140" s="3">
        <f t="shared" si="9"/>
        <v>16189319.088469062</v>
      </c>
      <c r="G140" s="3">
        <f t="shared" si="10"/>
        <v>5.0265640000000007E-2</v>
      </c>
      <c r="H140" s="3">
        <f t="shared" si="11"/>
        <v>5.0265640000000007E-2</v>
      </c>
    </row>
    <row r="141" spans="1:8">
      <c r="A141" s="3">
        <f>(Data!E139)</f>
        <v>0.27710000000000001</v>
      </c>
      <c r="B141" s="3">
        <f>LN(Data!E139)</f>
        <v>-1.2833768271132042</v>
      </c>
      <c r="C141" s="3">
        <f>EXP(Data!B139*'Log Linear Regression'!$A$4)*EXP('Log Linear Regression'!$D$4)</f>
        <v>4447.0667476998578</v>
      </c>
      <c r="D141" s="3">
        <f t="shared" si="8"/>
        <v>8.4</v>
      </c>
      <c r="E141" s="77">
        <f>Data!B139</f>
        <v>67</v>
      </c>
      <c r="F141" s="3">
        <f t="shared" si="9"/>
        <v>19773938.170890622</v>
      </c>
      <c r="G141" s="3">
        <f t="shared" si="10"/>
        <v>5.0265640000000007E-2</v>
      </c>
      <c r="H141" s="3">
        <f t="shared" si="11"/>
        <v>5.0265640000000007E-2</v>
      </c>
    </row>
    <row r="142" spans="1:8">
      <c r="A142" s="3">
        <f>(Data!E140)</f>
        <v>0.27810000000000001</v>
      </c>
      <c r="B142" s="3">
        <f>LN(Data!E140)</f>
        <v>-1.2797745177422177</v>
      </c>
      <c r="C142" s="3">
        <f>EXP(Data!B140*'Log Linear Regression'!$A$4)*EXP('Log Linear Regression'!$D$4)</f>
        <v>4914.7688402991344</v>
      </c>
      <c r="D142" s="3">
        <f t="shared" si="8"/>
        <v>8.5</v>
      </c>
      <c r="E142" s="77">
        <f>Data!B140</f>
        <v>67.5</v>
      </c>
      <c r="F142" s="3">
        <f t="shared" si="9"/>
        <v>24152219.236485928</v>
      </c>
      <c r="G142" s="3">
        <f t="shared" si="10"/>
        <v>5.0715040000000003E-2</v>
      </c>
      <c r="H142" s="3">
        <f t="shared" si="11"/>
        <v>5.0715040000000003E-2</v>
      </c>
    </row>
    <row r="143" spans="1:8">
      <c r="A143" s="3">
        <f>(Data!E141)</f>
        <v>0.28110000000000002</v>
      </c>
      <c r="B143" s="3">
        <f>LN(Data!E141)</f>
        <v>-1.2690448010696509</v>
      </c>
      <c r="C143" s="3">
        <f>EXP(Data!B141*'Log Linear Regression'!$A$4)*EXP('Log Linear Regression'!$D$4)</f>
        <v>5431.6595913629881</v>
      </c>
      <c r="D143" s="3">
        <f t="shared" si="8"/>
        <v>8.6000000000000014</v>
      </c>
      <c r="E143" s="77">
        <f>Data!B141</f>
        <v>68</v>
      </c>
      <c r="F143" s="3">
        <f t="shared" si="9"/>
        <v>29499872.316440485</v>
      </c>
      <c r="G143" s="3">
        <f t="shared" si="10"/>
        <v>5.2075240000000009E-2</v>
      </c>
      <c r="H143" s="3">
        <f t="shared" si="11"/>
        <v>5.2075240000000009E-2</v>
      </c>
    </row>
    <row r="144" spans="1:8">
      <c r="A144" s="3">
        <f>(Data!E142)</f>
        <v>0.28310000000000002</v>
      </c>
      <c r="B144" s="3">
        <f>LN(Data!E142)</f>
        <v>-1.261955086864283</v>
      </c>
      <c r="C144" s="3">
        <f>EXP(Data!B142*'Log Linear Regression'!$A$4)*EXP('Log Linear Regression'!$D$4)</f>
        <v>6002.9122172610278</v>
      </c>
      <c r="D144" s="3">
        <f t="shared" si="8"/>
        <v>8.7000000000000011</v>
      </c>
      <c r="E144" s="77">
        <f>Data!B142</f>
        <v>68.5</v>
      </c>
      <c r="F144" s="3">
        <f t="shared" si="9"/>
        <v>36031556.31938991</v>
      </c>
      <c r="G144" s="3">
        <f t="shared" si="10"/>
        <v>5.2992040000000004E-2</v>
      </c>
      <c r="H144" s="3">
        <f t="shared" si="11"/>
        <v>5.2992040000000004E-2</v>
      </c>
    </row>
    <row r="145" spans="1:8">
      <c r="A145" s="3">
        <f>(Data!E143)</f>
        <v>0.28410000000000002</v>
      </c>
      <c r="B145" s="3">
        <f>LN(Data!E143)</f>
        <v>-1.2584289901219947</v>
      </c>
      <c r="C145" s="3">
        <f>EXP(Data!B143*'Log Linear Regression'!$A$4)*EXP('Log Linear Regression'!$D$4)</f>
        <v>6634.2440062778896</v>
      </c>
      <c r="D145" s="3">
        <f t="shared" si="8"/>
        <v>8.8000000000000007</v>
      </c>
      <c r="E145" s="77">
        <f>Data!B143</f>
        <v>69</v>
      </c>
      <c r="F145" s="3">
        <f t="shared" si="9"/>
        <v>44009424.038102545</v>
      </c>
      <c r="G145" s="3">
        <f t="shared" si="10"/>
        <v>5.3453440000000005E-2</v>
      </c>
      <c r="H145" s="3">
        <f t="shared" si="11"/>
        <v>5.3453440000000005E-2</v>
      </c>
    </row>
    <row r="146" spans="1:8">
      <c r="A146" s="3">
        <f>(Data!E144)</f>
        <v>0.28610000000000002</v>
      </c>
      <c r="B146" s="3">
        <f>LN(Data!E144)</f>
        <v>-1.2514138789260725</v>
      </c>
      <c r="C146" s="3">
        <f>EXP(Data!B144*'Log Linear Regression'!$A$4)*EXP('Log Linear Regression'!$D$4)</f>
        <v>7331.9735391559961</v>
      </c>
      <c r="D146" s="3">
        <f t="shared" si="8"/>
        <v>8.9</v>
      </c>
      <c r="E146" s="77">
        <f>Data!B144</f>
        <v>69.5</v>
      </c>
      <c r="F146" s="3">
        <f t="shared" si="9"/>
        <v>53753640.705477804</v>
      </c>
      <c r="G146" s="3">
        <f t="shared" si="10"/>
        <v>5.4382240000000005E-2</v>
      </c>
      <c r="H146" s="3">
        <f t="shared" si="11"/>
        <v>5.4382240000000005E-2</v>
      </c>
    </row>
    <row r="147" spans="1:8">
      <c r="A147" s="3">
        <f>(Data!E145)</f>
        <v>0.28809999999999997</v>
      </c>
      <c r="B147" s="3">
        <f>LN(Data!E145)</f>
        <v>-1.2444476368916544</v>
      </c>
      <c r="C147" s="3">
        <f>EXP(Data!B145*'Log Linear Regression'!$A$4)*EXP('Log Linear Regression'!$D$4)</f>
        <v>8103.0839275753842</v>
      </c>
      <c r="D147" s="3">
        <f t="shared" si="8"/>
        <v>9</v>
      </c>
      <c r="E147" s="77">
        <f>Data!B145</f>
        <v>70</v>
      </c>
      <c r="F147" s="3">
        <f t="shared" si="9"/>
        <v>65655300.223373063</v>
      </c>
      <c r="G147" s="3">
        <f t="shared" si="10"/>
        <v>5.5319039999999986E-2</v>
      </c>
      <c r="H147" s="3">
        <f t="shared" si="11"/>
        <v>5.5319039999999986E-2</v>
      </c>
    </row>
    <row r="148" spans="1:8">
      <c r="A148" s="3">
        <f>(Data!E146)</f>
        <v>0.28909999999999997</v>
      </c>
      <c r="B148" s="3">
        <f>LN(Data!E146)</f>
        <v>-1.2409826299598368</v>
      </c>
      <c r="C148" s="3">
        <f>EXP(Data!B146*'Log Linear Regression'!$A$4)*EXP('Log Linear Regression'!$D$4)</f>
        <v>8955.2927034825243</v>
      </c>
      <c r="D148" s="3">
        <f t="shared" si="8"/>
        <v>9.1000000000000014</v>
      </c>
      <c r="E148" s="77">
        <f>Data!B146</f>
        <v>70.5</v>
      </c>
      <c r="F148" s="3">
        <f t="shared" si="9"/>
        <v>80192089.538384989</v>
      </c>
      <c r="G148" s="3">
        <f t="shared" si="10"/>
        <v>5.5790439999999983E-2</v>
      </c>
      <c r="H148" s="3">
        <f t="shared" si="11"/>
        <v>5.5790439999999983E-2</v>
      </c>
    </row>
    <row r="149" spans="1:8">
      <c r="A149" s="3">
        <f>(Data!E147)</f>
        <v>0.29009999999999997</v>
      </c>
      <c r="B149" s="3">
        <f>LN(Data!E147)</f>
        <v>-1.2375295878547787</v>
      </c>
      <c r="C149" s="3">
        <f>EXP(Data!B147*'Log Linear Regression'!$A$4)*EXP('Log Linear Regression'!$D$4)</f>
        <v>9897.1290587439253</v>
      </c>
      <c r="D149" s="3">
        <f t="shared" si="8"/>
        <v>9.2000000000000011</v>
      </c>
      <c r="E149" s="77">
        <f>Data!B147</f>
        <v>71</v>
      </c>
      <c r="F149" s="3">
        <f t="shared" si="9"/>
        <v>97947421.375311539</v>
      </c>
      <c r="G149" s="3">
        <f t="shared" si="10"/>
        <v>5.6263839999999982E-2</v>
      </c>
      <c r="H149" s="3">
        <f t="shared" si="11"/>
        <v>5.6263839999999982E-2</v>
      </c>
    </row>
    <row r="150" spans="1:8">
      <c r="A150" s="3">
        <f>(Data!E148)</f>
        <v>0.29109999999999997</v>
      </c>
      <c r="B150" s="3">
        <f>LN(Data!E148)</f>
        <v>-1.2340884282305595</v>
      </c>
      <c r="C150" s="3">
        <f>EXP(Data!B148*'Log Linear Regression'!$A$4)*EXP('Log Linear Regression'!$D$4)</f>
        <v>10938.019208165191</v>
      </c>
      <c r="D150" s="3">
        <f t="shared" si="8"/>
        <v>9.3000000000000007</v>
      </c>
      <c r="E150" s="77">
        <f>Data!B148</f>
        <v>71.5</v>
      </c>
      <c r="F150" s="3">
        <f t="shared" si="9"/>
        <v>119633896.16814688</v>
      </c>
      <c r="G150" s="3">
        <f t="shared" si="10"/>
        <v>5.6739239999999982E-2</v>
      </c>
      <c r="H150" s="3">
        <f t="shared" si="11"/>
        <v>5.6739239999999982E-2</v>
      </c>
    </row>
    <row r="151" spans="1:8">
      <c r="A151" s="3">
        <f>(Data!E149)</f>
        <v>0.29409999999999997</v>
      </c>
      <c r="B151" s="3">
        <f>LN(Data!E149)</f>
        <v>-1.2238354334221877</v>
      </c>
      <c r="C151" s="3">
        <f>EXP(Data!B149*'Log Linear Regression'!$A$4)*EXP('Log Linear Regression'!$D$4)</f>
        <v>12088.380730216988</v>
      </c>
      <c r="D151" s="3">
        <f t="shared" si="8"/>
        <v>9.4</v>
      </c>
      <c r="E151" s="77">
        <f>Data!B149</f>
        <v>72</v>
      </c>
      <c r="F151" s="3">
        <f t="shared" si="9"/>
        <v>146121838.37963071</v>
      </c>
      <c r="G151" s="3">
        <f t="shared" si="10"/>
        <v>5.8177439999999983E-2</v>
      </c>
      <c r="H151" s="3">
        <f t="shared" si="11"/>
        <v>5.8177439999999983E-2</v>
      </c>
    </row>
    <row r="152" spans="1:8">
      <c r="A152" s="3"/>
    </row>
    <row r="153" spans="1:8">
      <c r="A153" s="3"/>
    </row>
    <row r="154" spans="1:8">
      <c r="A154" s="3"/>
    </row>
    <row r="155" spans="1:8">
      <c r="A155" s="3"/>
    </row>
    <row r="156" spans="1:8">
      <c r="A156" s="3"/>
    </row>
    <row r="157" spans="1:8">
      <c r="A157" s="3"/>
    </row>
    <row r="158" spans="1:8">
      <c r="A158" s="3"/>
    </row>
    <row r="159" spans="1:8">
      <c r="A159" s="3"/>
    </row>
    <row r="160" spans="1:8">
      <c r="A160" s="3"/>
    </row>
    <row r="161" spans="1:1">
      <c r="A161" s="3"/>
    </row>
    <row r="162" spans="1:1">
      <c r="A162" s="3"/>
    </row>
    <row r="163" spans="1:1">
      <c r="A163" s="3"/>
    </row>
  </sheetData>
  <phoneticPr fontId="24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"/>
  <sheetViews>
    <sheetView topLeftCell="B1" workbookViewId="0">
      <selection activeCell="M50" sqref="M50"/>
    </sheetView>
  </sheetViews>
  <sheetFormatPr baseColWidth="10" defaultColWidth="8.83203125" defaultRowHeight="14" x14ac:dyDescent="0"/>
  <cols>
    <col min="1" max="1" width="18.83203125" bestFit="1" customWidth="1"/>
    <col min="2" max="2" width="17.5" bestFit="1" customWidth="1"/>
    <col min="3" max="3" width="21" bestFit="1" customWidth="1"/>
    <col min="4" max="4" width="13.6640625" bestFit="1" customWidth="1"/>
    <col min="5" max="5" width="9.1640625" customWidth="1"/>
  </cols>
  <sheetData>
    <row r="1" spans="1:10" ht="15" thickBot="1">
      <c r="A1" s="24"/>
      <c r="B1" s="24"/>
      <c r="C1" s="24"/>
      <c r="D1" s="24"/>
      <c r="F1" s="31"/>
      <c r="G1" s="31"/>
      <c r="H1" s="31"/>
      <c r="I1" s="31"/>
      <c r="J1" s="31"/>
    </row>
    <row r="2" spans="1:10" ht="30">
      <c r="A2" s="56" t="s">
        <v>78</v>
      </c>
      <c r="B2" s="25" t="s">
        <v>92</v>
      </c>
      <c r="C2" s="26"/>
      <c r="D2" s="27"/>
      <c r="F2" s="31"/>
      <c r="G2" s="31"/>
      <c r="H2" s="35" t="s">
        <v>91</v>
      </c>
      <c r="I2" s="32">
        <f>LN(2)/(4*C4 /B4)</f>
        <v>2.4909976801373035</v>
      </c>
      <c r="J2" s="31" t="s">
        <v>89</v>
      </c>
    </row>
    <row r="3" spans="1:10" ht="25">
      <c r="A3" s="47" t="s">
        <v>95</v>
      </c>
      <c r="B3" s="48" t="s">
        <v>72</v>
      </c>
      <c r="C3" s="48" t="s">
        <v>73</v>
      </c>
      <c r="D3" s="49"/>
      <c r="F3" s="31"/>
      <c r="G3" s="31"/>
      <c r="H3" s="36" t="s">
        <v>93</v>
      </c>
      <c r="I3" s="34">
        <f>1-SUM(C7:C103)/SUM(D7:D103)</f>
        <v>0.99951676398124145</v>
      </c>
      <c r="J3" s="31"/>
    </row>
    <row r="4" spans="1:10" ht="26" thickBot="1">
      <c r="A4" s="58">
        <v>5.5</v>
      </c>
      <c r="B4" s="59">
        <v>0.23</v>
      </c>
      <c r="C4" s="59">
        <v>1.6E-2</v>
      </c>
      <c r="D4" s="50"/>
      <c r="F4" s="31"/>
      <c r="G4" s="31"/>
      <c r="H4" s="31"/>
      <c r="I4" s="31"/>
      <c r="J4" s="31"/>
    </row>
    <row r="5" spans="1:10">
      <c r="A5" s="28"/>
      <c r="B5" s="24"/>
      <c r="C5" s="24"/>
      <c r="D5" s="24"/>
    </row>
    <row r="6" spans="1:10" ht="42">
      <c r="A6" s="2" t="s">
        <v>81</v>
      </c>
      <c r="B6" s="2" t="s">
        <v>74</v>
      </c>
      <c r="C6" s="2" t="s">
        <v>75</v>
      </c>
      <c r="D6" s="2" t="s">
        <v>77</v>
      </c>
      <c r="E6" s="82" t="s">
        <v>147</v>
      </c>
      <c r="F6" s="82" t="s">
        <v>148</v>
      </c>
      <c r="G6" s="82" t="s">
        <v>149</v>
      </c>
    </row>
    <row r="7" spans="1:10">
      <c r="A7" s="3">
        <f>$B$4/(1+EXP(4*$C$4/$B$4*($A$4-Data!B5)+2))</f>
        <v>6.5454697343826666E-3</v>
      </c>
      <c r="B7" s="3">
        <f>A7-Data!E5</f>
        <v>6.4454697343826663E-3</v>
      </c>
      <c r="C7" s="3">
        <f>B7^2</f>
        <v>4.1544080096842957E-5</v>
      </c>
      <c r="D7" s="2">
        <f>(Data!E5-AVERAGE(Data!$E$5:$E$15))^2</f>
        <v>1.0929752066115719E-4</v>
      </c>
    </row>
    <row r="8" spans="1:10">
      <c r="A8" s="3">
        <f>$B$4/(1+EXP(4*$C$4/$B$4*($A$4-Data!B6)+2))</f>
        <v>7.4907166642855334E-3</v>
      </c>
      <c r="B8" s="3">
        <f>A8-Data!E6</f>
        <v>7.3907166642855331E-3</v>
      </c>
      <c r="C8" s="3">
        <f t="shared" ref="C8:C18" si="0">B8^2</f>
        <v>5.4622692811747878E-5</v>
      </c>
      <c r="D8" s="2">
        <f>(Data!E6-AVERAGE(Data!$E$5:$E$15))^2</f>
        <v>1.0929752066115719E-4</v>
      </c>
      <c r="E8" s="81">
        <f>(A8-A7)*4</f>
        <v>3.7809877196114672E-3</v>
      </c>
      <c r="F8" s="81">
        <f>E8/A7</f>
        <v>0.57764956115377553</v>
      </c>
      <c r="G8" s="81">
        <f>1/F8</f>
        <v>1.731153396884155</v>
      </c>
    </row>
    <row r="9" spans="1:10">
      <c r="A9" s="3">
        <f>$B$4/(1+EXP(4*$C$4/$B$4*($A$4-Data!B7)+2))</f>
        <v>8.5672353538432319E-3</v>
      </c>
      <c r="B9" s="3">
        <f>A9-Data!E7</f>
        <v>3.4672353538432272E-3</v>
      </c>
      <c r="C9" s="3">
        <f t="shared" si="0"/>
        <v>1.202172099894037E-5</v>
      </c>
      <c r="D9" s="2">
        <f>(Data!E7-AVERAGE(Data!$E$5:$E$15))^2</f>
        <v>2.9752066115702511E-5</v>
      </c>
      <c r="E9" s="81">
        <f t="shared" ref="E9:E72" si="1">(A9-A8)*4</f>
        <v>4.3060747582307941E-3</v>
      </c>
      <c r="F9" s="81">
        <f t="shared" ref="F9:F72" si="2">E9/A8</f>
        <v>0.57485484383108876</v>
      </c>
      <c r="G9" s="81">
        <f t="shared" ref="G9:G72" si="3">1/F9</f>
        <v>1.7395695813147447</v>
      </c>
    </row>
    <row r="10" spans="1:10">
      <c r="A10" s="3">
        <f>$B$4/(1+EXP(4*$C$4/$B$4*($A$4-Data!B8)+2))</f>
        <v>9.7916564096842944E-3</v>
      </c>
      <c r="B10" s="3">
        <f>A10-Data!E8</f>
        <v>3.6916564096842889E-3</v>
      </c>
      <c r="C10" s="3">
        <f t="shared" si="0"/>
        <v>1.3628327047163094E-5</v>
      </c>
      <c r="D10" s="2">
        <f>(Data!E8-AVERAGE(Data!$E$5:$E$15))^2</f>
        <v>1.9842975206611588E-5</v>
      </c>
      <c r="E10" s="81">
        <f t="shared" si="1"/>
        <v>4.8976842233642501E-3</v>
      </c>
      <c r="F10" s="81">
        <f t="shared" si="2"/>
        <v>0.57167616168816537</v>
      </c>
      <c r="G10" s="81">
        <f t="shared" si="3"/>
        <v>1.749242083222414</v>
      </c>
    </row>
    <row r="11" spans="1:10">
      <c r="A11" s="3">
        <f>$B$4/(1+EXP(4*$C$4/$B$4*($A$4-Data!B9)+2))</f>
        <v>1.1182233492958441E-2</v>
      </c>
      <c r="B11" s="3">
        <f>A11-Data!E9</f>
        <v>3.0822334929584347E-3</v>
      </c>
      <c r="C11" s="3">
        <f t="shared" si="0"/>
        <v>9.5001633051147538E-6</v>
      </c>
      <c r="D11" s="2">
        <f>(Data!E9-AVERAGE(Data!$E$5:$E$15))^2</f>
        <v>6.0247933884297579E-6</v>
      </c>
      <c r="E11" s="81">
        <f t="shared" si="1"/>
        <v>5.562308333096587E-3</v>
      </c>
      <c r="F11" s="81">
        <f t="shared" si="2"/>
        <v>0.56806612695225578</v>
      </c>
      <c r="G11" s="81">
        <f t="shared" si="3"/>
        <v>1.7603584381366344</v>
      </c>
    </row>
    <row r="12" spans="1:10">
      <c r="A12" s="3">
        <f>$B$4/(1+EXP(4*$C$4/$B$4*($A$4-Data!B10)+2))</f>
        <v>1.2758853249911732E-2</v>
      </c>
      <c r="B12" s="3">
        <f>A12-Data!E10</f>
        <v>2.6588532499117242E-3</v>
      </c>
      <c r="C12" s="3">
        <f t="shared" si="0"/>
        <v>7.0695006045661381E-6</v>
      </c>
      <c r="D12" s="2">
        <f>(Data!E10-AVERAGE(Data!$E$5:$E$15))^2</f>
        <v>2.066115702479334E-7</v>
      </c>
      <c r="E12" s="81">
        <f t="shared" si="1"/>
        <v>6.3064790278131652E-3</v>
      </c>
      <c r="F12" s="81">
        <f t="shared" si="2"/>
        <v>0.56397311250783799</v>
      </c>
      <c r="G12" s="81">
        <f t="shared" si="3"/>
        <v>1.7731341757646331</v>
      </c>
    </row>
    <row r="13" spans="1:10">
      <c r="A13" s="3">
        <f>$B$4/(1+EXP(4*$C$4/$B$4*($A$4-Data!B11)+2))</f>
        <v>1.4542991847222979E-2</v>
      </c>
      <c r="B13" s="3">
        <f>A13-Data!E11</f>
        <v>2.4429918472229691E-3</v>
      </c>
      <c r="C13" s="3">
        <f t="shared" si="0"/>
        <v>5.9682091655978951E-6</v>
      </c>
      <c r="D13" s="2">
        <f>(Data!E11-AVERAGE(Data!$E$5:$E$15))^2</f>
        <v>2.388429752066123E-6</v>
      </c>
      <c r="E13" s="81">
        <f t="shared" si="1"/>
        <v>7.1365543892449868E-3</v>
      </c>
      <c r="F13" s="81">
        <f t="shared" si="2"/>
        <v>0.55934136473388452</v>
      </c>
      <c r="G13" s="81">
        <f t="shared" si="3"/>
        <v>1.7878169987942261</v>
      </c>
    </row>
    <row r="14" spans="1:10">
      <c r="A14" s="3">
        <f>$B$4/(1+EXP(4*$C$4/$B$4*($A$4-Data!B12)+2))</f>
        <v>1.6557600875741513E-2</v>
      </c>
      <c r="B14" s="3">
        <f>A14-Data!E12</f>
        <v>2.4576008757415009E-3</v>
      </c>
      <c r="C14" s="3">
        <f t="shared" si="0"/>
        <v>6.039802064445392E-6</v>
      </c>
      <c r="D14" s="2">
        <f>(Data!E12-AVERAGE(Data!$E$5:$E$15))^2</f>
        <v>1.2570247933884327E-5</v>
      </c>
      <c r="E14" s="81">
        <f t="shared" si="1"/>
        <v>8.0584361140741342E-3</v>
      </c>
      <c r="F14" s="81">
        <f t="shared" si="2"/>
        <v>0.55411129970570072</v>
      </c>
      <c r="G14" s="81">
        <f t="shared" si="3"/>
        <v>1.804691585483132</v>
      </c>
    </row>
    <row r="15" spans="1:10">
      <c r="A15" s="3">
        <f>$B$4/(1+EXP(4*$C$4/$B$4*($A$4-Data!B13)+2))</f>
        <v>1.882690300324159E-2</v>
      </c>
      <c r="B15" s="3">
        <f>A15-Data!E13</f>
        <v>1.7269030032415755E-3</v>
      </c>
      <c r="C15" s="3">
        <f t="shared" si="0"/>
        <v>2.982193982604773E-6</v>
      </c>
      <c r="D15" s="2">
        <f>(Data!E13-AVERAGE(Data!$E$5:$E$15))^2</f>
        <v>4.2842975206611659E-5</v>
      </c>
      <c r="E15" s="81">
        <f t="shared" si="1"/>
        <v>9.0772085100003091E-3</v>
      </c>
      <c r="F15" s="81">
        <f t="shared" si="2"/>
        <v>0.54822003369457339</v>
      </c>
      <c r="G15" s="81">
        <f t="shared" si="3"/>
        <v>1.8240851091500319</v>
      </c>
    </row>
    <row r="16" spans="1:10">
      <c r="A16" s="3">
        <f>$B$4/(1+EXP(4*$C$4/$B$4*($A$4-Data!B14)+2))</f>
        <v>2.1376076040464816E-2</v>
      </c>
      <c r="B16" s="3">
        <f>A16-Data!E14</f>
        <v>1.2760760404647992E-3</v>
      </c>
      <c r="C16" s="3">
        <f t="shared" si="0"/>
        <v>1.6283700610483197E-6</v>
      </c>
      <c r="D16" s="2">
        <f>(Data!E14-AVERAGE(Data!$E$5:$E$15))^2</f>
        <v>9.1115702479339019E-5</v>
      </c>
      <c r="E16" s="81">
        <f t="shared" si="1"/>
        <v>1.0196692148892905E-2</v>
      </c>
      <c r="F16" s="81">
        <f t="shared" si="2"/>
        <v>0.54160220335427722</v>
      </c>
      <c r="G16" s="81">
        <f t="shared" si="3"/>
        <v>1.8463735815821116</v>
      </c>
    </row>
    <row r="17" spans="1:7">
      <c r="A17" s="3">
        <f>$B$4/(1+EXP(4*$C$4/$B$4*($A$4-Data!B15)+2))</f>
        <v>2.423080360611584E-2</v>
      </c>
      <c r="B17" s="3">
        <f>A17-Data!E15</f>
        <v>1.1308036061158482E-3</v>
      </c>
      <c r="C17" s="3">
        <f t="shared" si="0"/>
        <v>1.2787167956046062E-6</v>
      </c>
      <c r="D17" s="2">
        <f>(Data!E15-AVERAGE(Data!$E$5:$E$15))^2</f>
        <v>1.5738842975206573E-4</v>
      </c>
      <c r="E17" s="81">
        <f t="shared" si="1"/>
        <v>1.1418910262604096E-2</v>
      </c>
      <c r="F17" s="81">
        <f t="shared" si="2"/>
        <v>0.53419113222595904</v>
      </c>
      <c r="G17" s="81">
        <f t="shared" si="3"/>
        <v>1.8719891433484281</v>
      </c>
    </row>
    <row r="18" spans="1:7">
      <c r="A18" s="3">
        <f>$B$4/(1+EXP(4*$C$4/$B$4*($A$4-Data!B16)+2))</f>
        <v>2.7416672065087039E-2</v>
      </c>
      <c r="B18" s="3">
        <f>A18-Data!E16</f>
        <v>1.3166720650870448E-3</v>
      </c>
      <c r="C18" s="3">
        <f t="shared" si="0"/>
        <v>1.7336253269805831E-6</v>
      </c>
      <c r="D18" s="2">
        <f>(Data!E16-AVERAGE(Data!$E$5:$E$15))^2</f>
        <v>2.4166115702479299E-4</v>
      </c>
      <c r="E18" s="81">
        <f t="shared" si="1"/>
        <v>1.2743473835884797E-2</v>
      </c>
      <c r="F18" s="81">
        <f t="shared" si="2"/>
        <v>0.52592039632843013</v>
      </c>
      <c r="G18" s="81">
        <f t="shared" si="3"/>
        <v>1.9014284423673762</v>
      </c>
    </row>
    <row r="19" spans="1:7">
      <c r="A19" s="3">
        <f>$B$4/(1+EXP(4*$C$4/$B$4*($A$4-Data!B17)+2))</f>
        <v>3.0958397725061083E-2</v>
      </c>
      <c r="B19" s="3">
        <f>A19-Data!E17</f>
        <v>8.5839772506108442E-4</v>
      </c>
      <c r="C19" s="3">
        <f t="shared" ref="C19:C82" si="4">B19^2</f>
        <v>7.3684665439004504E-7</v>
      </c>
      <c r="D19" s="2">
        <f>(Data!E17-AVERAGE(Data!$E$5:$E$15))^2</f>
        <v>3.820247933884294E-4</v>
      </c>
      <c r="E19" s="81">
        <f t="shared" si="1"/>
        <v>1.4166902639896173E-2</v>
      </c>
      <c r="F19" s="81">
        <f t="shared" si="2"/>
        <v>0.51672583040946829</v>
      </c>
      <c r="G19" s="81">
        <f t="shared" si="3"/>
        <v>1.9352622631765311</v>
      </c>
    </row>
    <row r="20" spans="1:7">
      <c r="A20" s="3">
        <f>$B$4/(1+EXP(4*$C$4/$B$4*($A$4-Data!B18)+2))</f>
        <v>3.4878876303677607E-2</v>
      </c>
      <c r="B20" s="3">
        <f>A20-Data!E18</f>
        <v>1.7788763036776026E-3</v>
      </c>
      <c r="C20" s="3">
        <f t="shared" si="4"/>
        <v>3.1644009037856901E-6</v>
      </c>
      <c r="D20" s="2">
        <f>(Data!E18-AVERAGE(Data!$E$5:$E$15))^2</f>
        <v>5.0829752066115688E-4</v>
      </c>
      <c r="E20" s="81">
        <f t="shared" si="1"/>
        <v>1.5681914314466097E-2</v>
      </c>
      <c r="F20" s="81">
        <f t="shared" si="2"/>
        <v>0.50654799559511621</v>
      </c>
      <c r="G20" s="81">
        <f t="shared" si="3"/>
        <v>1.9741465936019613</v>
      </c>
    </row>
    <row r="21" spans="1:7">
      <c r="A21" s="3">
        <f>$B$4/(1+EXP(4*$C$4/$B$4*($A$4-Data!B19)+2))</f>
        <v>3.9198059195166932E-2</v>
      </c>
      <c r="B21" s="3">
        <f>A21-Data!E19</f>
        <v>1.0980591951669227E-3</v>
      </c>
      <c r="C21" s="3">
        <f t="shared" si="4"/>
        <v>1.2057339960906302E-6</v>
      </c>
      <c r="D21" s="2">
        <f>(Data!E19-AVERAGE(Data!$E$5:$E$15))^2</f>
        <v>7.5875206611570256E-4</v>
      </c>
      <c r="E21" s="81">
        <f t="shared" si="1"/>
        <v>1.7276731565957298E-2</v>
      </c>
      <c r="F21" s="81">
        <f t="shared" si="2"/>
        <v>0.49533509667958114</v>
      </c>
      <c r="G21" s="81">
        <f t="shared" si="3"/>
        <v>2.0188353433935511</v>
      </c>
    </row>
    <row r="22" spans="1:7">
      <c r="A22" s="3">
        <f>$B$4/(1+EXP(4*$C$4/$B$4*($A$4-Data!B20)+2))</f>
        <v>4.393167848291811E-2</v>
      </c>
      <c r="B22" s="3">
        <f>A22-Data!E20</f>
        <v>1.8316784829180977E-3</v>
      </c>
      <c r="C22" s="3">
        <f t="shared" si="4"/>
        <v>3.3550460647851439E-6</v>
      </c>
      <c r="D22" s="2">
        <f>(Data!E20-AVERAGE(Data!$E$5:$E$15))^2</f>
        <v>9.9511570247933921E-4</v>
      </c>
      <c r="E22" s="81">
        <f t="shared" si="1"/>
        <v>1.8934477151004714E-2</v>
      </c>
      <c r="F22" s="81">
        <f t="shared" si="2"/>
        <v>0.48304629208119848</v>
      </c>
      <c r="G22" s="81">
        <f t="shared" si="3"/>
        <v>2.0701949614218411</v>
      </c>
    </row>
    <row r="23" spans="1:7">
      <c r="A23" s="3">
        <f>$B$4/(1+EXP(4*$C$4/$B$4*($A$4-Data!B21)+2))</f>
        <v>4.9089864697204881E-2</v>
      </c>
      <c r="B23" s="3">
        <f>A23-Data!E21</f>
        <v>1.9898646972048642E-3</v>
      </c>
      <c r="C23" s="3">
        <f t="shared" si="4"/>
        <v>3.9595615131822059E-6</v>
      </c>
      <c r="D23" s="2">
        <f>(Data!E21-AVERAGE(Data!$E$5:$E$15))^2</f>
        <v>1.3355702479338849E-3</v>
      </c>
      <c r="E23" s="81">
        <f t="shared" si="1"/>
        <v>2.0632744857147084E-2</v>
      </c>
      <c r="F23" s="81">
        <f t="shared" si="2"/>
        <v>0.46965528223943648</v>
      </c>
      <c r="G23" s="81">
        <f t="shared" si="3"/>
        <v>2.1292212348421682</v>
      </c>
    </row>
    <row r="24" spans="1:7">
      <c r="A24" s="3">
        <f>$B$4/(1+EXP(4*$C$4/$B$4*($A$4-Data!B22)+2))</f>
        <v>5.4675726720637037E-2</v>
      </c>
      <c r="B24" s="3">
        <f>A24-Data!E22</f>
        <v>1.5757267206370426E-3</v>
      </c>
      <c r="C24" s="3">
        <f t="shared" si="4"/>
        <v>2.4829146981295687E-6</v>
      </c>
      <c r="D24" s="2">
        <f>(Data!E22-AVERAGE(Data!$E$5:$E$15))^2</f>
        <v>1.8101157024793377E-3</v>
      </c>
      <c r="E24" s="81">
        <f t="shared" si="1"/>
        <v>2.2343448093728624E-2</v>
      </c>
      <c r="F24" s="81">
        <f t="shared" si="2"/>
        <v>0.45515399627900854</v>
      </c>
      <c r="G24" s="81">
        <f t="shared" si="3"/>
        <v>2.1970585959372788</v>
      </c>
    </row>
    <row r="25" spans="1:7">
      <c r="A25" s="3">
        <f>$B$4/(1+EXP(4*$C$4/$B$4*($A$4-Data!B23)+2))</f>
        <v>6.0683989415140048E-2</v>
      </c>
      <c r="B25" s="3">
        <f>A25-Data!E23</f>
        <v>2.5839894151400492E-3</v>
      </c>
      <c r="C25" s="3">
        <f t="shared" si="4"/>
        <v>6.6770012975558134E-6</v>
      </c>
      <c r="D25" s="2">
        <f>(Data!E23-AVERAGE(Data!$E$5:$E$15))^2</f>
        <v>2.2605702479338834E-3</v>
      </c>
      <c r="E25" s="81">
        <f t="shared" si="1"/>
        <v>2.4033050778012044E-2</v>
      </c>
      <c r="F25" s="81">
        <f t="shared" si="2"/>
        <v>0.43955612882491252</v>
      </c>
      <c r="G25" s="81">
        <f t="shared" si="3"/>
        <v>2.2750223109693639</v>
      </c>
    </row>
    <row r="26" spans="1:7">
      <c r="A26" s="3">
        <f>$B$4/(1+EXP(4*$C$4/$B$4*($A$4-Data!B24)+2))</f>
        <v>6.7099807521560667E-2</v>
      </c>
      <c r="B26" s="3">
        <f>A26-Data!E24</f>
        <v>9.9980752156066111E-4</v>
      </c>
      <c r="C26" s="3">
        <f t="shared" si="4"/>
        <v>9.996150801692719E-7</v>
      </c>
      <c r="D26" s="2">
        <f>(Data!E24-AVERAGE(Data!$E$5:$E$15))^2</f>
        <v>3.0852975206611568E-3</v>
      </c>
      <c r="E26" s="81">
        <f t="shared" si="1"/>
        <v>2.5663272425682476E-2</v>
      </c>
      <c r="F26" s="81">
        <f t="shared" si="2"/>
        <v>0.42290021920147108</v>
      </c>
      <c r="G26" s="81">
        <f t="shared" si="3"/>
        <v>2.3646239812507561</v>
      </c>
    </row>
    <row r="27" spans="1:7">
      <c r="A27" s="3">
        <f>$B$4/(1+EXP(4*$C$4/$B$4*($A$4-Data!B25)+2))</f>
        <v>7.3897889097247746E-2</v>
      </c>
      <c r="B27" s="3">
        <f>A27-Data!E25</f>
        <v>2.7978890972477355E-3</v>
      </c>
      <c r="C27" s="3">
        <f t="shared" si="4"/>
        <v>7.8281834004977477E-6</v>
      </c>
      <c r="D27" s="2">
        <f>(Data!E25-AVERAGE(Data!$E$5:$E$15))^2</f>
        <v>3.6657520661157027E-3</v>
      </c>
      <c r="E27" s="81">
        <f t="shared" si="1"/>
        <v>2.7192326302748315E-2</v>
      </c>
      <c r="F27" s="81">
        <f t="shared" si="2"/>
        <v>0.4052519270492812</v>
      </c>
      <c r="G27" s="81">
        <f t="shared" si="3"/>
        <v>2.4676008508613303</v>
      </c>
    </row>
    <row r="28" spans="1:7">
      <c r="A28" s="3">
        <f>$B$4/(1+EXP(4*$C$4/$B$4*($A$4-Data!B26)+2))</f>
        <v>8.1042062775480997E-2</v>
      </c>
      <c r="B28" s="3">
        <f>A28-Data!E26</f>
        <v>2.9420627754809803E-3</v>
      </c>
      <c r="C28" s="3">
        <f t="shared" si="4"/>
        <v>8.6557333748708491E-6</v>
      </c>
      <c r="D28" s="2">
        <f>(Data!E26-AVERAGE(Data!$E$5:$E$15))^2</f>
        <v>4.5623884297520661E-3</v>
      </c>
      <c r="E28" s="81">
        <f t="shared" si="1"/>
        <v>2.8576694712933004E-2</v>
      </c>
      <c r="F28" s="81">
        <f t="shared" si="2"/>
        <v>0.38670515574980496</v>
      </c>
      <c r="G28" s="81">
        <f t="shared" si="3"/>
        <v>2.585949489245992</v>
      </c>
    </row>
    <row r="29" spans="1:7">
      <c r="A29" s="3">
        <f>$B$4/(1+EXP(4*$C$4/$B$4*($A$4-Data!B27)+2))</f>
        <v>8.8485405875972964E-2</v>
      </c>
      <c r="B29" s="3">
        <f>A29-Data!E27</f>
        <v>-6.1459412402703473E-4</v>
      </c>
      <c r="C29" s="3">
        <f t="shared" si="4"/>
        <v>3.7772593728855815E-7</v>
      </c>
      <c r="D29" s="2">
        <f>(Data!E27-AVERAGE(Data!$E$5:$E$15))^2</f>
        <v>6.1693884297520634E-3</v>
      </c>
      <c r="E29" s="81">
        <f t="shared" si="1"/>
        <v>2.9773372401967868E-2</v>
      </c>
      <c r="F29" s="81">
        <f t="shared" si="2"/>
        <v>0.36738171984160922</v>
      </c>
      <c r="G29" s="81">
        <f t="shared" si="3"/>
        <v>2.7219645017480296</v>
      </c>
    </row>
    <row r="30" spans="1:7">
      <c r="A30" s="3">
        <f>$B$4/(1+EXP(4*$C$4/$B$4*($A$4-Data!B28)+2))</f>
        <v>9.6171012651227142E-2</v>
      </c>
      <c r="B30" s="3">
        <f>A30-Data!E28</f>
        <v>-9.2898734877286393E-4</v>
      </c>
      <c r="C30" s="3">
        <f t="shared" si="4"/>
        <v>8.6301749418003471E-7</v>
      </c>
      <c r="D30" s="2">
        <f>(Data!E28-AVERAGE(Data!$E$5:$E$15))^2</f>
        <v>7.4901157024793372E-3</v>
      </c>
      <c r="E30" s="81">
        <f t="shared" si="1"/>
        <v>3.0742427101016712E-2</v>
      </c>
      <c r="F30" s="81">
        <f t="shared" si="2"/>
        <v>0.34742935059943492</v>
      </c>
      <c r="G30" s="81">
        <f t="shared" si="3"/>
        <v>2.8782830186184807</v>
      </c>
    </row>
    <row r="31" spans="1:7">
      <c r="A31" s="3">
        <f>$B$4/(1+EXP(4*$C$4/$B$4*($A$4-Data!B29)+2))</f>
        <v>0.10403342525179095</v>
      </c>
      <c r="B31" s="3">
        <f>A31-Data!E29</f>
        <v>-2.0665747482090657E-3</v>
      </c>
      <c r="C31" s="3">
        <f t="shared" si="4"/>
        <v>4.2707311899353632E-6</v>
      </c>
      <c r="D31" s="2">
        <f>(Data!E29-AVERAGE(Data!$E$5:$E$15))^2</f>
        <v>9.1289338842975212E-3</v>
      </c>
      <c r="E31" s="81">
        <f t="shared" si="1"/>
        <v>3.1449650402255225E-2</v>
      </c>
      <c r="F31" s="81">
        <f t="shared" si="2"/>
        <v>0.32701798114895825</v>
      </c>
      <c r="G31" s="81">
        <f t="shared" si="3"/>
        <v>3.0579358250777506</v>
      </c>
    </row>
    <row r="32" spans="1:7">
      <c r="A32" s="3">
        <f>$B$4/(1+EXP(4*$C$4/$B$4*($A$4-Data!B30)+2))</f>
        <v>0.11200068034410354</v>
      </c>
      <c r="B32" s="3">
        <f>A32-Data!E30</f>
        <v>-4.0993196558964523E-3</v>
      </c>
      <c r="C32" s="3">
        <f t="shared" si="4"/>
        <v>1.6804421641219007E-5</v>
      </c>
      <c r="D32" s="2">
        <f>(Data!E30-AVERAGE(Data!$E$5:$E$15))^2</f>
        <v>1.1139842975206607E-2</v>
      </c>
      <c r="E32" s="81">
        <f t="shared" si="1"/>
        <v>3.1869020369250378E-2</v>
      </c>
      <c r="F32" s="81">
        <f t="shared" si="2"/>
        <v>0.30633443330466281</v>
      </c>
      <c r="G32" s="81">
        <f t="shared" si="3"/>
        <v>3.2644061237655801</v>
      </c>
    </row>
    <row r="33" spans="1:7">
      <c r="A33" s="3">
        <f>$B$4/(1+EXP(4*$C$4/$B$4*($A$4-Data!B31)+2))</f>
        <v>0.11999685178187004</v>
      </c>
      <c r="B33" s="3">
        <f>A33-Data!E31</f>
        <v>-1.1031482181299568E-3</v>
      </c>
      <c r="C33" s="3">
        <f t="shared" si="4"/>
        <v>1.2169359911632988E-6</v>
      </c>
      <c r="D33" s="2">
        <f>(Data!E31-AVERAGE(Data!$E$5:$E$15))^2</f>
        <v>1.2220297520661153E-2</v>
      </c>
      <c r="E33" s="81">
        <f t="shared" si="1"/>
        <v>3.1984685751066E-2</v>
      </c>
      <c r="F33" s="81">
        <f t="shared" si="2"/>
        <v>0.2855758166182415</v>
      </c>
      <c r="G33" s="81">
        <f t="shared" si="3"/>
        <v>3.5016970688971281</v>
      </c>
    </row>
    <row r="34" spans="1:7">
      <c r="A34" s="3">
        <f>$B$4/(1+EXP(4*$C$4/$B$4*($A$4-Data!B32)+2))</f>
        <v>0.1279449066728981</v>
      </c>
      <c r="B34" s="3">
        <f>A34-Data!E32</f>
        <v>8.4490667289810473E-4</v>
      </c>
      <c r="C34" s="3">
        <f t="shared" si="4"/>
        <v>7.1386728590774496E-7</v>
      </c>
      <c r="D34" s="2">
        <f>(Data!E32-AVERAGE(Data!$E$5:$E$15))^2</f>
        <v>1.3582842975206609E-2</v>
      </c>
      <c r="E34" s="81">
        <f t="shared" si="1"/>
        <v>3.1792219564112212E-2</v>
      </c>
      <c r="F34" s="81">
        <f t="shared" si="2"/>
        <v>0.26494211383065303</v>
      </c>
      <c r="G34" s="81">
        <f t="shared" si="3"/>
        <v>3.7744093815118602</v>
      </c>
    </row>
    <row r="35" spans="1:7">
      <c r="A35" s="3">
        <f>$B$4/(1+EXP(4*$C$4/$B$4*($A$4-Data!B33)+2))</f>
        <v>0.1357696504512455</v>
      </c>
      <c r="B35" s="3">
        <f>A35-Data!E33</f>
        <v>5.6696504512455115E-3</v>
      </c>
      <c r="C35" s="3">
        <f t="shared" si="4"/>
        <v>3.2144936239308434E-5</v>
      </c>
      <c r="D35" s="2">
        <f>(Data!E33-AVERAGE(Data!$E$5:$E$15))^2</f>
        <v>1.4291115702479337E-2</v>
      </c>
      <c r="E35" s="81">
        <f t="shared" si="1"/>
        <v>3.1298975113389638E-2</v>
      </c>
      <c r="F35" s="81">
        <f t="shared" si="2"/>
        <v>0.24462853526016551</v>
      </c>
      <c r="G35" s="81">
        <f t="shared" si="3"/>
        <v>4.0878305506611792</v>
      </c>
    </row>
    <row r="36" spans="1:7">
      <c r="A36" s="3">
        <f>$B$4/(1+EXP(4*$C$4/$B$4*($A$4-Data!B34)+2))</f>
        <v>0.14340052446193879</v>
      </c>
      <c r="B36" s="3">
        <f>A36-Data!E34</f>
        <v>2.300524461938791E-3</v>
      </c>
      <c r="C36" s="3">
        <f t="shared" si="4"/>
        <v>5.2924127999787642E-6</v>
      </c>
      <c r="D36" s="2">
        <f>(Data!E34-AVERAGE(Data!$E$5:$E$15))^2</f>
        <v>1.7042115702479339E-2</v>
      </c>
      <c r="E36" s="81">
        <f t="shared" si="1"/>
        <v>3.0523496042773157E-2</v>
      </c>
      <c r="F36" s="81">
        <f t="shared" si="2"/>
        <v>0.22481825607803313</v>
      </c>
      <c r="G36" s="81">
        <f t="shared" si="3"/>
        <v>4.4480373500135402</v>
      </c>
    </row>
    <row r="37" spans="1:7">
      <c r="A37" s="3">
        <f>$B$4/(1+EXP(4*$C$4/$B$4*($A$4-Data!B35)+2))</f>
        <v>0.15077403956097907</v>
      </c>
      <c r="B37" s="3">
        <f>A37-Data!E35</f>
        <v>1.674039560979057E-3</v>
      </c>
      <c r="C37" s="3">
        <f t="shared" si="4"/>
        <v>2.802408451722954E-6</v>
      </c>
      <c r="D37" s="2">
        <f>(Data!E35-AVERAGE(Data!$E$5:$E$15))^2</f>
        <v>1.9194842975206614E-2</v>
      </c>
      <c r="E37" s="81">
        <f t="shared" si="1"/>
        <v>2.9494060396161093E-2</v>
      </c>
      <c r="F37" s="81">
        <f t="shared" si="2"/>
        <v>0.20567609851377755</v>
      </c>
      <c r="G37" s="81">
        <f t="shared" si="3"/>
        <v>4.8620136575228425</v>
      </c>
    </row>
    <row r="38" spans="1:7">
      <c r="A38" s="3">
        <f>$B$4/(1+EXP(4*$C$4/$B$4*($A$4-Data!B36)+2))</f>
        <v>0.15783567726266934</v>
      </c>
      <c r="B38" s="3">
        <f>A38-Data!E36</f>
        <v>-9.2643227373306325E-3</v>
      </c>
      <c r="C38" s="3">
        <f t="shared" si="4"/>
        <v>8.5827675781421345E-5</v>
      </c>
      <c r="D38" s="2">
        <f>(Data!E36-AVERAGE(Data!$E$5:$E$15))^2</f>
        <v>2.4506479338842965E-2</v>
      </c>
      <c r="E38" s="81">
        <f t="shared" si="1"/>
        <v>2.8246550806761084E-2</v>
      </c>
      <c r="F38" s="81">
        <f t="shared" si="2"/>
        <v>0.18734359634462833</v>
      </c>
      <c r="G38" s="81">
        <f t="shared" si="3"/>
        <v>5.3377858625092678</v>
      </c>
    </row>
    <row r="39" spans="1:7">
      <c r="A39" s="3">
        <f>$B$4/(1+EXP(4*$C$4/$B$4*($A$4-Data!B37)+2))</f>
        <v>0.16454115657829368</v>
      </c>
      <c r="B39" s="3">
        <f>A39-Data!E37</f>
        <v>-1.1558843421706294E-2</v>
      </c>
      <c r="C39" s="3">
        <f t="shared" si="4"/>
        <v>1.3360686124752288E-4</v>
      </c>
      <c r="D39" s="2">
        <f>(Data!E37-AVERAGE(Data!$E$5:$E$15))^2</f>
        <v>2.7405297520661148E-2</v>
      </c>
      <c r="E39" s="81">
        <f t="shared" si="1"/>
        <v>2.6821917262497386E-2</v>
      </c>
      <c r="F39" s="81">
        <f t="shared" si="2"/>
        <v>0.16993570609425956</v>
      </c>
      <c r="G39" s="81">
        <f t="shared" si="3"/>
        <v>5.884578485496875</v>
      </c>
    </row>
    <row r="40" spans="1:7">
      <c r="A40" s="3">
        <f>$B$4/(1+EXP(4*$C$4/$B$4*($A$4-Data!B38)+2))</f>
        <v>0.17085703761293403</v>
      </c>
      <c r="B40" s="3">
        <f>A40-Data!E38</f>
        <v>-7.2429623870659543E-3</v>
      </c>
      <c r="C40" s="3">
        <f t="shared" si="4"/>
        <v>5.2460504140452145E-5</v>
      </c>
      <c r="D40" s="2">
        <f>(Data!E38-AVERAGE(Data!$E$5:$E$15))^2</f>
        <v>2.8071479338842967E-2</v>
      </c>
      <c r="E40" s="81">
        <f t="shared" si="1"/>
        <v>2.5263524138561366E-2</v>
      </c>
      <c r="F40" s="81">
        <f t="shared" si="2"/>
        <v>0.1535392400535377</v>
      </c>
      <c r="G40" s="81">
        <f t="shared" si="3"/>
        <v>6.5129930280448791</v>
      </c>
    </row>
    <row r="41" spans="1:7">
      <c r="A41" s="3">
        <f>$B$4/(1+EXP(4*$C$4/$B$4*($A$4-Data!B39)+2))</f>
        <v>0.17676070020477408</v>
      </c>
      <c r="B41" s="3">
        <f>A41-Data!E39</f>
        <v>-1.5339299795225914E-2</v>
      </c>
      <c r="C41" s="3">
        <f t="shared" si="4"/>
        <v>2.3529411820781776E-4</v>
      </c>
      <c r="D41" s="2">
        <f>(Data!E39-AVERAGE(Data!$E$5:$E$15))^2</f>
        <v>3.2958752066115697E-2</v>
      </c>
      <c r="E41" s="81">
        <f t="shared" si="1"/>
        <v>2.3614650367360213E-2</v>
      </c>
      <c r="F41" s="81">
        <f t="shared" si="2"/>
        <v>0.13821292173435509</v>
      </c>
      <c r="G41" s="81">
        <f t="shared" si="3"/>
        <v>7.2352135202090411</v>
      </c>
    </row>
    <row r="42" spans="1:7">
      <c r="A42" s="3">
        <f>$B$4/(1+EXP(4*$C$4/$B$4*($A$4-Data!B40)+2))</f>
        <v>0.18223978823920425</v>
      </c>
      <c r="B42" s="3">
        <f>A42-Data!E40</f>
        <v>-1.2860211760795742E-2</v>
      </c>
      <c r="C42" s="3">
        <f t="shared" si="4"/>
        <v>1.6538504653250912E-4</v>
      </c>
      <c r="D42" s="2">
        <f>(Data!E40-AVERAGE(Data!$E$5:$E$15))^2</f>
        <v>3.405702479338843E-2</v>
      </c>
      <c r="E42" s="81">
        <f t="shared" si="1"/>
        <v>2.1916352137720696E-2</v>
      </c>
      <c r="F42" s="81">
        <f t="shared" si="2"/>
        <v>0.12398882846883384</v>
      </c>
      <c r="G42" s="81">
        <f t="shared" si="3"/>
        <v>8.0652427508931801</v>
      </c>
    </row>
    <row r="43" spans="1:7">
      <c r="A43" s="3">
        <f>$B$4/(1+EXP(4*$C$4/$B$4*($A$4-Data!B41)+2))</f>
        <v>0.18729124286973239</v>
      </c>
      <c r="B43" s="3">
        <f>A43-Data!E41</f>
        <v>-1.3808757130267607E-2</v>
      </c>
      <c r="C43" s="3">
        <f t="shared" si="4"/>
        <v>1.9068177348271649E-4</v>
      </c>
      <c r="D43" s="2">
        <f>(Data!E41-AVERAGE(Data!$E$5:$E$15))^2</f>
        <v>3.6307570247933886E-2</v>
      </c>
      <c r="E43" s="81">
        <f t="shared" si="1"/>
        <v>2.0205818522112562E-2</v>
      </c>
      <c r="F43" s="81">
        <f t="shared" si="2"/>
        <v>0.11087490123501907</v>
      </c>
      <c r="G43" s="81">
        <f t="shared" si="3"/>
        <v>9.019173761249375</v>
      </c>
    </row>
    <row r="44" spans="1:7">
      <c r="A44" s="3">
        <f>$B$4/(1+EXP(4*$C$4/$B$4*($A$4-Data!B42)+2))</f>
        <v>0.19192006023761027</v>
      </c>
      <c r="B44" s="3">
        <f>A44-Data!E42</f>
        <v>-9.1799397623897327E-3</v>
      </c>
      <c r="C44" s="3">
        <f t="shared" si="4"/>
        <v>8.4271294041104067E-5</v>
      </c>
      <c r="D44" s="2">
        <f>(Data!E42-AVERAGE(Data!$E$5:$E$15))^2</f>
        <v>3.6307570247933886E-2</v>
      </c>
      <c r="E44" s="81">
        <f t="shared" si="1"/>
        <v>1.8515269471511497E-2</v>
      </c>
      <c r="F44" s="81">
        <f t="shared" si="2"/>
        <v>9.8858169703051807E-2</v>
      </c>
      <c r="G44" s="81">
        <f t="shared" si="3"/>
        <v>10.115501864982733</v>
      </c>
    </row>
    <row r="45" spans="1:7">
      <c r="A45" s="3">
        <f>$B$4/(1+EXP(4*$C$4/$B$4*($A$4-Data!B43)+2))</f>
        <v>0.19613790435247544</v>
      </c>
      <c r="B45" s="3">
        <f>A45-Data!E43</f>
        <v>-3.9620956475245606E-3</v>
      </c>
      <c r="C45" s="3">
        <f t="shared" si="4"/>
        <v>1.5698201920133067E-5</v>
      </c>
      <c r="D45" s="2">
        <f>(Data!E43-AVERAGE(Data!$E$5:$E$15))^2</f>
        <v>3.5927479338842973E-2</v>
      </c>
      <c r="E45" s="81">
        <f t="shared" si="1"/>
        <v>1.6871376459460685E-2</v>
      </c>
      <c r="F45" s="81">
        <f t="shared" si="2"/>
        <v>8.7908353293411637E-2</v>
      </c>
      <c r="G45" s="81">
        <f t="shared" si="3"/>
        <v>11.375483245173537</v>
      </c>
    </row>
    <row r="46" spans="1:7">
      <c r="A46" s="3">
        <f>$B$4/(1+EXP(4*$C$4/$B$4*($A$4-Data!B44)+2))</f>
        <v>0.19996168850370463</v>
      </c>
      <c r="B46" s="3">
        <f>A46-Data!E44</f>
        <v>-1.3831149629536799E-4</v>
      </c>
      <c r="C46" s="3">
        <f t="shared" si="4"/>
        <v>1.9130070007463593E-8</v>
      </c>
      <c r="D46" s="2">
        <f>(Data!E44-AVERAGE(Data!$E$5:$E$15))^2</f>
        <v>3.5927479338842973E-2</v>
      </c>
      <c r="E46" s="81">
        <f t="shared" si="1"/>
        <v>1.529513660491677E-2</v>
      </c>
      <c r="F46" s="81">
        <f t="shared" si="2"/>
        <v>7.7981543931611455E-2</v>
      </c>
      <c r="G46" s="81">
        <f t="shared" si="3"/>
        <v>12.823547080280736</v>
      </c>
    </row>
    <row r="47" spans="1:7">
      <c r="A47" s="3">
        <f>$B$4/(1+EXP(4*$C$4/$B$4*($A$4-Data!B45)+2))</f>
        <v>0.2034122143556065</v>
      </c>
      <c r="B47" s="3">
        <f>A47-Data!E45</f>
        <v>3.122143556064938E-4</v>
      </c>
      <c r="C47" s="3">
        <f t="shared" si="4"/>
        <v>9.747780384677817E-8</v>
      </c>
      <c r="D47" s="2">
        <f>(Data!E45-AVERAGE(Data!$E$5:$E$15))^2</f>
        <v>3.7073752066115705E-2</v>
      </c>
      <c r="E47" s="81">
        <f t="shared" si="1"/>
        <v>1.3802103407607458E-2</v>
      </c>
      <c r="F47" s="81">
        <f t="shared" si="2"/>
        <v>6.9023739051652142E-2</v>
      </c>
      <c r="G47" s="81">
        <f t="shared" si="3"/>
        <v>14.487769189838813</v>
      </c>
    </row>
    <row r="48" spans="1:7">
      <c r="A48" s="3">
        <f>$B$4/(1+EXP(4*$C$4/$B$4*($A$4-Data!B46)+2))</f>
        <v>0.20651293158136994</v>
      </c>
      <c r="B48" s="3">
        <f>A48-Data!E46</f>
        <v>4.1293158136992969E-4</v>
      </c>
      <c r="C48" s="3">
        <f t="shared" si="4"/>
        <v>1.7051249089267086E-7</v>
      </c>
      <c r="D48" s="2">
        <f>(Data!E46-AVERAGE(Data!$E$5:$E$15))^2</f>
        <v>3.8238024793388434E-2</v>
      </c>
      <c r="E48" s="81">
        <f t="shared" si="1"/>
        <v>1.2402868903053754E-2</v>
      </c>
      <c r="F48" s="81">
        <f t="shared" si="2"/>
        <v>6.0974061672476473E-2</v>
      </c>
      <c r="G48" s="81">
        <f t="shared" si="3"/>
        <v>16.400416383142101</v>
      </c>
    </row>
    <row r="49" spans="1:7">
      <c r="A49" s="3">
        <f>$B$4/(1+EXP(4*$C$4/$B$4*($A$4-Data!B47)+2))</f>
        <v>0.20928885613701964</v>
      </c>
      <c r="B49" s="3">
        <f>A49-Data!E47</f>
        <v>-8.11143862980368E-4</v>
      </c>
      <c r="C49" s="3">
        <f t="shared" si="4"/>
        <v>6.5795436645071401E-7</v>
      </c>
      <c r="D49" s="2">
        <f>(Data!E47-AVERAGE(Data!$E$5:$E$15))^2</f>
        <v>3.981838842975207E-2</v>
      </c>
      <c r="E49" s="81">
        <f t="shared" si="1"/>
        <v>1.1103698222598823E-2</v>
      </c>
      <c r="F49" s="81">
        <f t="shared" si="2"/>
        <v>5.3767568633946584E-2</v>
      </c>
      <c r="G49" s="81">
        <f t="shared" si="3"/>
        <v>18.598572065031821</v>
      </c>
    </row>
    <row r="50" spans="1:7">
      <c r="A50" s="3">
        <f>$B$4/(1+EXP(4*$C$4/$B$4*($A$4-Data!B48)+2))</f>
        <v>0.21176566430771041</v>
      </c>
      <c r="B50" s="3">
        <f>A50-Data!E48</f>
        <v>-3.3433569228960569E-4</v>
      </c>
      <c r="C50" s="3">
        <f t="shared" si="4"/>
        <v>1.117803551387699E-7</v>
      </c>
      <c r="D50" s="2">
        <f>(Data!E48-AVERAGE(Data!$E$5:$E$15))^2</f>
        <v>4.062057024793389E-2</v>
      </c>
      <c r="E50" s="81">
        <f t="shared" si="1"/>
        <v>9.9072326827630564E-3</v>
      </c>
      <c r="F50" s="81">
        <f t="shared" si="2"/>
        <v>4.7337602515620206E-2</v>
      </c>
      <c r="G50" s="81">
        <f t="shared" si="3"/>
        <v>21.124855228357319</v>
      </c>
    </row>
    <row r="51" spans="1:7">
      <c r="A51" s="3">
        <f>$B$4/(1+EXP(4*$C$4/$B$4*($A$4-Data!B49)+2))</f>
        <v>0.21396896347374539</v>
      </c>
      <c r="B51" s="3">
        <f>A51-Data!E49</f>
        <v>-1.1310365262546251E-3</v>
      </c>
      <c r="C51" s="3">
        <f t="shared" si="4"/>
        <v>1.2792436237221294E-6</v>
      </c>
      <c r="D51" s="2">
        <f>(Data!E49-AVERAGE(Data!$E$5:$E$15))^2</f>
        <v>4.1838842975206618E-2</v>
      </c>
      <c r="E51" s="81">
        <f t="shared" si="1"/>
        <v>8.8131966641399329E-3</v>
      </c>
      <c r="F51" s="81">
        <f t="shared" si="2"/>
        <v>4.1617684778839967E-2</v>
      </c>
      <c r="G51" s="81">
        <f t="shared" si="3"/>
        <v>24.028246773314947</v>
      </c>
    </row>
    <row r="52" spans="1:7">
      <c r="A52" s="3">
        <f>$B$4/(1+EXP(4*$C$4/$B$4*($A$4-Data!B50)+2))</f>
        <v>0.21592372920701469</v>
      </c>
      <c r="B52" s="3">
        <f>A52-Data!E50</f>
        <v>3.8237292070146811E-3</v>
      </c>
      <c r="C52" s="3">
        <f t="shared" si="4"/>
        <v>1.4620905048577122E-5</v>
      </c>
      <c r="D52" s="2">
        <f>(Data!E50-AVERAGE(Data!$E$5:$E$15))^2</f>
        <v>4.062057024793389E-2</v>
      </c>
      <c r="E52" s="81">
        <f t="shared" si="1"/>
        <v>7.8190629330772143E-3</v>
      </c>
      <c r="F52" s="81">
        <f t="shared" si="2"/>
        <v>3.6542977103483684E-2</v>
      </c>
      <c r="G52" s="81">
        <f t="shared" si="3"/>
        <v>27.365039174782201</v>
      </c>
    </row>
    <row r="53" spans="1:7">
      <c r="A53" s="3">
        <f>$B$4/(1+EXP(4*$C$4/$B$4*($A$4-Data!B51)+2))</f>
        <v>0.21765389129126675</v>
      </c>
      <c r="B53" s="3">
        <f>A53-Data!E51</f>
        <v>1.5538912912667346E-3</v>
      </c>
      <c r="C53" s="3">
        <f t="shared" si="4"/>
        <v>2.4145781450745998E-6</v>
      </c>
      <c r="D53" s="2">
        <f>(Data!E51-AVERAGE(Data!$E$5:$E$15))^2</f>
        <v>4.2248933884297526E-2</v>
      </c>
      <c r="E53" s="81">
        <f t="shared" si="1"/>
        <v>6.9206483370082283E-3</v>
      </c>
      <c r="F53" s="81">
        <f t="shared" si="2"/>
        <v>3.2051356108124304E-2</v>
      </c>
      <c r="G53" s="81">
        <f t="shared" si="3"/>
        <v>31.199927910274045</v>
      </c>
    </row>
    <row r="54" spans="1:7">
      <c r="A54" s="3">
        <f>$B$4/(1+EXP(4*$C$4/$B$4*($A$4-Data!B52)+2))</f>
        <v>0.21918204773870584</v>
      </c>
      <c r="B54" s="3">
        <f>A54-Data!E52</f>
        <v>1.0820477387058214E-3</v>
      </c>
      <c r="C54" s="3">
        <f t="shared" si="4"/>
        <v>1.1708273088383816E-6</v>
      </c>
      <c r="D54" s="2">
        <f>(Data!E52-AVERAGE(Data!$E$5:$E$15))^2</f>
        <v>4.3075115702479343E-2</v>
      </c>
      <c r="E54" s="81">
        <f t="shared" si="1"/>
        <v>6.1126257897563541E-3</v>
      </c>
      <c r="F54" s="81">
        <f t="shared" si="2"/>
        <v>2.8084155782799092E-2</v>
      </c>
      <c r="G54" s="81">
        <f t="shared" si="3"/>
        <v>35.607265809730244</v>
      </c>
    </row>
    <row r="55" spans="1:7">
      <c r="A55" s="3">
        <f>$B$4/(1+EXP(4*$C$4/$B$4*($A$4-Data!B53)+2))</f>
        <v>0.22052928495485763</v>
      </c>
      <c r="B55" s="3">
        <f>A55-Data!E53</f>
        <v>3.4292849548576143E-3</v>
      </c>
      <c r="C55" s="3">
        <f t="shared" si="4"/>
        <v>1.175999530161279E-5</v>
      </c>
      <c r="D55" s="2">
        <f>(Data!E53-AVERAGE(Data!$E$5:$E$15))^2</f>
        <v>4.2661024793388437E-2</v>
      </c>
      <c r="E55" s="81">
        <f t="shared" si="1"/>
        <v>5.3889488646071682E-3</v>
      </c>
      <c r="F55" s="81">
        <f t="shared" si="2"/>
        <v>2.4586634353519283E-2</v>
      </c>
      <c r="G55" s="81">
        <f t="shared" si="3"/>
        <v>40.672504647097497</v>
      </c>
    </row>
    <row r="56" spans="1:7">
      <c r="A56" s="3">
        <f>$B$4/(1+EXP(4*$C$4/$B$4*($A$4-Data!B54)+2))</f>
        <v>0.2217150830541158</v>
      </c>
      <c r="B56" s="3">
        <f>A56-Data!E54</f>
        <v>3.6150830541157863E-3</v>
      </c>
      <c r="C56" s="3">
        <f t="shared" si="4"/>
        <v>1.3068825488155121E-5</v>
      </c>
      <c r="D56" s="2">
        <f>(Data!E54-AVERAGE(Data!$E$5:$E$15))^2</f>
        <v>4.3075115702479343E-2</v>
      </c>
      <c r="E56" s="81">
        <f t="shared" si="1"/>
        <v>4.7431923970326917E-3</v>
      </c>
      <c r="F56" s="81">
        <f t="shared" si="2"/>
        <v>2.1508220089697491E-2</v>
      </c>
      <c r="G56" s="81">
        <f t="shared" si="3"/>
        <v>46.49385192403733</v>
      </c>
    </row>
    <row r="57" spans="1:7">
      <c r="A57" s="3">
        <f>$B$4/(1+EXP(4*$C$4/$B$4*($A$4-Data!B55)+2))</f>
        <v>0.22275728725858984</v>
      </c>
      <c r="B57" s="3">
        <f>A57-Data!E55</f>
        <v>2.6572872585898244E-3</v>
      </c>
      <c r="C57" s="3">
        <f t="shared" si="4"/>
        <v>7.0611755746638239E-6</v>
      </c>
      <c r="D57" s="2">
        <f>(Data!E55-AVERAGE(Data!$E$5:$E$15))^2</f>
        <v>4.3909297520661167E-2</v>
      </c>
      <c r="E57" s="81">
        <f t="shared" si="1"/>
        <v>4.1688168178961593E-3</v>
      </c>
      <c r="F57" s="81">
        <f t="shared" si="2"/>
        <v>1.8802585554716828E-2</v>
      </c>
      <c r="G57" s="81">
        <f t="shared" si="3"/>
        <v>53.184174968380312</v>
      </c>
    </row>
    <row r="58" spans="1:7">
      <c r="A58" s="3">
        <f>$B$4/(1+EXP(4*$C$4/$B$4*($A$4-Data!B56)+2))</f>
        <v>0.22367212879206463</v>
      </c>
      <c r="B58" s="3">
        <f>A58-Data!E56</f>
        <v>2.5721287920646152E-3</v>
      </c>
      <c r="C58" s="3">
        <f t="shared" si="4"/>
        <v>6.6158465229677769E-6</v>
      </c>
      <c r="D58" s="2">
        <f>(Data!E56-AVERAGE(Data!$E$5:$E$15))^2</f>
        <v>4.4329388429752072E-2</v>
      </c>
      <c r="E58" s="81">
        <f t="shared" si="1"/>
        <v>3.6593661338991668E-3</v>
      </c>
      <c r="F58" s="81">
        <f t="shared" si="2"/>
        <v>1.6427593363763485E-2</v>
      </c>
      <c r="G58" s="81">
        <f t="shared" si="3"/>
        <v>60.873189264949318</v>
      </c>
    </row>
    <row r="59" spans="1:7">
      <c r="A59" s="3">
        <f>$B$4/(1+EXP(4*$C$4/$B$4*($A$4-Data!B57)+2))</f>
        <v>0.22447428133111724</v>
      </c>
      <c r="B59" s="3">
        <f>A59-Data!E57</f>
        <v>3.7428133111722106E-4</v>
      </c>
      <c r="C59" s="3">
        <f t="shared" si="4"/>
        <v>1.4008651482287886E-7</v>
      </c>
      <c r="D59" s="2">
        <f>(Data!E57-AVERAGE(Data!$E$5:$E$15))^2</f>
        <v>4.5601661157024805E-2</v>
      </c>
      <c r="E59" s="81">
        <f t="shared" si="1"/>
        <v>3.2086101562104341E-3</v>
      </c>
      <c r="F59" s="81">
        <f t="shared" si="2"/>
        <v>1.4345149632806052E-2</v>
      </c>
      <c r="G59" s="81">
        <f t="shared" si="3"/>
        <v>69.709973447268268</v>
      </c>
    </row>
    <row r="60" spans="1:7">
      <c r="A60" s="3">
        <f>$B$4/(1+EXP(4*$C$4/$B$4*($A$4-Data!B58)+2))</f>
        <v>0.22517694164849264</v>
      </c>
      <c r="B60" s="3">
        <f>A60-Data!E58</f>
        <v>7.6941648492673265E-5</v>
      </c>
      <c r="C60" s="3">
        <f t="shared" si="4"/>
        <v>5.9200172727700902E-9</v>
      </c>
      <c r="D60" s="2">
        <f>(Data!E58-AVERAGE(Data!$E$5:$E$15))^2</f>
        <v>4.6029752066115689E-2</v>
      </c>
      <c r="E60" s="81">
        <f t="shared" si="1"/>
        <v>2.8106412695015903E-3</v>
      </c>
      <c r="F60" s="81">
        <f t="shared" si="2"/>
        <v>1.2520994622790096E-2</v>
      </c>
      <c r="G60" s="81">
        <f t="shared" si="3"/>
        <v>79.865859712122983</v>
      </c>
    </row>
    <row r="61" spans="1:7">
      <c r="A61" s="3">
        <f>$B$4/(1+EXP(4*$C$4/$B$4*($A$4-Data!B59)+2))</f>
        <v>0.2257919254328658</v>
      </c>
      <c r="B61" s="3">
        <f>A61-Data!E59</f>
        <v>6.9192543286583641E-4</v>
      </c>
      <c r="C61" s="3">
        <f t="shared" si="4"/>
        <v>4.7876080464657507E-7</v>
      </c>
      <c r="D61" s="2">
        <f>(Data!E59-AVERAGE(Data!$E$5:$E$15))^2</f>
        <v>4.6029752066115689E-2</v>
      </c>
      <c r="E61" s="81">
        <f t="shared" si="1"/>
        <v>2.4599351374926526E-3</v>
      </c>
      <c r="F61" s="81">
        <f t="shared" si="2"/>
        <v>1.0924453984869723E-2</v>
      </c>
      <c r="G61" s="81">
        <f t="shared" si="3"/>
        <v>91.537755697904132</v>
      </c>
    </row>
    <row r="62" spans="1:7">
      <c r="A62" s="3">
        <f>$B$4/(1+EXP(4*$C$4/$B$4*($A$4-Data!B60)+2))</f>
        <v>0.22632977132118709</v>
      </c>
      <c r="B62" s="3">
        <f>A62-Data!E60</f>
        <v>1.2297713211871231E-3</v>
      </c>
      <c r="C62" s="3">
        <f t="shared" si="4"/>
        <v>1.5123375024143221E-6</v>
      </c>
      <c r="D62" s="2">
        <f>(Data!E60-AVERAGE(Data!$E$5:$E$15))^2</f>
        <v>4.6029752066115689E-2</v>
      </c>
      <c r="E62" s="81">
        <f t="shared" si="1"/>
        <v>2.1513835532851466E-3</v>
      </c>
      <c r="F62" s="81">
        <f t="shared" si="2"/>
        <v>9.5281686852208211E-3</v>
      </c>
      <c r="G62" s="81">
        <f t="shared" si="3"/>
        <v>104.95196223290041</v>
      </c>
    </row>
    <row r="63" spans="1:7">
      <c r="A63" s="3">
        <f>$B$4/(1+EXP(4*$C$4/$B$4*($A$4-Data!B61)+2))</f>
        <v>0.22679984791238603</v>
      </c>
      <c r="B63" s="3">
        <f>A63-Data!E61</f>
        <v>1.6998479123860599E-3</v>
      </c>
      <c r="C63" s="3">
        <f t="shared" si="4"/>
        <v>2.8894829252432461E-6</v>
      </c>
      <c r="D63" s="2">
        <f>(Data!E61-AVERAGE(Data!$E$5:$E$15))^2</f>
        <v>4.6029752066115689E-2</v>
      </c>
      <c r="E63" s="81">
        <f t="shared" si="1"/>
        <v>1.8803063647957474E-3</v>
      </c>
      <c r="F63" s="81">
        <f t="shared" si="2"/>
        <v>8.3078171900212976E-3</v>
      </c>
      <c r="G63" s="81">
        <f t="shared" si="3"/>
        <v>120.3685609742499</v>
      </c>
    </row>
    <row r="64" spans="1:7">
      <c r="A64" s="3">
        <f>$B$4/(1+EXP(4*$C$4/$B$4*($A$4-Data!B62)+2))</f>
        <v>0.22721045995361694</v>
      </c>
      <c r="B64" s="3">
        <f>A64-Data!E62</f>
        <v>2.1104599536169721E-3</v>
      </c>
      <c r="C64" s="3">
        <f t="shared" si="4"/>
        <v>4.4540412158209521E-6</v>
      </c>
      <c r="D64" s="2">
        <f>(Data!E62-AVERAGE(Data!$E$5:$E$15))^2</f>
        <v>4.6029752066115689E-2</v>
      </c>
      <c r="E64" s="81">
        <f t="shared" si="1"/>
        <v>1.6424481649236489E-3</v>
      </c>
      <c r="F64" s="81">
        <f t="shared" si="2"/>
        <v>7.2418397985792972E-3</v>
      </c>
      <c r="G64" s="81">
        <f t="shared" si="3"/>
        <v>138.08645700726214</v>
      </c>
    </row>
    <row r="65" spans="1:7">
      <c r="A65" s="3">
        <f>$B$4/(1+EXP(4*$C$4/$B$4*($A$4-Data!B63)+2))</f>
        <v>0.22756895102991756</v>
      </c>
      <c r="B65" s="3">
        <f>A65-Data!E63</f>
        <v>-5.3104897008240948E-4</v>
      </c>
      <c r="C65" s="3">
        <f t="shared" si="4"/>
        <v>2.8201300862558786E-7</v>
      </c>
      <c r="D65" s="2">
        <f>(Data!E63-AVERAGE(Data!$E$5:$E$15))^2</f>
        <v>4.7326024793388419E-2</v>
      </c>
      <c r="E65" s="81">
        <f t="shared" si="1"/>
        <v>1.4339643052024842E-3</v>
      </c>
      <c r="F65" s="81">
        <f t="shared" si="2"/>
        <v>6.3111720538535756E-3</v>
      </c>
      <c r="G65" s="81">
        <f t="shared" si="3"/>
        <v>158.44917417350462</v>
      </c>
    </row>
    <row r="66" spans="1:7">
      <c r="A66" s="3">
        <f>$B$4/(1+EXP(4*$C$4/$B$4*($A$4-Data!B64)+2))</f>
        <v>0.22788180098117514</v>
      </c>
      <c r="B66" s="3">
        <f>A66-Data!E64</f>
        <v>1.7818009811751689E-3</v>
      </c>
      <c r="C66" s="3">
        <f t="shared" si="4"/>
        <v>3.1748147365167949E-6</v>
      </c>
      <c r="D66" s="2">
        <f>(Data!E64-AVERAGE(Data!$E$5:$E$15))^2</f>
        <v>4.6459842975206597E-2</v>
      </c>
      <c r="E66" s="81">
        <f t="shared" si="1"/>
        <v>1.2513998050303066E-3</v>
      </c>
      <c r="F66" s="81">
        <f t="shared" si="2"/>
        <v>5.4989918412278928E-3</v>
      </c>
      <c r="G66" s="81">
        <f t="shared" si="3"/>
        <v>181.8515154910115</v>
      </c>
    </row>
    <row r="67" spans="1:7">
      <c r="A67" s="3">
        <f>$B$4/(1+EXP(4*$C$4/$B$4*($A$4-Data!B65)+2))</f>
        <v>0.22815471695507517</v>
      </c>
      <c r="B67" s="3">
        <f>A67-Data!E65</f>
        <v>3.0547169550751985E-3</v>
      </c>
      <c r="C67" s="3">
        <f t="shared" si="4"/>
        <v>9.3312956756238919E-6</v>
      </c>
      <c r="D67" s="2">
        <f>(Data!E65-AVERAGE(Data!$E$5:$E$15))^2</f>
        <v>4.6029752066115689E-2</v>
      </c>
      <c r="E67" s="81">
        <f t="shared" si="1"/>
        <v>1.0916638956001146E-3</v>
      </c>
      <c r="F67" s="81">
        <f t="shared" si="2"/>
        <v>4.7904830087344046E-3</v>
      </c>
      <c r="G67" s="81">
        <f t="shared" si="3"/>
        <v>208.7472178017785</v>
      </c>
    </row>
    <row r="68" spans="1:7">
      <c r="A68" s="3">
        <f>$B$4/(1+EXP(4*$C$4/$B$4*($A$4-Data!B66)+2))</f>
        <v>0.22839271751822282</v>
      </c>
      <c r="B68" s="3">
        <f>A68-Data!E66</f>
        <v>2.2927175182228532E-3</v>
      </c>
      <c r="C68" s="3">
        <f t="shared" si="4"/>
        <v>5.2565536183659588E-6</v>
      </c>
      <c r="D68" s="2">
        <f>(Data!E66-AVERAGE(Data!$E$5:$E$15))^2</f>
        <v>4.6459842975206597E-2</v>
      </c>
      <c r="E68" s="81">
        <f t="shared" si="1"/>
        <v>9.5200225259062243E-4</v>
      </c>
      <c r="F68" s="81">
        <f t="shared" si="2"/>
        <v>4.1726170087383139E-3</v>
      </c>
      <c r="G68" s="81">
        <f t="shared" si="3"/>
        <v>239.65774905911454</v>
      </c>
    </row>
    <row r="69" spans="1:7">
      <c r="A69" s="3">
        <f>$B$4/(1+EXP(4*$C$4/$B$4*($A$4-Data!B67)+2))</f>
        <v>0.22860020962336583</v>
      </c>
      <c r="B69" s="3">
        <f>A69-Data!E67</f>
        <v>1.5002096233658613E-3</v>
      </c>
      <c r="C69" s="3">
        <f t="shared" si="4"/>
        <v>2.2506289140395392E-6</v>
      </c>
      <c r="D69" s="2">
        <f>(Data!E67-AVERAGE(Data!$E$5:$E$15))^2</f>
        <v>4.6891933884297507E-2</v>
      </c>
      <c r="E69" s="81">
        <f t="shared" si="1"/>
        <v>8.299684205720359E-4</v>
      </c>
      <c r="F69" s="81">
        <f t="shared" si="2"/>
        <v>3.6339530856793409E-3</v>
      </c>
      <c r="G69" s="81">
        <f t="shared" si="3"/>
        <v>275.18241882119878</v>
      </c>
    </row>
    <row r="70" spans="1:7">
      <c r="A70" s="3">
        <f>$B$4/(1+EXP(4*$C$4/$B$4*($A$4-Data!B68)+2))</f>
        <v>0.22878105849767796</v>
      </c>
      <c r="B70" s="3">
        <f>A70-Data!E68</f>
        <v>6.8105849767799431E-4</v>
      </c>
      <c r="C70" s="3">
        <f t="shared" si="4"/>
        <v>4.6384067725940656E-7</v>
      </c>
      <c r="D70" s="2">
        <f>(Data!E68-AVERAGE(Data!$E$5:$E$15))^2</f>
        <v>4.7326024793388419E-2</v>
      </c>
      <c r="E70" s="81">
        <f t="shared" si="1"/>
        <v>7.2339549724853569E-4</v>
      </c>
      <c r="F70" s="81">
        <f t="shared" si="2"/>
        <v>3.1644568412267787E-3</v>
      </c>
      <c r="G70" s="81">
        <f t="shared" si="3"/>
        <v>316.00999797877654</v>
      </c>
    </row>
    <row r="71" spans="1:7">
      <c r="A71" s="3">
        <f>$B$4/(1+EXP(4*$C$4/$B$4*($A$4-Data!B69)+2))</f>
        <v>0.22893865069985206</v>
      </c>
      <c r="B71" s="3">
        <f>A71-Data!E69</f>
        <v>-1.613493001479116E-4</v>
      </c>
      <c r="C71" s="3">
        <f t="shared" si="4"/>
        <v>2.6033596658220866E-8</v>
      </c>
      <c r="D71" s="2">
        <f>(Data!E69-AVERAGE(Data!$E$5:$E$15))^2</f>
        <v>4.7762115702479326E-2</v>
      </c>
      <c r="E71" s="81">
        <f t="shared" si="1"/>
        <v>6.303688086963799E-4</v>
      </c>
      <c r="F71" s="81">
        <f t="shared" si="2"/>
        <v>2.7553365336963763E-3</v>
      </c>
      <c r="G71" s="81">
        <f t="shared" si="3"/>
        <v>362.93207300469629</v>
      </c>
    </row>
    <row r="72" spans="1:7">
      <c r="A72" s="3">
        <f>$B$4/(1+EXP(4*$C$4/$B$4*($A$4-Data!B70)+2))</f>
        <v>0.22907595071239109</v>
      </c>
      <c r="B72" s="3">
        <f>A72-Data!E70</f>
        <v>-2.0240492876088811E-3</v>
      </c>
      <c r="C72" s="3">
        <f t="shared" si="4"/>
        <v>4.096775518670019E-6</v>
      </c>
      <c r="D72" s="2">
        <f>(Data!E70-AVERAGE(Data!$E$5:$E$15))^2</f>
        <v>4.8640297520661145E-2</v>
      </c>
      <c r="E72" s="81">
        <f t="shared" si="1"/>
        <v>5.4920005015612894E-4</v>
      </c>
      <c r="F72" s="81">
        <f t="shared" si="2"/>
        <v>2.3988961605096236E-3</v>
      </c>
      <c r="G72" s="81">
        <f t="shared" si="3"/>
        <v>416.85839364866843</v>
      </c>
    </row>
    <row r="73" spans="1:7">
      <c r="A73" s="3">
        <f>$B$4/(1+EXP(4*$C$4/$B$4*($A$4-Data!B71)+2))</f>
        <v>0.22919555150616433</v>
      </c>
      <c r="B73" s="3">
        <f>A73-Data!E71</f>
        <v>-1.9044484938356421E-3</v>
      </c>
      <c r="C73" s="3">
        <f t="shared" si="4"/>
        <v>3.6269240656728456E-6</v>
      </c>
      <c r="D73" s="2">
        <f>(Data!E71-AVERAGE(Data!$E$5:$E$15))^2</f>
        <v>4.8640297520661145E-2</v>
      </c>
      <c r="E73" s="81">
        <f t="shared" ref="E73:E103" si="5">(A73-A72)*4</f>
        <v>4.7840317509295627E-4</v>
      </c>
      <c r="F73" s="81">
        <f t="shared" ref="F73:F103" si="6">E73/A72</f>
        <v>2.0884041891136794E-3</v>
      </c>
      <c r="G73" s="81">
        <f t="shared" ref="G73:G103" si="7">1/F73</f>
        <v>478.8345116394355</v>
      </c>
    </row>
    <row r="74" spans="1:7">
      <c r="A74" s="3">
        <f>$B$4/(1+EXP(4*$C$4/$B$4*($A$4-Data!B72)+2))</f>
        <v>0.22929971954980152</v>
      </c>
      <c r="B74" s="3">
        <f>A74-Data!E72</f>
        <v>-2.8002804501984502E-3</v>
      </c>
      <c r="C74" s="3">
        <f t="shared" si="4"/>
        <v>7.8415705997636343E-6</v>
      </c>
      <c r="D74" s="2">
        <f>(Data!E72-AVERAGE(Data!$E$5:$E$15))^2</f>
        <v>4.9082388429752051E-2</v>
      </c>
      <c r="E74" s="81">
        <f t="shared" si="5"/>
        <v>4.1667217454877115E-4</v>
      </c>
      <c r="F74" s="81">
        <f t="shared" si="6"/>
        <v>1.8179767094544351E-3</v>
      </c>
      <c r="G74" s="81">
        <f t="shared" si="7"/>
        <v>550.06205239015117</v>
      </c>
    </row>
    <row r="75" spans="1:7">
      <c r="A75" s="3">
        <f>$B$4/(1+EXP(4*$C$4/$B$4*($A$4-Data!B73)+2))</f>
        <v>0.22939043474682214</v>
      </c>
      <c r="B75" s="3">
        <f>A75-Data!E73</f>
        <v>-2.7095652531778369E-3</v>
      </c>
      <c r="C75" s="3">
        <f t="shared" si="4"/>
        <v>7.3417438612286753E-6</v>
      </c>
      <c r="D75" s="2">
        <f>(Data!E73-AVERAGE(Data!$E$5:$E$15))^2</f>
        <v>4.9082388429752051E-2</v>
      </c>
      <c r="E75" s="81">
        <f t="shared" si="5"/>
        <v>3.6286078808245303E-4</v>
      </c>
      <c r="F75" s="81">
        <f t="shared" si="6"/>
        <v>1.5824737544157504E-3</v>
      </c>
      <c r="G75" s="81">
        <f t="shared" si="7"/>
        <v>631.92201274086858</v>
      </c>
    </row>
    <row r="76" spans="1:7">
      <c r="A76" s="3">
        <f>$B$4/(1+EXP(4*$C$4/$B$4*($A$4-Data!B74)+2))</f>
        <v>0.22946942577619023</v>
      </c>
      <c r="B76" s="3">
        <f>A76-Data!E74</f>
        <v>-1.6305742238097443E-3</v>
      </c>
      <c r="C76" s="3">
        <f t="shared" si="4"/>
        <v>2.6587722993527501E-6</v>
      </c>
      <c r="D76" s="2">
        <f>(Data!E74-AVERAGE(Data!$E$5:$E$15))^2</f>
        <v>4.8640297520661145E-2</v>
      </c>
      <c r="E76" s="81">
        <f t="shared" si="5"/>
        <v>3.1596411747236708E-4</v>
      </c>
      <c r="F76" s="81">
        <f t="shared" si="6"/>
        <v>1.377407553288332E-3</v>
      </c>
      <c r="G76" s="81">
        <f t="shared" si="7"/>
        <v>726.00153644625073</v>
      </c>
    </row>
    <row r="77" spans="1:7">
      <c r="A77" s="3">
        <f>$B$4/(1+EXP(4*$C$4/$B$4*($A$4-Data!B75)+2))</f>
        <v>0.22953820129305094</v>
      </c>
      <c r="B77" s="3">
        <f>A77-Data!E75</f>
        <v>-5.6179870694902934E-4</v>
      </c>
      <c r="C77" s="3">
        <f t="shared" si="4"/>
        <v>3.1561778712960132E-7</v>
      </c>
      <c r="D77" s="2">
        <f>(Data!E75-AVERAGE(Data!$E$5:$E$15))^2</f>
        <v>4.8200206611570234E-2</v>
      </c>
      <c r="E77" s="81">
        <f t="shared" si="5"/>
        <v>2.7510206744285615E-4</v>
      </c>
      <c r="F77" s="81">
        <f t="shared" si="6"/>
        <v>1.198861532477852E-3</v>
      </c>
      <c r="G77" s="81">
        <f t="shared" si="7"/>
        <v>834.12468655421992</v>
      </c>
    </row>
    <row r="78" spans="1:7">
      <c r="A78" s="3">
        <f>$B$4/(1+EXP(4*$C$4/$B$4*($A$4-Data!B76)+2))</f>
        <v>0.22959807742007121</v>
      </c>
      <c r="B78" s="3">
        <f>A78-Data!E76</f>
        <v>-5.0192257992875966E-4</v>
      </c>
      <c r="C78" s="3">
        <f t="shared" si="4"/>
        <v>2.5192627624234211E-7</v>
      </c>
      <c r="D78" s="2">
        <f>(Data!E76-AVERAGE(Data!$E$5:$E$15))^2</f>
        <v>4.8200206611570234E-2</v>
      </c>
      <c r="E78" s="81">
        <f t="shared" si="5"/>
        <v>2.395045080810787E-4</v>
      </c>
      <c r="F78" s="81">
        <f t="shared" si="6"/>
        <v>1.0434189460921312E-3</v>
      </c>
      <c r="G78" s="81">
        <f t="shared" si="7"/>
        <v>958.38781128640017</v>
      </c>
    </row>
    <row r="79" spans="1:7">
      <c r="A79" s="3">
        <f>$B$4/(1+EXP(4*$C$4/$B$4*($A$4-Data!B77)+2))</f>
        <v>0.22965020192923921</v>
      </c>
      <c r="B79" s="3">
        <f>A79-Data!E77</f>
        <v>-1.4497980707607605E-3</v>
      </c>
      <c r="C79" s="3">
        <f t="shared" si="4"/>
        <v>2.101914445981623E-6</v>
      </c>
      <c r="D79" s="2">
        <f>(Data!E77-AVERAGE(Data!$E$5:$E$15))^2</f>
        <v>4.8640297520661145E-2</v>
      </c>
      <c r="E79" s="81">
        <f t="shared" si="5"/>
        <v>2.0849803667200018E-4</v>
      </c>
      <c r="F79" s="81">
        <f t="shared" si="6"/>
        <v>9.0810009828842537E-4</v>
      </c>
      <c r="G79" s="81">
        <f t="shared" si="7"/>
        <v>1101.2001891474149</v>
      </c>
    </row>
    <row r="80" spans="1:7">
      <c r="A80" s="3">
        <f>$B$4/(1+EXP(4*$C$4/$B$4*($A$4-Data!B78)+2))</f>
        <v>0.22969557548147357</v>
      </c>
      <c r="B80" s="3">
        <f>A80-Data!E78</f>
        <v>-2.4044245185264046E-3</v>
      </c>
      <c r="C80" s="3">
        <f t="shared" si="4"/>
        <v>5.7812572652909324E-6</v>
      </c>
      <c r="D80" s="2">
        <f>(Data!E78-AVERAGE(Data!$E$5:$E$15))^2</f>
        <v>4.9082388429752051E-2</v>
      </c>
      <c r="E80" s="81">
        <f t="shared" si="5"/>
        <v>1.8149420893742718E-4</v>
      </c>
      <c r="F80" s="81">
        <f t="shared" si="6"/>
        <v>7.9030720379401169E-4</v>
      </c>
      <c r="G80" s="81">
        <f t="shared" si="7"/>
        <v>1265.3307412602599</v>
      </c>
    </row>
    <row r="81" spans="1:7">
      <c r="A81" s="3">
        <f>$B$4/(1+EXP(4*$C$4/$B$4*($A$4-Data!B79)+2))</f>
        <v>0.22973507025854487</v>
      </c>
      <c r="B81" s="3">
        <f>A81-Data!E79</f>
        <v>-4.3649297414551091E-3</v>
      </c>
      <c r="C81" s="3">
        <f t="shared" si="4"/>
        <v>1.9052611647839365E-5</v>
      </c>
      <c r="D81" s="2">
        <f>(Data!E79-AVERAGE(Data!$E$5:$E$15))^2</f>
        <v>4.9972570247933876E-2</v>
      </c>
      <c r="E81" s="81">
        <f t="shared" si="5"/>
        <v>1.5797910828518891E-4</v>
      </c>
      <c r="F81" s="81">
        <f t="shared" si="6"/>
        <v>6.8777601812330491E-4</v>
      </c>
      <c r="G81" s="81">
        <f t="shared" si="7"/>
        <v>1453.9617166772446</v>
      </c>
    </row>
    <row r="82" spans="1:7">
      <c r="A82" s="3">
        <f>$B$4/(1+EXP(4*$C$4/$B$4*($A$4-Data!B80)+2))</f>
        <v>0.22976944628973284</v>
      </c>
      <c r="B82" s="3">
        <f>A82-Data!E80</f>
        <v>-4.3305537102671376E-3</v>
      </c>
      <c r="C82" s="3">
        <f t="shared" si="4"/>
        <v>1.8753695437508471E-5</v>
      </c>
      <c r="D82" s="2">
        <f>(Data!E80-AVERAGE(Data!$E$5:$E$15))^2</f>
        <v>4.9972570247933876E-2</v>
      </c>
      <c r="E82" s="81">
        <f t="shared" si="5"/>
        <v>1.37504124751886E-4</v>
      </c>
      <c r="F82" s="81">
        <f t="shared" si="6"/>
        <v>5.985334524552053E-4</v>
      </c>
      <c r="G82" s="81">
        <f t="shared" si="7"/>
        <v>1670.7503914743024</v>
      </c>
    </row>
    <row r="83" spans="1:7">
      <c r="A83" s="3">
        <f>$B$4/(1+EXP(4*$C$4/$B$4*($A$4-Data!B81)+2))</f>
        <v>0.22979936574503376</v>
      </c>
      <c r="B83" s="3">
        <f>A83-Data!E81</f>
        <v>-4.3006342549662124E-3</v>
      </c>
      <c r="C83" s="3">
        <f t="shared" ref="C83:C103" si="8">B83^2</f>
        <v>1.849545499498879E-5</v>
      </c>
      <c r="D83" s="2">
        <f>(Data!E81-AVERAGE(Data!$E$5:$E$15))^2</f>
        <v>4.9972570247933876E-2</v>
      </c>
      <c r="E83" s="81">
        <f t="shared" si="5"/>
        <v>1.1967782120370085E-4</v>
      </c>
      <c r="F83" s="81">
        <f t="shared" si="6"/>
        <v>5.2086046746524549E-4</v>
      </c>
      <c r="G83" s="81">
        <f t="shared" si="7"/>
        <v>1919.8999779470212</v>
      </c>
    </row>
    <row r="84" spans="1:7">
      <c r="A84" s="3">
        <f>$B$4/(1+EXP(4*$C$4/$B$4*($A$4-Data!B82)+2))</f>
        <v>0.22982540543804372</v>
      </c>
      <c r="B84" s="3">
        <f>A84-Data!E82</f>
        <v>-3.2745945619562511E-3</v>
      </c>
      <c r="C84" s="3">
        <f t="shared" si="8"/>
        <v>1.0722969545193452E-5</v>
      </c>
      <c r="D84" s="2">
        <f>(Data!E82-AVERAGE(Data!$E$5:$E$15))^2</f>
        <v>4.9526479338842966E-2</v>
      </c>
      <c r="E84" s="81">
        <f t="shared" si="5"/>
        <v>1.0415877203984181E-4</v>
      </c>
      <c r="F84" s="81">
        <f t="shared" si="6"/>
        <v>4.5325961497825763E-4</v>
      </c>
      <c r="G84" s="81">
        <f t="shared" si="7"/>
        <v>2206.2411186753729</v>
      </c>
    </row>
    <row r="85" spans="1:7">
      <c r="A85" s="3">
        <f>$B$4/(1+EXP(4*$C$4/$B$4*($A$4-Data!B83)+2))</f>
        <v>0.22984806775510203</v>
      </c>
      <c r="B85" s="3">
        <f>A85-Data!E83</f>
        <v>-4.2519322448979491E-3</v>
      </c>
      <c r="C85" s="3">
        <f t="shared" si="8"/>
        <v>1.8078927815202914E-5</v>
      </c>
      <c r="D85" s="2">
        <f>(Data!E83-AVERAGE(Data!$E$5:$E$15))^2</f>
        <v>4.9972570247933876E-2</v>
      </c>
      <c r="E85" s="81">
        <f t="shared" si="5"/>
        <v>9.0649268233211622E-5</v>
      </c>
      <c r="F85" s="81">
        <f t="shared" si="6"/>
        <v>3.94426665147987E-4</v>
      </c>
      <c r="G85" s="81">
        <f t="shared" si="7"/>
        <v>2535.3255455606804</v>
      </c>
    </row>
    <row r="86" spans="1:7">
      <c r="A86" s="3">
        <f>$B$4/(1+EXP(4*$C$4/$B$4*($A$4-Data!B84)+2))</f>
        <v>0.2298677902029837</v>
      </c>
      <c r="B86" s="3">
        <f>A86-Data!E84</f>
        <v>-4.2322097970162731E-3</v>
      </c>
      <c r="C86" s="3">
        <f t="shared" si="8"/>
        <v>1.7911599765960524E-5</v>
      </c>
      <c r="D86" s="2">
        <f>(Data!E84-AVERAGE(Data!$E$5:$E$15))^2</f>
        <v>4.9972570247933876E-2</v>
      </c>
      <c r="E86" s="81">
        <f t="shared" si="5"/>
        <v>7.8889791526703945E-5</v>
      </c>
      <c r="F86" s="81">
        <f t="shared" si="6"/>
        <v>3.4322581998278643E-4</v>
      </c>
      <c r="G86" s="81">
        <f t="shared" si="7"/>
        <v>2913.5337197246768</v>
      </c>
    </row>
    <row r="87" spans="1:7">
      <c r="A87" s="3">
        <f>$B$4/(1+EXP(4*$C$4/$B$4*($A$4-Data!B85)+2))</f>
        <v>0.22988495374537171</v>
      </c>
      <c r="B87" s="3">
        <f>A87-Data!E85</f>
        <v>-3.2150462546282621E-3</v>
      </c>
      <c r="C87" s="3">
        <f t="shared" si="8"/>
        <v>1.0336522419399216E-5</v>
      </c>
      <c r="D87" s="2">
        <f>(Data!E85-AVERAGE(Data!$E$5:$E$15))^2</f>
        <v>4.9526479338842966E-2</v>
      </c>
      <c r="E87" s="81">
        <f t="shared" si="5"/>
        <v>6.8654169552040401E-5</v>
      </c>
      <c r="F87" s="81">
        <f t="shared" si="6"/>
        <v>2.9866807129183103E-4</v>
      </c>
      <c r="G87" s="81">
        <f t="shared" si="7"/>
        <v>3348.1985391832923</v>
      </c>
    </row>
    <row r="88" spans="1:7">
      <c r="A88" s="3">
        <f>$B$4/(1+EXP(4*$C$4/$B$4*($A$4-Data!B86)+2))</f>
        <v>0.22989989007844522</v>
      </c>
      <c r="B88" s="3">
        <f>A88-Data!E86</f>
        <v>-1.2001099215547539E-3</v>
      </c>
      <c r="C88" s="3">
        <f t="shared" si="8"/>
        <v>1.4402638238141576E-6</v>
      </c>
      <c r="D88" s="2">
        <f>(Data!E86-AVERAGE(Data!$E$5:$E$15))^2</f>
        <v>4.8640297520661145E-2</v>
      </c>
      <c r="E88" s="81">
        <f t="shared" si="5"/>
        <v>5.9745332294025566E-5</v>
      </c>
      <c r="F88" s="81">
        <f t="shared" si="6"/>
        <v>2.598923127444065E-4</v>
      </c>
      <c r="G88" s="81">
        <f t="shared" si="7"/>
        <v>3847.7475129611057</v>
      </c>
    </row>
    <row r="89" spans="1:7">
      <c r="A89" s="3">
        <f>$B$4/(1+EXP(4*$C$4/$B$4*($A$4-Data!B87)+2))</f>
        <v>0.22991288797807985</v>
      </c>
      <c r="B89" s="3">
        <f>A89-Data!E87</f>
        <v>-2.1871120219201234E-3</v>
      </c>
      <c r="C89" s="3">
        <f t="shared" si="8"/>
        <v>4.7834589964275305E-6</v>
      </c>
      <c r="D89" s="2">
        <f>(Data!E87-AVERAGE(Data!$E$5:$E$15))^2</f>
        <v>4.9082388429752051E-2</v>
      </c>
      <c r="E89" s="81">
        <f t="shared" si="5"/>
        <v>5.199159853852553E-5</v>
      </c>
      <c r="F89" s="81">
        <f t="shared" si="6"/>
        <v>2.2614886210160968E-4</v>
      </c>
      <c r="G89" s="81">
        <f t="shared" si="7"/>
        <v>4421.866158011866</v>
      </c>
    </row>
    <row r="90" spans="1:7">
      <c r="A90" s="3">
        <f>$B$4/(1+EXP(4*$C$4/$B$4*($A$4-Data!B88)+2))</f>
        <v>0.22992419883522497</v>
      </c>
      <c r="B90" s="3">
        <f>A90-Data!E88</f>
        <v>-1.7580116477500241E-4</v>
      </c>
      <c r="C90" s="3">
        <f t="shared" si="8"/>
        <v>3.0906049536247544E-8</v>
      </c>
      <c r="D90" s="2">
        <f>(Data!E88-AVERAGE(Data!$E$5:$E$15))^2</f>
        <v>4.8200206611570234E-2</v>
      </c>
      <c r="E90" s="81">
        <f t="shared" si="5"/>
        <v>4.524342858047703E-5</v>
      </c>
      <c r="F90" s="81">
        <f t="shared" si="6"/>
        <v>1.9678509098972559E-4</v>
      </c>
      <c r="G90" s="81">
        <f t="shared" si="7"/>
        <v>5081.68578712201</v>
      </c>
    </row>
    <row r="91" spans="1:7">
      <c r="A91" s="3">
        <f>$B$4/(1+EXP(4*$C$4/$B$4*($A$4-Data!B89)+2))</f>
        <v>0.22993404148185462</v>
      </c>
      <c r="B91" s="3">
        <f>A91-Data!E89</f>
        <v>8.340414818546471E-4</v>
      </c>
      <c r="C91" s="3">
        <f t="shared" si="8"/>
        <v>6.9562519345429561E-7</v>
      </c>
      <c r="D91" s="2">
        <f>(Data!E89-AVERAGE(Data!$E$5:$E$15))^2</f>
        <v>4.7762115702479326E-2</v>
      </c>
      <c r="E91" s="81">
        <f t="shared" si="5"/>
        <v>3.9370586518594486E-5</v>
      </c>
      <c r="F91" s="81">
        <f t="shared" si="6"/>
        <v>1.7123289639821423E-4</v>
      </c>
      <c r="G91" s="81">
        <f t="shared" si="7"/>
        <v>5839.9993286011422</v>
      </c>
    </row>
    <row r="92" spans="1:7">
      <c r="A92" s="3">
        <f>$B$4/(1+EXP(4*$C$4/$B$4*($A$4-Data!B90)+2))</f>
        <v>0.22994260639732556</v>
      </c>
      <c r="B92" s="3">
        <f>A92-Data!E90</f>
        <v>8.4260639732558484E-4</v>
      </c>
      <c r="C92" s="3">
        <f t="shared" si="8"/>
        <v>7.0998554081400135E-7</v>
      </c>
      <c r="D92" s="2">
        <f>(Data!E90-AVERAGE(Data!$E$5:$E$15))^2</f>
        <v>4.7762115702479326E-2</v>
      </c>
      <c r="E92" s="81">
        <f t="shared" si="5"/>
        <v>3.4259661883750958E-5</v>
      </c>
      <c r="F92" s="81">
        <f t="shared" si="6"/>
        <v>1.4899778068074615E-4</v>
      </c>
      <c r="G92" s="81">
        <f t="shared" si="7"/>
        <v>6711.5093622949671</v>
      </c>
    </row>
    <row r="93" spans="1:7">
      <c r="A93" s="3">
        <f>$B$4/(1+EXP(4*$C$4/$B$4*($A$4-Data!B91)+2))</f>
        <v>0.22995005937386714</v>
      </c>
      <c r="B93" s="3">
        <f>A93-Data!E91</f>
        <v>8.5005937386717356E-4</v>
      </c>
      <c r="C93" s="3">
        <f t="shared" si="8"/>
        <v>7.2260093909945119E-7</v>
      </c>
      <c r="D93" s="2">
        <f>(Data!E91-AVERAGE(Data!$E$5:$E$15))^2</f>
        <v>4.7762115702479326E-2</v>
      </c>
      <c r="E93" s="81">
        <f t="shared" si="5"/>
        <v>2.9811906166354873E-5</v>
      </c>
      <c r="F93" s="81">
        <f t="shared" si="6"/>
        <v>1.2964933569049782E-4</v>
      </c>
      <c r="G93" s="81">
        <f t="shared" si="7"/>
        <v>7713.1131808282098</v>
      </c>
    </row>
    <row r="94" spans="1:7">
      <c r="A94" s="3">
        <f>$B$4/(1+EXP(4*$C$4/$B$4*($A$4-Data!B92)+2))</f>
        <v>0.22995654471012622</v>
      </c>
      <c r="B94" s="3">
        <f>A94-Data!E92</f>
        <v>-1.1434552898737516E-3</v>
      </c>
      <c r="C94" s="3">
        <f t="shared" si="8"/>
        <v>1.3074899999402652E-6</v>
      </c>
      <c r="D94" s="2">
        <f>(Data!E92-AVERAGE(Data!$E$5:$E$15))^2</f>
        <v>4.8640297520661145E-2</v>
      </c>
      <c r="E94" s="81">
        <f t="shared" si="5"/>
        <v>2.5941345036306629E-5</v>
      </c>
      <c r="F94" s="81">
        <f t="shared" si="6"/>
        <v>1.1281295211204783E-4</v>
      </c>
      <c r="G94" s="81">
        <f t="shared" si="7"/>
        <v>8864.2304033209075</v>
      </c>
    </row>
    <row r="95" spans="1:7">
      <c r="A95" s="3">
        <f>$B$4/(1+EXP(4*$C$4/$B$4*($A$4-Data!B93)+2))</f>
        <v>0.22996218799306017</v>
      </c>
      <c r="B95" s="3">
        <f>A95-Data!E93</f>
        <v>-1.37812006939797E-4</v>
      </c>
      <c r="C95" s="3">
        <f t="shared" si="8"/>
        <v>1.8992149256774657E-8</v>
      </c>
      <c r="D95" s="2">
        <f>(Data!E93-AVERAGE(Data!$E$5:$E$15))^2</f>
        <v>4.8200206611570234E-2</v>
      </c>
      <c r="E95" s="81">
        <f t="shared" si="5"/>
        <v>2.2573131735814655E-5</v>
      </c>
      <c r="F95" s="81">
        <f t="shared" si="6"/>
        <v>9.8162597478012283E-5</v>
      </c>
      <c r="G95" s="81">
        <f t="shared" si="7"/>
        <v>10187.179492922371</v>
      </c>
    </row>
    <row r="96" spans="1:7">
      <c r="A96" s="3">
        <f>$B$4/(1+EXP(4*$C$4/$B$4*($A$4-Data!B94)+2))</f>
        <v>0.22996709852088315</v>
      </c>
      <c r="B96" s="3">
        <f>A96-Data!E94</f>
        <v>-1.3290147911682038E-4</v>
      </c>
      <c r="C96" s="3">
        <f t="shared" si="8"/>
        <v>1.7662803151438642E-8</v>
      </c>
      <c r="D96" s="2">
        <f>(Data!E94-AVERAGE(Data!$E$5:$E$15))^2</f>
        <v>4.8200206611570234E-2</v>
      </c>
      <c r="E96" s="81">
        <f t="shared" si="5"/>
        <v>1.9642111291906517E-5</v>
      </c>
      <c r="F96" s="81">
        <f t="shared" si="6"/>
        <v>8.5414526028510727E-5</v>
      </c>
      <c r="G96" s="81">
        <f t="shared" si="7"/>
        <v>11707.610479114612</v>
      </c>
    </row>
    <row r="97" spans="1:7">
      <c r="A97" s="3">
        <f>$B$4/(1+EXP(4*$C$4/$B$4*($A$4-Data!B95)+2))</f>
        <v>0.22997137141311028</v>
      </c>
      <c r="B97" s="3">
        <f>A97-Data!E95</f>
        <v>-1.2862858688969525E-4</v>
      </c>
      <c r="C97" s="3">
        <f t="shared" si="8"/>
        <v>1.654531336523988E-8</v>
      </c>
      <c r="D97" s="2">
        <f>(Data!E95-AVERAGE(Data!$E$5:$E$15))^2</f>
        <v>4.8200206611570234E-2</v>
      </c>
      <c r="E97" s="81">
        <f t="shared" si="5"/>
        <v>1.7091568908500498E-5</v>
      </c>
      <c r="F97" s="81">
        <f t="shared" si="6"/>
        <v>7.4321800894263258E-5</v>
      </c>
      <c r="G97" s="81">
        <f t="shared" si="7"/>
        <v>13455.002273460625</v>
      </c>
    </row>
    <row r="98" spans="1:7">
      <c r="A98" s="3">
        <f>$B$4/(1+EXP(4*$C$4/$B$4*($A$4-Data!B96)+2))</f>
        <v>0.2299750894479034</v>
      </c>
      <c r="B98" s="3">
        <f>A98-Data!E96</f>
        <v>-1.2491055209656876E-4</v>
      </c>
      <c r="C98" s="3">
        <f t="shared" si="8"/>
        <v>1.5602646025069618E-8</v>
      </c>
      <c r="D98" s="2">
        <f>(Data!E96-AVERAGE(Data!$E$5:$E$15))^2</f>
        <v>4.8200206611570234E-2</v>
      </c>
      <c r="E98" s="81">
        <f t="shared" si="5"/>
        <v>1.487213917250596E-5</v>
      </c>
      <c r="F98" s="81">
        <f t="shared" si="6"/>
        <v>6.4669524215648199E-5</v>
      </c>
      <c r="G98" s="81">
        <f t="shared" si="7"/>
        <v>15463.234222434998</v>
      </c>
    </row>
    <row r="99" spans="1:7">
      <c r="A99" s="3">
        <f>$B$4/(1+EXP(4*$C$4/$B$4*($A$4-Data!B97)+2))</f>
        <v>0.22997832466180657</v>
      </c>
      <c r="B99" s="3">
        <f>A99-Data!E97</f>
        <v>-1.2167533819340548E-4</v>
      </c>
      <c r="C99" s="3">
        <f t="shared" si="8"/>
        <v>1.4804887924479598E-8</v>
      </c>
      <c r="D99" s="2">
        <f>(Data!E97-AVERAGE(Data!$E$5:$E$15))^2</f>
        <v>4.8200206611570234E-2</v>
      </c>
      <c r="E99" s="81">
        <f t="shared" si="5"/>
        <v>1.2940855612653124E-5</v>
      </c>
      <c r="F99" s="81">
        <f t="shared" si="6"/>
        <v>5.6270684115049056E-5</v>
      </c>
      <c r="G99" s="81">
        <f t="shared" si="7"/>
        <v>17771.242978945043</v>
      </c>
    </row>
    <row r="100" spans="1:7">
      <c r="A100" s="3">
        <f>$B$4/(1+EXP(4*$C$4/$B$4*($A$4-Data!B98)+2))</f>
        <v>0.22998113974248297</v>
      </c>
      <c r="B100" s="3">
        <f>A100-Data!E98</f>
        <v>-1.118860257517007E-3</v>
      </c>
      <c r="C100" s="3">
        <f t="shared" si="8"/>
        <v>1.2518482758510232E-6</v>
      </c>
      <c r="D100" s="2">
        <f>(Data!E98-AVERAGE(Data!$E$5:$E$15))^2</f>
        <v>4.8640297520661145E-2</v>
      </c>
      <c r="E100" s="81">
        <f t="shared" si="5"/>
        <v>1.1260322705597403E-5</v>
      </c>
      <c r="F100" s="81">
        <f t="shared" si="6"/>
        <v>4.8962539066045515E-5</v>
      </c>
      <c r="G100" s="81">
        <f t="shared" si="7"/>
        <v>20423.777424024131</v>
      </c>
    </row>
    <row r="101" spans="1:7">
      <c r="A101" s="3">
        <f>$B$4/(1+EXP(4*$C$4/$B$4*($A$4-Data!B99)+2))</f>
        <v>0.2299835892411484</v>
      </c>
      <c r="B101" s="3">
        <f>A101-Data!E99</f>
        <v>-2.1164107588515779E-3</v>
      </c>
      <c r="C101" s="3">
        <f t="shared" si="8"/>
        <v>4.479194500182712E-6</v>
      </c>
      <c r="D101" s="2">
        <f>(Data!E99-AVERAGE(Data!$E$5:$E$15))^2</f>
        <v>4.9082388429752051E-2</v>
      </c>
      <c r="E101" s="81">
        <f t="shared" si="5"/>
        <v>9.7979946617199332E-6</v>
      </c>
      <c r="F101" s="81">
        <f t="shared" si="6"/>
        <v>4.2603470322353619E-5</v>
      </c>
      <c r="G101" s="81">
        <f t="shared" si="7"/>
        <v>23472.266283324574</v>
      </c>
    </row>
    <row r="102" spans="1:7">
      <c r="A102" s="3">
        <f>$B$4/(1+EXP(4*$C$4/$B$4*($A$4-Data!B100)+2))</f>
        <v>0.22998572062797634</v>
      </c>
      <c r="B102" s="3">
        <f>A102-Data!E100</f>
        <v>-2.1142793720236308E-3</v>
      </c>
      <c r="C102" s="3">
        <f t="shared" si="8"/>
        <v>4.4701772629646383E-6</v>
      </c>
      <c r="D102" s="2">
        <f>(Data!E100-AVERAGE(Data!$E$5:$E$15))^2</f>
        <v>4.9082388429752051E-2</v>
      </c>
      <c r="E102" s="81">
        <f t="shared" si="5"/>
        <v>8.5255473117884506E-6</v>
      </c>
      <c r="F102" s="81">
        <f t="shared" si="6"/>
        <v>3.7070242011263774E-5</v>
      </c>
      <c r="G102" s="81">
        <f t="shared" si="7"/>
        <v>26975.815256241123</v>
      </c>
    </row>
    <row r="103" spans="1:7">
      <c r="A103" s="3">
        <f>$B$4/(1+EXP(4*$C$4/$B$4*($A$4-Data!B101)+2))</f>
        <v>0.22998757521076202</v>
      </c>
      <c r="B103" s="3">
        <f>A103-Data!E101</f>
        <v>-3.1124247892379553E-3</v>
      </c>
      <c r="C103" s="3">
        <f t="shared" si="8"/>
        <v>9.68718806866293E-6</v>
      </c>
      <c r="D103" s="2">
        <f>(Data!E101-AVERAGE(Data!$E$5:$E$15))^2</f>
        <v>4.9526479338842966E-2</v>
      </c>
      <c r="E103" s="81">
        <f t="shared" si="5"/>
        <v>7.4183311427056253E-6</v>
      </c>
      <c r="F103" s="81">
        <f t="shared" si="6"/>
        <v>3.2255616228911352E-5</v>
      </c>
      <c r="G103" s="81">
        <f t="shared" si="7"/>
        <v>31002.352982600285</v>
      </c>
    </row>
    <row r="104" spans="1:7">
      <c r="A104" s="3">
        <f>$B$4/(1+EXP(4*$C$4/$B$4*($A$4-Data!B102)+2))</f>
        <v>0.22998918893452241</v>
      </c>
      <c r="B104" s="3">
        <f>A104-Data!E102</f>
        <v>-4.1108110654775598E-3</v>
      </c>
      <c r="C104" s="3">
        <f t="shared" ref="C104:C151" si="9">B104^2</f>
        <v>1.6898767616052749E-5</v>
      </c>
      <c r="D104" s="87">
        <f>(Data!E102-AVERAGE(Data!$E$5:$E$15))^2</f>
        <v>4.9972570247933876E-2</v>
      </c>
      <c r="E104" s="81">
        <f t="shared" ref="E104:E151" si="10">(A104-A103)*4</f>
        <v>6.4548950415854733E-6</v>
      </c>
      <c r="F104" s="81">
        <f t="shared" ref="F104:F151" si="11">E104/A103</f>
        <v>2.8066277213758908E-5</v>
      </c>
      <c r="G104" s="81">
        <f t="shared" ref="G104:G151" si="12">1/F104</f>
        <v>35629.948082668081</v>
      </c>
    </row>
    <row r="105" spans="1:7">
      <c r="A105" s="3">
        <f>$B$4/(1+EXP(4*$C$4/$B$4*($A$4-Data!B103)+2))</f>
        <v>0.22999059307743502</v>
      </c>
      <c r="B105" s="3">
        <f>A105-Data!E103</f>
        <v>-5.1094069225649519E-3</v>
      </c>
      <c r="C105" s="3">
        <f t="shared" si="9"/>
        <v>2.6106039100354651E-5</v>
      </c>
      <c r="D105" s="87">
        <f>(Data!E103-AVERAGE(Data!$E$5:$E$15))^2</f>
        <v>5.0420661157024781E-2</v>
      </c>
      <c r="E105" s="81">
        <f t="shared" si="10"/>
        <v>5.6165716504352758E-6</v>
      </c>
      <c r="F105" s="81">
        <f t="shared" si="11"/>
        <v>2.4421024642311797E-5</v>
      </c>
      <c r="G105" s="81">
        <f t="shared" si="12"/>
        <v>40948.322793442618</v>
      </c>
    </row>
    <row r="106" spans="1:7">
      <c r="A106" s="3">
        <f>$B$4/(1+EXP(4*$C$4/$B$4*($A$4-Data!B104)+2))</f>
        <v>0.22999181485653211</v>
      </c>
      <c r="B106" s="3">
        <f>A106-Data!E104</f>
        <v>-6.1081851434678647E-3</v>
      </c>
      <c r="C106" s="3">
        <f t="shared" si="9"/>
        <v>3.7309925746881542E-5</v>
      </c>
      <c r="D106" s="87">
        <f>(Data!E104-AVERAGE(Data!$E$5:$E$15))^2</f>
        <v>5.0870752066115695E-2</v>
      </c>
      <c r="E106" s="81">
        <f t="shared" si="10"/>
        <v>4.8871163883523749E-6</v>
      </c>
      <c r="F106" s="81">
        <f t="shared" si="11"/>
        <v>2.1249201208446568E-5</v>
      </c>
      <c r="G106" s="81">
        <f t="shared" si="12"/>
        <v>47060.592546062369</v>
      </c>
    </row>
    <row r="107" spans="1:7">
      <c r="A107" s="3">
        <f>$B$4/(1+EXP(4*$C$4/$B$4*($A$4-Data!B105)+2))</f>
        <v>0.22999287795483567</v>
      </c>
      <c r="B107" s="3">
        <f>A107-Data!E105</f>
        <v>-6.1071220451643093E-3</v>
      </c>
      <c r="C107" s="3">
        <f t="shared" si="9"/>
        <v>3.7296939674531894E-5</v>
      </c>
      <c r="D107" s="87">
        <f>(Data!E105-AVERAGE(Data!$E$5:$E$15))^2</f>
        <v>5.0870752066115695E-2</v>
      </c>
      <c r="E107" s="81">
        <f t="shared" si="10"/>
        <v>4.2523932142213283E-6</v>
      </c>
      <c r="F107" s="81">
        <f t="shared" si="11"/>
        <v>1.8489324139095788E-5</v>
      </c>
      <c r="G107" s="81">
        <f t="shared" si="12"/>
        <v>54085.265230733552</v>
      </c>
    </row>
    <row r="108" spans="1:7">
      <c r="A108" s="3">
        <f>$B$4/(1+EXP(4*$C$4/$B$4*($A$4-Data!B106)+2))</f>
        <v>0.22999380298011032</v>
      </c>
      <c r="B108" s="3">
        <f>A108-Data!E106</f>
        <v>-8.1061970198896549E-3</v>
      </c>
      <c r="C108" s="3">
        <f t="shared" si="9"/>
        <v>6.5710430125267929E-5</v>
      </c>
      <c r="D108" s="87">
        <f>(Data!E106-AVERAGE(Data!$E$5:$E$15))^2</f>
        <v>5.1776933884297507E-2</v>
      </c>
      <c r="E108" s="81">
        <f t="shared" si="10"/>
        <v>3.7001010986248417E-6</v>
      </c>
      <c r="F108" s="81">
        <f t="shared" si="11"/>
        <v>1.6087894249279495E-5</v>
      </c>
      <c r="G108" s="81">
        <f t="shared" si="12"/>
        <v>62158.538868117284</v>
      </c>
    </row>
    <row r="109" spans="1:7">
      <c r="A109" s="3">
        <f>$B$4/(1+EXP(4*$C$4/$B$4*($A$4-Data!B107)+2))</f>
        <v>0.2299946078640944</v>
      </c>
      <c r="B109" s="3">
        <f>A109-Data!E107</f>
        <v>-9.1053921359055823E-3</v>
      </c>
      <c r="C109" s="3">
        <f t="shared" si="9"/>
        <v>8.2908165948611216E-5</v>
      </c>
      <c r="D109" s="87">
        <f>(Data!E107-AVERAGE(Data!$E$5:$E$15))^2</f>
        <v>5.223302479338842E-2</v>
      </c>
      <c r="E109" s="81">
        <f t="shared" si="10"/>
        <v>3.2195359362940934E-6</v>
      </c>
      <c r="F109" s="81">
        <f t="shared" si="11"/>
        <v>1.399835949741879E-5</v>
      </c>
      <c r="G109" s="81">
        <f t="shared" si="12"/>
        <v>71436.942320590766</v>
      </c>
    </row>
    <row r="110" spans="1:7">
      <c r="A110" s="3">
        <f>$B$4/(1+EXP(4*$C$4/$B$4*($A$4-Data!B108)+2))</f>
        <v>0.22999530820992564</v>
      </c>
      <c r="B110" s="3">
        <f>A110-Data!E108</f>
        <v>-1.0104691790074338E-2</v>
      </c>
      <c r="C110" s="3">
        <f t="shared" si="9"/>
        <v>1.0210479617239574E-4</v>
      </c>
      <c r="D110" s="87">
        <f>(Data!E108-AVERAGE(Data!$E$5:$E$15))^2</f>
        <v>5.2691115702479328E-2</v>
      </c>
      <c r="E110" s="81">
        <f t="shared" si="10"/>
        <v>2.8013833249795894E-6</v>
      </c>
      <c r="F110" s="81">
        <f t="shared" si="11"/>
        <v>1.2180213053668409E-5</v>
      </c>
      <c r="G110" s="81">
        <f t="shared" si="12"/>
        <v>82100.37013259159</v>
      </c>
    </row>
    <row r="111" spans="1:7">
      <c r="A111" s="3">
        <f>$B$4/(1+EXP(4*$C$4/$B$4*($A$4-Data!B109)+2))</f>
        <v>0.22999591759447813</v>
      </c>
      <c r="B111" s="3">
        <f>A111-Data!E109</f>
        <v>-1.0104082405521853E-2</v>
      </c>
      <c r="C111" s="3">
        <f t="shared" si="9"/>
        <v>1.0209248125757627E-4</v>
      </c>
      <c r="D111" s="87">
        <f>(Data!E109-AVERAGE(Data!$E$5:$E$15))^2</f>
        <v>5.2691115702479328E-2</v>
      </c>
      <c r="E111" s="81">
        <f t="shared" si="10"/>
        <v>2.4375382099428577E-6</v>
      </c>
      <c r="F111" s="81">
        <f t="shared" si="11"/>
        <v>1.0598208410921244E-5</v>
      </c>
      <c r="G111" s="81">
        <f t="shared" si="12"/>
        <v>94355.570415988404</v>
      </c>
    </row>
    <row r="112" spans="1:7">
      <c r="A112" s="3">
        <f>$B$4/(1+EXP(4*$C$4/$B$4*($A$4-Data!B110)+2))</f>
        <v>0.22999644783145762</v>
      </c>
      <c r="B112" s="3">
        <f>A112-Data!E110</f>
        <v>-1.0103552168542362E-2</v>
      </c>
      <c r="C112" s="3">
        <f t="shared" si="9"/>
        <v>1.0208176642245708E-4</v>
      </c>
      <c r="D112" s="87">
        <f>(Data!E110-AVERAGE(Data!$E$5:$E$15))^2</f>
        <v>5.2691115702479328E-2</v>
      </c>
      <c r="E112" s="81">
        <f t="shared" si="10"/>
        <v>2.1209479179606916E-6</v>
      </c>
      <c r="F112" s="81">
        <f t="shared" si="11"/>
        <v>9.2216763677531144E-6</v>
      </c>
      <c r="G112" s="81">
        <f t="shared" si="12"/>
        <v>108440.15340820864</v>
      </c>
    </row>
    <row r="113" spans="1:7">
      <c r="A113" s="3">
        <f>$B$4/(1+EXP(4*$C$4/$B$4*($A$4-Data!B111)+2))</f>
        <v>0.22999690920034577</v>
      </c>
      <c r="B113" s="3">
        <f>A113-Data!E111</f>
        <v>-1.3103090799654216E-2</v>
      </c>
      <c r="C113" s="3">
        <f t="shared" si="9"/>
        <v>1.7169098850398296E-4</v>
      </c>
      <c r="D113" s="87">
        <f>(Data!E111-AVERAGE(Data!$E$5:$E$15))^2</f>
        <v>5.4077388429752057E-2</v>
      </c>
      <c r="E113" s="81">
        <f t="shared" si="10"/>
        <v>1.8454755525976196E-6</v>
      </c>
      <c r="F113" s="81">
        <f t="shared" si="11"/>
        <v>8.0239306737032399E-6</v>
      </c>
      <c r="G113" s="81">
        <f t="shared" si="12"/>
        <v>124627.19839757483</v>
      </c>
    </row>
    <row r="114" spans="1:7">
      <c r="A114" s="3">
        <f>$B$4/(1+EXP(4*$C$4/$B$4*($A$4-Data!B112)+2))</f>
        <v>0.22999731064562406</v>
      </c>
      <c r="B114" s="3">
        <f>A114-Data!E112</f>
        <v>-1.510268935437592E-2</v>
      </c>
      <c r="C114" s="3">
        <f t="shared" si="9"/>
        <v>2.2809122573477975E-4</v>
      </c>
      <c r="D114" s="87">
        <f>(Data!E112-AVERAGE(Data!$E$5:$E$15))^2</f>
        <v>5.5011570247933878E-2</v>
      </c>
      <c r="E114" s="81">
        <f t="shared" si="10"/>
        <v>1.6057811131897637E-6</v>
      </c>
      <c r="F114" s="81">
        <f t="shared" si="11"/>
        <v>6.9817508364471086E-6</v>
      </c>
      <c r="G114" s="81">
        <f t="shared" si="12"/>
        <v>143230.54824295084</v>
      </c>
    </row>
    <row r="115" spans="1:7">
      <c r="A115" s="3">
        <f>$B$4/(1+EXP(4*$C$4/$B$4*($A$4-Data!B113)+2))</f>
        <v>0.22999765995013308</v>
      </c>
      <c r="B115" s="3">
        <f>A115-Data!E113</f>
        <v>-1.4102340049866907E-2</v>
      </c>
      <c r="C115" s="3">
        <f t="shared" si="9"/>
        <v>1.9887599488208017E-4</v>
      </c>
      <c r="D115" s="87">
        <f>(Data!E113-AVERAGE(Data!$E$5:$E$15))^2</f>
        <v>5.4543479338842966E-2</v>
      </c>
      <c r="E115" s="81">
        <f t="shared" si="10"/>
        <v>1.3972180360477537E-6</v>
      </c>
      <c r="F115" s="81">
        <f t="shared" si="11"/>
        <v>6.0749320595342241E-6</v>
      </c>
      <c r="G115" s="81">
        <f t="shared" si="12"/>
        <v>164610.89444293667</v>
      </c>
    </row>
    <row r="116" spans="1:7">
      <c r="A116" s="3">
        <f>$B$4/(1+EXP(4*$C$4/$B$4*($A$4-Data!B114)+2))</f>
        <v>0.22999796388592419</v>
      </c>
      <c r="B116" s="3">
        <f>A116-Data!E114</f>
        <v>-1.510203611407579E-2</v>
      </c>
      <c r="C116" s="3">
        <f t="shared" si="9"/>
        <v>2.2807149479084937E-4</v>
      </c>
      <c r="D116" s="87">
        <f>(Data!E114-AVERAGE(Data!$E$5:$E$15))^2</f>
        <v>5.5011570247933878E-2</v>
      </c>
      <c r="E116" s="81">
        <f t="shared" si="10"/>
        <v>1.2157431644732597E-6</v>
      </c>
      <c r="F116" s="81">
        <f t="shared" si="11"/>
        <v>5.2858936249040571E-6</v>
      </c>
      <c r="G116" s="81">
        <f t="shared" si="12"/>
        <v>189182.7704001801</v>
      </c>
    </row>
    <row r="117" spans="1:7">
      <c r="A117" s="3">
        <f>$B$4/(1+EXP(4*$C$4/$B$4*($A$4-Data!B115)+2))</f>
        <v>0.22999822834552516</v>
      </c>
      <c r="B117" s="3">
        <f>A117-Data!E115</f>
        <v>-1.7101771654474823E-2</v>
      </c>
      <c r="C117" s="3">
        <f t="shared" si="9"/>
        <v>2.9247059372179853E-4</v>
      </c>
      <c r="D117" s="87">
        <f>(Data!E115-AVERAGE(Data!$E$5:$E$15))^2</f>
        <v>5.5953752066115699E-2</v>
      </c>
      <c r="E117" s="81">
        <f t="shared" si="10"/>
        <v>1.0578384038728572E-6</v>
      </c>
      <c r="F117" s="81">
        <f t="shared" si="11"/>
        <v>4.5993381245650091E-6</v>
      </c>
      <c r="G117" s="81">
        <f t="shared" si="12"/>
        <v>217422.58840658228</v>
      </c>
    </row>
    <row r="118" spans="1:7">
      <c r="A118" s="3">
        <f>$B$4/(1+EXP(4*$C$4/$B$4*($A$4-Data!B116)+2))</f>
        <v>0.22999845845616079</v>
      </c>
      <c r="B118" s="3">
        <f>A118-Data!E116</f>
        <v>-1.8101541543839195E-2</v>
      </c>
      <c r="C118" s="3">
        <f t="shared" si="9"/>
        <v>3.2766580626333625E-4</v>
      </c>
      <c r="D118" s="87">
        <f>(Data!E116-AVERAGE(Data!$E$5:$E$15))^2</f>
        <v>5.6427842975206602E-2</v>
      </c>
      <c r="E118" s="81">
        <f t="shared" si="10"/>
        <v>9.2044254251799629E-7</v>
      </c>
      <c r="F118" s="81">
        <f t="shared" si="11"/>
        <v>4.0019549243449833E-6</v>
      </c>
      <c r="G118" s="81">
        <f t="shared" si="12"/>
        <v>249877.87691378713</v>
      </c>
    </row>
    <row r="119" spans="1:7">
      <c r="A119" s="3">
        <f>$B$4/(1+EXP(4*$C$4/$B$4*($A$4-Data!B117)+2))</f>
        <v>0.22999865867914251</v>
      </c>
      <c r="B119" s="3">
        <f>A119-Data!E117</f>
        <v>-2.0101341320857474E-2</v>
      </c>
      <c r="C119" s="3">
        <f t="shared" si="9"/>
        <v>4.0406392289761209E-4</v>
      </c>
      <c r="D119" s="87">
        <f>(Data!E117-AVERAGE(Data!$E$5:$E$15))^2</f>
        <v>5.7382024793388421E-2</v>
      </c>
      <c r="E119" s="81">
        <f t="shared" si="10"/>
        <v>8.008919268887027E-7</v>
      </c>
      <c r="F119" s="81">
        <f t="shared" si="11"/>
        <v>3.4821621512796267E-6</v>
      </c>
      <c r="G119" s="81">
        <f t="shared" si="12"/>
        <v>287177.89596113999</v>
      </c>
    </row>
    <row r="120" spans="1:7">
      <c r="A120" s="3">
        <f>$B$4/(1+EXP(4*$C$4/$B$4*($A$4-Data!B118)+2))</f>
        <v>0.22999883289635137</v>
      </c>
      <c r="B120" s="3">
        <f>A120-Data!E118</f>
        <v>-2.1101167103648621E-2</v>
      </c>
      <c r="C120" s="3">
        <f t="shared" si="9"/>
        <v>4.4525925313610278E-4</v>
      </c>
      <c r="D120" s="87">
        <f>(Data!E118-AVERAGE(Data!$E$5:$E$15))^2</f>
        <v>5.786211570247933E-2</v>
      </c>
      <c r="E120" s="81">
        <f t="shared" si="10"/>
        <v>6.9686883541475453E-7</v>
      </c>
      <c r="F120" s="81">
        <f t="shared" si="11"/>
        <v>3.029882171560465E-6</v>
      </c>
      <c r="G120" s="81">
        <f t="shared" si="12"/>
        <v>330045.83788318577</v>
      </c>
    </row>
    <row r="121" spans="1:7">
      <c r="A121" s="3">
        <f>$B$4/(1+EXP(4*$C$4/$B$4*($A$4-Data!B119)+2))</f>
        <v>0.2299989844854905</v>
      </c>
      <c r="B121" s="3">
        <f>A121-Data!E119</f>
        <v>-2.3101015514509493E-2</v>
      </c>
      <c r="C121" s="3">
        <f t="shared" si="9"/>
        <v>5.3365691780160834E-4</v>
      </c>
      <c r="D121" s="87">
        <f>(Data!E119-AVERAGE(Data!$E$5:$E$15))^2</f>
        <v>5.8828297520661155E-2</v>
      </c>
      <c r="E121" s="81">
        <f t="shared" si="10"/>
        <v>6.0635655652063747E-7</v>
      </c>
      <c r="F121" s="81">
        <f t="shared" si="11"/>
        <v>2.6363462322171484E-6</v>
      </c>
      <c r="G121" s="81">
        <f t="shared" si="12"/>
        <v>379312.84888897429</v>
      </c>
    </row>
    <row r="122" spans="1:7">
      <c r="A122" s="3">
        <f>$B$4/(1+EXP(4*$C$4/$B$4*($A$4-Data!B120)+2))</f>
        <v>0.22999911638556528</v>
      </c>
      <c r="B122" s="3">
        <f>A122-Data!E120</f>
        <v>-2.4100883614434715E-2</v>
      </c>
      <c r="C122" s="3">
        <f t="shared" si="9"/>
        <v>5.8085259099652773E-4</v>
      </c>
      <c r="D122" s="87">
        <f>(Data!E120-AVERAGE(Data!$E$5:$E$15))^2</f>
        <v>5.9314388429752063E-2</v>
      </c>
      <c r="E122" s="81">
        <f t="shared" si="10"/>
        <v>5.2760029911613771E-7</v>
      </c>
      <c r="F122" s="81">
        <f t="shared" si="11"/>
        <v>2.2939244723031438E-6</v>
      </c>
      <c r="G122" s="81">
        <f t="shared" si="12"/>
        <v>435934.14346200379</v>
      </c>
    </row>
    <row r="123" spans="1:7">
      <c r="A123" s="3">
        <f>$B$4/(1+EXP(4*$C$4/$B$4*($A$4-Data!B121)+2))</f>
        <v>0.22999923115385967</v>
      </c>
      <c r="B123" s="3">
        <f>A123-Data!E121</f>
        <v>-2.3100768846140318E-2</v>
      </c>
      <c r="C123" s="3">
        <f t="shared" si="9"/>
        <v>5.3364552128280709E-4</v>
      </c>
      <c r="D123" s="87">
        <f>(Data!E121-AVERAGE(Data!$E$5:$E$15))^2</f>
        <v>5.8828297520661155E-2</v>
      </c>
      <c r="E123" s="81">
        <f t="shared" si="10"/>
        <v>4.5907317758331345E-7</v>
      </c>
      <c r="F123" s="81">
        <f t="shared" si="11"/>
        <v>1.9959780054708281E-6</v>
      </c>
      <c r="G123" s="81">
        <f t="shared" si="12"/>
        <v>501007.52476183302</v>
      </c>
    </row>
    <row r="124" spans="1:7">
      <c r="A124" s="3">
        <f>$B$4/(1+EXP(4*$C$4/$B$4*($A$4-Data!B122)+2))</f>
        <v>0.22999933101551318</v>
      </c>
      <c r="B124" s="3">
        <f>A124-Data!E122</f>
        <v>-2.4100668984486817E-2</v>
      </c>
      <c r="C124" s="3">
        <f t="shared" si="9"/>
        <v>5.8084224549980487E-4</v>
      </c>
      <c r="D124" s="87">
        <f>(Data!E122-AVERAGE(Data!$E$5:$E$15))^2</f>
        <v>5.9314388429752063E-2</v>
      </c>
      <c r="E124" s="81">
        <f t="shared" si="10"/>
        <v>3.9944661400781456E-7</v>
      </c>
      <c r="F124" s="81">
        <f t="shared" si="11"/>
        <v>1.7367302142875505E-6</v>
      </c>
      <c r="G124" s="81">
        <f t="shared" si="12"/>
        <v>575794.66964604205</v>
      </c>
    </row>
    <row r="125" spans="1:7">
      <c r="A125" s="3">
        <f>$B$4/(1+EXP(4*$C$4/$B$4*($A$4-Data!B123)+2))</f>
        <v>0.22999941790665918</v>
      </c>
      <c r="B125" s="3">
        <f>A125-Data!E123</f>
        <v>-2.4100582093340817E-2</v>
      </c>
      <c r="C125" s="3">
        <f t="shared" si="9"/>
        <v>5.8083805723786004E-4</v>
      </c>
      <c r="D125" s="87">
        <f>(Data!E123-AVERAGE(Data!$E$5:$E$15))^2</f>
        <v>5.9314388429752063E-2</v>
      </c>
      <c r="E125" s="81">
        <f t="shared" si="10"/>
        <v>3.4756458400231338E-7</v>
      </c>
      <c r="F125" s="81">
        <f t="shared" si="11"/>
        <v>1.5111547606148062E-6</v>
      </c>
      <c r="G125" s="81">
        <f t="shared" si="12"/>
        <v>661745.59089709294</v>
      </c>
    </row>
    <row r="126" spans="1:7">
      <c r="A126" s="3">
        <f>$B$4/(1+EXP(4*$C$4/$B$4*($A$4-Data!B124)+2))</f>
        <v>0.22999949351196111</v>
      </c>
      <c r="B126" s="3">
        <f>A126-Data!E124</f>
        <v>-2.8100506488038884E-2</v>
      </c>
      <c r="C126" s="3">
        <f t="shared" si="9"/>
        <v>7.8963846488431546E-4</v>
      </c>
      <c r="D126" s="87">
        <f>(Data!E124-AVERAGE(Data!$E$5:$E$15))^2</f>
        <v>6.1278752066115702E-2</v>
      </c>
      <c r="E126" s="81">
        <f t="shared" si="10"/>
        <v>3.0242120774293113E-7</v>
      </c>
      <c r="F126" s="81">
        <f t="shared" si="11"/>
        <v>1.3148781440206206E-6</v>
      </c>
      <c r="G126" s="81">
        <f t="shared" si="12"/>
        <v>760526.74884549412</v>
      </c>
    </row>
    <row r="127" spans="1:7">
      <c r="A127" s="3">
        <f>$B$4/(1+EXP(4*$C$4/$B$4*($A$4-Data!B125)+2))</f>
        <v>0.22999955929727312</v>
      </c>
      <c r="B127" s="3">
        <f>A127-Data!E125</f>
        <v>-2.9100440702726882E-2</v>
      </c>
      <c r="C127" s="3">
        <f t="shared" si="9"/>
        <v>8.4683564909292339E-4</v>
      </c>
      <c r="D127" s="87">
        <f>(Data!E125-AVERAGE(Data!$E$5:$E$15))^2</f>
        <v>6.1774842975206606E-2</v>
      </c>
      <c r="E127" s="81">
        <f t="shared" si="10"/>
        <v>2.6314124801363192E-7</v>
      </c>
      <c r="F127" s="81">
        <f t="shared" si="11"/>
        <v>1.1440949021044139E-6</v>
      </c>
      <c r="G127" s="81">
        <f t="shared" si="12"/>
        <v>874053.36581836874</v>
      </c>
    </row>
    <row r="128" spans="1:7">
      <c r="A128" s="3">
        <f>$B$4/(1+EXP(4*$C$4/$B$4*($A$4-Data!B126)+2))</f>
        <v>0.22999961653805942</v>
      </c>
      <c r="B128" s="3">
        <f>A128-Data!E126</f>
        <v>-3.1100383461940578E-2</v>
      </c>
      <c r="C128" s="3">
        <f t="shared" si="9"/>
        <v>9.6723385147974702E-4</v>
      </c>
      <c r="D128" s="87">
        <f>(Data!E126-AVERAGE(Data!$E$5:$E$15))^2</f>
        <v>6.2773024793388421E-2</v>
      </c>
      <c r="E128" s="81">
        <f t="shared" si="10"/>
        <v>2.2896314522125039E-7</v>
      </c>
      <c r="F128" s="81">
        <f t="shared" si="11"/>
        <v>9.9549384320913777E-7</v>
      </c>
      <c r="G128" s="81">
        <f t="shared" si="12"/>
        <v>1004526.5541536007</v>
      </c>
    </row>
    <row r="129" spans="1:7">
      <c r="A129" s="3">
        <f>$B$4/(1+EXP(4*$C$4/$B$4*($A$4-Data!B127)+2))</f>
        <v>0.22999966634412236</v>
      </c>
      <c r="B129" s="3">
        <f>A129-Data!E127</f>
        <v>-3.2100333655877639E-2</v>
      </c>
      <c r="C129" s="3">
        <f t="shared" si="9"/>
        <v>1.0304314208186705E-3</v>
      </c>
      <c r="D129" s="87">
        <f>(Data!E127-AVERAGE(Data!$E$5:$E$15))^2</f>
        <v>6.3275115702479318E-2</v>
      </c>
      <c r="E129" s="81">
        <f t="shared" si="10"/>
        <v>1.9922425176233105E-7</v>
      </c>
      <c r="F129" s="81">
        <f t="shared" si="11"/>
        <v>8.6619384310740459E-7</v>
      </c>
      <c r="G129" s="81">
        <f t="shared" si="12"/>
        <v>1154475.9962880549</v>
      </c>
    </row>
    <row r="130" spans="1:7">
      <c r="A130" s="3">
        <f>$B$4/(1+EXP(4*$C$4/$B$4*($A$4-Data!B128)+2))</f>
        <v>0.22999970968111888</v>
      </c>
      <c r="B130" s="3">
        <f>A130-Data!E128</f>
        <v>-3.210029031888112E-2</v>
      </c>
      <c r="C130" s="3">
        <f t="shared" si="9"/>
        <v>1.0304286385564528E-3</v>
      </c>
      <c r="D130" s="87">
        <f>(Data!E128-AVERAGE(Data!$E$5:$E$15))^2</f>
        <v>6.3275115702479318E-2</v>
      </c>
      <c r="E130" s="81">
        <f t="shared" si="10"/>
        <v>1.7334798607659962E-7</v>
      </c>
      <c r="F130" s="81">
        <f t="shared" si="11"/>
        <v>7.5368798934359641E-7</v>
      </c>
      <c r="G130" s="81">
        <f t="shared" si="12"/>
        <v>1326808.9901113089</v>
      </c>
    </row>
    <row r="131" spans="1:7">
      <c r="A131" s="3">
        <f>$B$4/(1+EXP(4*$C$4/$B$4*($A$4-Data!B129)+2))</f>
        <v>0.22999974738928244</v>
      </c>
      <c r="B131" s="3">
        <f>A131-Data!E129</f>
        <v>-3.4100252610717557E-2</v>
      </c>
      <c r="C131" s="3">
        <f t="shared" si="9"/>
        <v>1.1628272281147495E-3</v>
      </c>
      <c r="D131" s="87">
        <f>(Data!E129-AVERAGE(Data!$E$5:$E$15))^2</f>
        <v>6.4285297520661144E-2</v>
      </c>
      <c r="E131" s="81">
        <f t="shared" si="10"/>
        <v>1.5083265425541725E-7</v>
      </c>
      <c r="F131" s="81">
        <f t="shared" si="11"/>
        <v>6.5579497671774408E-7</v>
      </c>
      <c r="G131" s="81">
        <f t="shared" si="12"/>
        <v>1524866.8189027661</v>
      </c>
    </row>
    <row r="132" spans="1:7">
      <c r="A132" s="3">
        <f>$B$4/(1+EXP(4*$C$4/$B$4*($A$4-Data!B130)+2))</f>
        <v>0.22999978019971337</v>
      </c>
      <c r="B132" s="3">
        <f>A132-Data!E130</f>
        <v>-3.5100219800286631E-2</v>
      </c>
      <c r="C132" s="3">
        <f t="shared" si="9"/>
        <v>1.2320254300284335E-3</v>
      </c>
      <c r="D132" s="87">
        <f>(Data!E130-AVERAGE(Data!$E$5:$E$15))^2</f>
        <v>6.4793388429752047E-2</v>
      </c>
      <c r="E132" s="81">
        <f t="shared" si="10"/>
        <v>1.3124172371092868E-7</v>
      </c>
      <c r="F132" s="81">
        <f t="shared" si="11"/>
        <v>5.70616816760227E-7</v>
      </c>
      <c r="G132" s="81">
        <f t="shared" si="12"/>
        <v>1752489.5352325372</v>
      </c>
    </row>
    <row r="133" spans="1:7">
      <c r="A133" s="3">
        <f>$B$4/(1+EXP(4*$C$4/$B$4*($A$4-Data!B131)+2))</f>
        <v>0.22999980874855361</v>
      </c>
      <c r="B133" s="3">
        <f>A133-Data!E131</f>
        <v>-3.7100191251446396E-2</v>
      </c>
      <c r="C133" s="3">
        <f t="shared" si="9"/>
        <v>1.3764241908938997E-3</v>
      </c>
      <c r="D133" s="87">
        <f>(Data!E131-AVERAGE(Data!$E$5:$E$15))^2</f>
        <v>6.5815570247933872E-2</v>
      </c>
      <c r="E133" s="81">
        <f t="shared" si="10"/>
        <v>1.1419536094514626E-7</v>
      </c>
      <c r="F133" s="81">
        <f t="shared" si="11"/>
        <v>4.9650204381059913E-7</v>
      </c>
      <c r="G133" s="81">
        <f t="shared" si="12"/>
        <v>2014090.3999611137</v>
      </c>
    </row>
    <row r="134" spans="1:7">
      <c r="A134" s="3">
        <f>$B$4/(1+EXP(4*$C$4/$B$4*($A$4-Data!B132)+2))</f>
        <v>0.22999983358932008</v>
      </c>
      <c r="B134" s="3">
        <f>A134-Data!E132</f>
        <v>-3.7100166410679924E-2</v>
      </c>
      <c r="C134" s="3">
        <f t="shared" si="9"/>
        <v>1.376422347700143E-3</v>
      </c>
      <c r="D134" s="87">
        <f>(Data!E132-AVERAGE(Data!$E$5:$E$15))^2</f>
        <v>6.5815570247933872E-2</v>
      </c>
      <c r="E134" s="81">
        <f t="shared" si="10"/>
        <v>9.9363065886315383E-8</v>
      </c>
      <c r="F134" s="81">
        <f t="shared" si="11"/>
        <v>4.3201368917199258E-7</v>
      </c>
      <c r="G134" s="81">
        <f t="shared" si="12"/>
        <v>2314741.4655230558</v>
      </c>
    </row>
    <row r="135" spans="1:7">
      <c r="A135" s="3">
        <f>$B$4/(1+EXP(4*$C$4/$B$4*($A$4-Data!B133)+2))</f>
        <v>0.22999985520363622</v>
      </c>
      <c r="B135" s="3">
        <f>A135-Data!E133</f>
        <v>-4.0100144796363785E-2</v>
      </c>
      <c r="C135" s="3">
        <f t="shared" si="9"/>
        <v>1.6080216126893416E-3</v>
      </c>
      <c r="D135" s="87">
        <f>(Data!E133-AVERAGE(Data!$E$5:$E$15))^2</f>
        <v>6.7363842975206603E-2</v>
      </c>
      <c r="E135" s="81">
        <f t="shared" si="10"/>
        <v>8.6457264569794745E-8</v>
      </c>
      <c r="F135" s="81">
        <f t="shared" si="11"/>
        <v>3.7590142227741742E-7</v>
      </c>
      <c r="G135" s="81">
        <f t="shared" si="12"/>
        <v>2660271.9243291244</v>
      </c>
    </row>
    <row r="136" spans="1:7">
      <c r="A136" s="3">
        <f>$B$4/(1+EXP(4*$C$4/$B$4*($A$4-Data!B134)+2))</f>
        <v>0.22999987401056998</v>
      </c>
      <c r="B136" s="3">
        <f>A136-Data!E134</f>
        <v>-4.0100125989430024E-2</v>
      </c>
      <c r="C136" s="3">
        <f t="shared" si="9"/>
        <v>1.6080201043681612E-3</v>
      </c>
      <c r="D136" s="87">
        <f>(Data!E134-AVERAGE(Data!$E$5:$E$15))^2</f>
        <v>6.7363842975206603E-2</v>
      </c>
      <c r="E136" s="81">
        <f t="shared" si="10"/>
        <v>7.5227735041316635E-8</v>
      </c>
      <c r="F136" s="81">
        <f t="shared" si="11"/>
        <v>3.2707731478661953E-7</v>
      </c>
      <c r="G136" s="81">
        <f t="shared" si="12"/>
        <v>3057381.0985710989</v>
      </c>
    </row>
    <row r="137" spans="1:7">
      <c r="A137" s="3">
        <f>$B$4/(1+EXP(4*$C$4/$B$4*($A$4-Data!B135)+2))</f>
        <v>0.22999989037475879</v>
      </c>
      <c r="B137" s="3">
        <f>A137-Data!E135</f>
        <v>-4.0100109625241215E-2</v>
      </c>
      <c r="C137" s="3">
        <f t="shared" si="9"/>
        <v>1.608018791956363E-3</v>
      </c>
      <c r="D137" s="87">
        <f>(Data!E135-AVERAGE(Data!$E$5:$E$15))^2</f>
        <v>6.7363842975206603E-2</v>
      </c>
      <c r="E137" s="81">
        <f t="shared" si="10"/>
        <v>6.5456755238280095E-8</v>
      </c>
      <c r="F137" s="81">
        <f t="shared" si="11"/>
        <v>2.8459474388786812E-7</v>
      </c>
      <c r="G137" s="81">
        <f t="shared" si="12"/>
        <v>3513768.3371763374</v>
      </c>
    </row>
    <row r="138" spans="1:7">
      <c r="A138" s="3">
        <f>$B$4/(1+EXP(4*$C$4/$B$4*($A$4-Data!B136)+2))</f>
        <v>0.22999990461347911</v>
      </c>
      <c r="B138" s="3">
        <f>A138-Data!E136</f>
        <v>-4.3100095386520904E-2</v>
      </c>
      <c r="C138" s="3">
        <f t="shared" si="9"/>
        <v>1.8576182223272004E-3</v>
      </c>
      <c r="D138" s="87">
        <f>(Data!E136-AVERAGE(Data!$E$5:$E$15))^2</f>
        <v>6.8930115702479325E-2</v>
      </c>
      <c r="E138" s="81">
        <f t="shared" si="10"/>
        <v>5.6954881255677492E-8</v>
      </c>
      <c r="F138" s="81">
        <f t="shared" si="11"/>
        <v>2.4763003653121727E-7</v>
      </c>
      <c r="G138" s="81">
        <f t="shared" si="12"/>
        <v>4038282.3263604208</v>
      </c>
    </row>
    <row r="139" spans="1:7">
      <c r="A139" s="3">
        <f>$B$4/(1+EXP(4*$C$4/$B$4*($A$4-Data!B137)+2))</f>
        <v>0.22999991700279793</v>
      </c>
      <c r="B139" s="3">
        <f>A139-Data!E137</f>
        <v>-4.5100082997202084E-2</v>
      </c>
      <c r="C139" s="3">
        <f t="shared" si="9"/>
        <v>2.0340174863545165E-3</v>
      </c>
      <c r="D139" s="87">
        <f>(Data!E137-AVERAGE(Data!$E$5:$E$15))^2</f>
        <v>6.9984297520661154E-2</v>
      </c>
      <c r="E139" s="81">
        <f t="shared" si="10"/>
        <v>4.9557275283440561E-8</v>
      </c>
      <c r="F139" s="81">
        <f t="shared" si="11"/>
        <v>2.1546650363495962E-7</v>
      </c>
      <c r="G139" s="81">
        <f t="shared" si="12"/>
        <v>4641092.620568932</v>
      </c>
    </row>
    <row r="140" spans="1:7">
      <c r="A140" s="3">
        <f>$B$4/(1+EXP(4*$C$4/$B$4*($A$4-Data!B138)+2))</f>
        <v>0.2299999277829253</v>
      </c>
      <c r="B140" s="3">
        <f>A140-Data!E138</f>
        <v>-4.7100072217074712E-2</v>
      </c>
      <c r="C140" s="3">
        <f t="shared" si="9"/>
        <v>2.2184168028536533E-3</v>
      </c>
      <c r="D140" s="87">
        <f>(Data!E138-AVERAGE(Data!$E$5:$E$15))^2</f>
        <v>7.1046479338842963E-2</v>
      </c>
      <c r="E140" s="81">
        <f t="shared" si="10"/>
        <v>4.3120509496397119E-8</v>
      </c>
      <c r="F140" s="81">
        <f t="shared" si="11"/>
        <v>1.8748054372503343E-7</v>
      </c>
      <c r="G140" s="81">
        <f t="shared" si="12"/>
        <v>5333886.8136986019</v>
      </c>
    </row>
    <row r="141" spans="1:7">
      <c r="A141" s="3">
        <f>$B$4/(1+EXP(4*$C$4/$B$4*($A$4-Data!B139)+2))</f>
        <v>0.22999993716287159</v>
      </c>
      <c r="B141" s="3">
        <f>A141-Data!E139</f>
        <v>-4.710006283712842E-2</v>
      </c>
      <c r="C141" s="3">
        <f t="shared" si="9"/>
        <v>2.2184159192614457E-3</v>
      </c>
      <c r="D141" s="87">
        <f>(Data!E139-AVERAGE(Data!$E$5:$E$15))^2</f>
        <v>7.1046479338842963E-2</v>
      </c>
      <c r="E141" s="81">
        <f t="shared" si="10"/>
        <v>3.7519785167638986E-8</v>
      </c>
      <c r="F141" s="81">
        <f t="shared" si="11"/>
        <v>1.6312955194946966E-7</v>
      </c>
      <c r="G141" s="81">
        <f t="shared" si="12"/>
        <v>6130097.1408893215</v>
      </c>
    </row>
    <row r="142" spans="1:7">
      <c r="A142" s="3">
        <f>$B$4/(1+EXP(4*$C$4/$B$4*($A$4-Data!B140)+2))</f>
        <v>0.22999994532449974</v>
      </c>
      <c r="B142" s="3">
        <f>A142-Data!E140</f>
        <v>-4.810005467550027E-2</v>
      </c>
      <c r="C142" s="3">
        <f t="shared" si="9"/>
        <v>2.3136152597861156E-3</v>
      </c>
      <c r="D142" s="87">
        <f>(Data!E140-AVERAGE(Data!$E$5:$E$15))^2</f>
        <v>7.1580570247933878E-2</v>
      </c>
      <c r="E142" s="81">
        <f t="shared" si="10"/>
        <v>3.2646512604372901E-8</v>
      </c>
      <c r="F142" s="81">
        <f t="shared" si="11"/>
        <v>1.4194139792853369E-7</v>
      </c>
      <c r="G142" s="81">
        <f t="shared" si="12"/>
        <v>7045160.9931550175</v>
      </c>
    </row>
    <row r="143" spans="1:7">
      <c r="A143" s="3">
        <f>$B$4/(1+EXP(4*$C$4/$B$4*($A$4-Data!B141)+2))</f>
        <v>0.22999995242605145</v>
      </c>
      <c r="B143" s="3">
        <f>A143-Data!E141</f>
        <v>-5.1100047573948565E-2</v>
      </c>
      <c r="C143" s="3">
        <f t="shared" si="9"/>
        <v>2.6112148620598065E-3</v>
      </c>
      <c r="D143" s="87">
        <f>(Data!E141-AVERAGE(Data!$E$5:$E$15))^2</f>
        <v>7.3194842975206606E-2</v>
      </c>
      <c r="E143" s="81">
        <f t="shared" si="10"/>
        <v>2.8406206831199654E-8</v>
      </c>
      <c r="F143" s="81">
        <f t="shared" si="11"/>
        <v>1.2350527645179317E-7</v>
      </c>
      <c r="G143" s="81">
        <f t="shared" si="12"/>
        <v>8096820.060884783</v>
      </c>
    </row>
    <row r="144" spans="1:7">
      <c r="A144" s="3">
        <f>$B$4/(1+EXP(4*$C$4/$B$4*($A$4-Data!B142)+2))</f>
        <v>0.22999995860521508</v>
      </c>
      <c r="B144" s="3">
        <f>A144-Data!E142</f>
        <v>-5.3100041394784941E-2</v>
      </c>
      <c r="C144" s="3">
        <f t="shared" si="9"/>
        <v>2.8196143961278742E-3</v>
      </c>
      <c r="D144" s="87">
        <f>(Data!E142-AVERAGE(Data!$E$5:$E$15))^2</f>
        <v>7.4281024793388425E-2</v>
      </c>
      <c r="E144" s="81">
        <f t="shared" si="10"/>
        <v>2.4716654500878121E-8</v>
      </c>
      <c r="F144" s="81">
        <f t="shared" si="11"/>
        <v>1.0746373744935843E-7</v>
      </c>
      <c r="G144" s="81">
        <f t="shared" si="12"/>
        <v>9305464.5570208579</v>
      </c>
    </row>
    <row r="145" spans="1:7">
      <c r="A145" s="3">
        <f>$B$4/(1+EXP(4*$C$4/$B$4*($A$4-Data!B143)+2))</f>
        <v>0.22999996398179542</v>
      </c>
      <c r="B145" s="3">
        <f>A145-Data!E143</f>
        <v>-5.4100036018204595E-2</v>
      </c>
      <c r="C145" s="3">
        <f t="shared" si="9"/>
        <v>2.9268138971710344E-3</v>
      </c>
      <c r="D145" s="87">
        <f>(Data!E143-AVERAGE(Data!$E$5:$E$15))^2</f>
        <v>7.4827115702479338E-2</v>
      </c>
      <c r="E145" s="81">
        <f t="shared" si="10"/>
        <v>2.1506321390418748E-8</v>
      </c>
      <c r="F145" s="81">
        <f t="shared" si="11"/>
        <v>9.3505762004650675E-8</v>
      </c>
      <c r="G145" s="81">
        <f t="shared" si="12"/>
        <v>10694528.107800065</v>
      </c>
    </row>
    <row r="146" spans="1:7">
      <c r="A146" s="3">
        <f>$B$4/(1+EXP(4*$C$4/$B$4*($A$4-Data!B144)+2))</f>
        <v>0.22999996866003633</v>
      </c>
      <c r="B146" s="3">
        <f>A146-Data!E144</f>
        <v>-5.6100031339963691E-2</v>
      </c>
      <c r="C146" s="3">
        <f t="shared" si="9"/>
        <v>3.1472135163449085E-3</v>
      </c>
      <c r="D146" s="87">
        <f>(Data!E144-AVERAGE(Data!$E$5:$E$15))^2</f>
        <v>7.5925297520661156E-2</v>
      </c>
      <c r="E146" s="81">
        <f t="shared" si="10"/>
        <v>1.8712963623102041E-8</v>
      </c>
      <c r="F146" s="81">
        <f t="shared" si="11"/>
        <v>8.1360724145953254E-8</v>
      </c>
      <c r="G146" s="81">
        <f t="shared" si="12"/>
        <v>12290942.71833295</v>
      </c>
    </row>
    <row r="147" spans="1:7">
      <c r="A147" s="3">
        <f>$B$4/(1+EXP(4*$C$4/$B$4*($A$4-Data!B145)+2))</f>
        <v>0.22999997273064182</v>
      </c>
      <c r="B147" s="3">
        <f>A147-Data!E145</f>
        <v>-5.8100027269358145E-2</v>
      </c>
      <c r="C147" s="3">
        <f t="shared" si="9"/>
        <v>3.3756131687001601E-3</v>
      </c>
      <c r="D147" s="87">
        <f>(Data!E145-AVERAGE(Data!$E$5:$E$15))^2</f>
        <v>7.703147933884294E-2</v>
      </c>
      <c r="E147" s="81">
        <f t="shared" si="10"/>
        <v>1.628242196627383E-8</v>
      </c>
      <c r="F147" s="81">
        <f t="shared" si="11"/>
        <v>7.0793148630124073E-8</v>
      </c>
      <c r="G147" s="81">
        <f t="shared" si="12"/>
        <v>14125660.736249236</v>
      </c>
    </row>
    <row r="148" spans="1:7">
      <c r="A148" s="3">
        <f>$B$4/(1+EXP(4*$C$4/$B$4*($A$4-Data!B146)+2))</f>
        <v>0.22999997627253491</v>
      </c>
      <c r="B148" s="3">
        <f>A148-Data!E146</f>
        <v>-5.9100023727465062E-2</v>
      </c>
      <c r="C148" s="3">
        <f t="shared" si="9"/>
        <v>3.4928128045869332E-3</v>
      </c>
      <c r="D148" s="87">
        <f>(Data!E146-AVERAGE(Data!$E$5:$E$15))^2</f>
        <v>7.7587570247933849E-2</v>
      </c>
      <c r="E148" s="81">
        <f t="shared" si="10"/>
        <v>1.4167572337520085E-8</v>
      </c>
      <c r="F148" s="81">
        <f t="shared" si="11"/>
        <v>6.1598147901139318E-8</v>
      </c>
      <c r="G148" s="81">
        <f t="shared" si="12"/>
        <v>16234254.341622893</v>
      </c>
    </row>
    <row r="149" spans="1:7">
      <c r="A149" s="3">
        <f>$B$4/(1+EXP(4*$C$4/$B$4*($A$4-Data!B147)+2))</f>
        <v>0.22999997935438762</v>
      </c>
      <c r="B149" s="3">
        <f>A149-Data!E147</f>
        <v>-6.0100020645612345E-2</v>
      </c>
      <c r="C149" s="3">
        <f t="shared" si="9"/>
        <v>3.61201248160303E-3</v>
      </c>
      <c r="D149" s="87">
        <f>(Data!E147-AVERAGE(Data!$E$5:$E$15))^2</f>
        <v>7.8145661157024759E-2</v>
      </c>
      <c r="E149" s="81">
        <f t="shared" si="10"/>
        <v>1.2327410869872324E-8</v>
      </c>
      <c r="F149" s="81">
        <f t="shared" si="11"/>
        <v>5.3597444093929597E-8</v>
      </c>
      <c r="G149" s="81">
        <f t="shared" si="12"/>
        <v>18657606.102401052</v>
      </c>
    </row>
    <row r="150" spans="1:7">
      <c r="A150" s="3">
        <f>$B$4/(1+EXP(4*$C$4/$B$4*($A$4-Data!B148)+2))</f>
        <v>0.22999998203595254</v>
      </c>
      <c r="B150" s="3">
        <f>A150-Data!E148</f>
        <v>-6.1100017964047432E-2</v>
      </c>
      <c r="C150" s="3">
        <f t="shared" si="9"/>
        <v>3.7332121952069188E-3</v>
      </c>
      <c r="D150" s="87">
        <f>(Data!E148-AVERAGE(Data!$E$5:$E$15))^2</f>
        <v>7.8705752066115672E-2</v>
      </c>
      <c r="E150" s="81">
        <f t="shared" si="10"/>
        <v>1.0726259658255799E-8</v>
      </c>
      <c r="F150" s="81">
        <f t="shared" si="11"/>
        <v>4.6635915743838425E-8</v>
      </c>
      <c r="G150" s="81">
        <f t="shared" si="12"/>
        <v>21442701.060976181</v>
      </c>
    </row>
    <row r="151" spans="1:7">
      <c r="A151" s="3">
        <f>$B$4/(1+EXP(4*$C$4/$B$4*($A$4-Data!B149)+2))</f>
        <v>0.22999998436922117</v>
      </c>
      <c r="B151" s="3">
        <f>A151-Data!E149</f>
        <v>-6.41000156307788E-2</v>
      </c>
      <c r="C151" s="3">
        <f t="shared" si="9"/>
        <v>4.1088120038660862E-3</v>
      </c>
      <c r="D151" s="87">
        <f>(Data!E149-AVERAGE(Data!$E$5:$E$15))^2</f>
        <v>8.0398024793388395E-2</v>
      </c>
      <c r="E151" s="81">
        <f t="shared" si="10"/>
        <v>9.3330745354336386E-9</v>
      </c>
      <c r="F151" s="81">
        <f t="shared" si="11"/>
        <v>4.0578588106040528E-8</v>
      </c>
      <c r="G151" s="81">
        <f t="shared" si="12"/>
        <v>24643538.542710904</v>
      </c>
    </row>
    <row r="152" spans="1:7">
      <c r="A152" s="3"/>
    </row>
  </sheetData>
  <phoneticPr fontId="24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tabSelected="1" topLeftCell="D1" workbookViewId="0">
      <selection activeCell="W33" sqref="W33"/>
    </sheetView>
  </sheetViews>
  <sheetFormatPr baseColWidth="10" defaultColWidth="8.83203125" defaultRowHeight="14" x14ac:dyDescent="0"/>
  <cols>
    <col min="1" max="1" width="21.83203125" customWidth="1"/>
    <col min="2" max="2" width="21.5" customWidth="1"/>
    <col min="3" max="3" width="21.83203125" bestFit="1" customWidth="1"/>
    <col min="4" max="4" width="13.5" customWidth="1"/>
    <col min="5" max="5" width="15.1640625" bestFit="1" customWidth="1"/>
    <col min="6" max="6" width="10" customWidth="1"/>
  </cols>
  <sheetData>
    <row r="1" spans="1:9" ht="15" thickBot="1">
      <c r="A1" s="4"/>
      <c r="B1" s="4"/>
      <c r="C1" s="4"/>
      <c r="D1" s="4"/>
      <c r="F1" s="31"/>
      <c r="G1" s="31"/>
      <c r="H1" s="31"/>
      <c r="I1" s="31"/>
    </row>
    <row r="2" spans="1:9" ht="30">
      <c r="A2" s="55" t="s">
        <v>79</v>
      </c>
      <c r="B2" s="7" t="s">
        <v>92</v>
      </c>
      <c r="C2" s="8"/>
      <c r="D2" s="9"/>
      <c r="F2" s="31"/>
      <c r="G2" s="35" t="s">
        <v>91</v>
      </c>
      <c r="H2" s="32">
        <f>LN(2)/(4*C4/B4)</f>
        <v>2.7148264571931193</v>
      </c>
      <c r="I2" s="31" t="s">
        <v>89</v>
      </c>
    </row>
    <row r="3" spans="1:9" ht="25">
      <c r="A3" s="43" t="s">
        <v>71</v>
      </c>
      <c r="B3" s="44" t="s">
        <v>72</v>
      </c>
      <c r="C3" s="80" t="s">
        <v>152</v>
      </c>
      <c r="D3" s="45"/>
      <c r="F3" s="31"/>
      <c r="G3" s="36" t="s">
        <v>153</v>
      </c>
      <c r="H3" s="33">
        <f>1-SUM(C7:C103)/SUM(D7:D103)</f>
        <v>0.99875408807446098</v>
      </c>
      <c r="I3" s="31"/>
    </row>
    <row r="4" spans="1:9" ht="26" thickBot="1">
      <c r="A4" s="60">
        <v>4.5</v>
      </c>
      <c r="B4" s="61">
        <v>0.23499999999999999</v>
      </c>
      <c r="C4" s="61">
        <v>1.4999999999999999E-2</v>
      </c>
      <c r="D4" s="46"/>
      <c r="F4" s="31"/>
      <c r="G4" s="31"/>
      <c r="H4" s="31"/>
      <c r="I4" s="31"/>
    </row>
    <row r="5" spans="1:9">
      <c r="A5" s="5"/>
      <c r="B5" s="4"/>
      <c r="C5" s="4"/>
      <c r="D5" s="4"/>
      <c r="F5" s="31"/>
      <c r="G5" s="31"/>
      <c r="H5" s="31"/>
      <c r="I5" s="31"/>
    </row>
    <row r="6" spans="1:9">
      <c r="A6" s="2" t="s">
        <v>82</v>
      </c>
      <c r="B6" s="2" t="s">
        <v>74</v>
      </c>
      <c r="C6" s="2" t="s">
        <v>75</v>
      </c>
      <c r="D6" s="2" t="s">
        <v>77</v>
      </c>
      <c r="E6" s="81">
        <f>MAX(E8:E103)</f>
        <v>2.999049045637675E-2</v>
      </c>
    </row>
    <row r="7" spans="1:9">
      <c r="A7" s="3">
        <f>$B$4*EXP(-1*EXP($C$4*EXP(1)/$B$4*($A$4-Data!B5)+1))</f>
        <v>6.2193713191001647E-4</v>
      </c>
      <c r="B7" s="3">
        <f>Data!E5-A7</f>
        <v>-5.2193713191001643E-4</v>
      </c>
      <c r="C7" s="3">
        <f t="shared" ref="C7:C21" si="0">B7^2</f>
        <v>2.724183696664539E-7</v>
      </c>
      <c r="D7" s="2">
        <f>(Data!E5-AVERAGE(Data!$E$5:$E$15))^2</f>
        <v>1.0929752066115719E-4</v>
      </c>
      <c r="E7" s="2" t="s">
        <v>147</v>
      </c>
      <c r="F7" s="83" t="s">
        <v>148</v>
      </c>
      <c r="G7" t="s">
        <v>150</v>
      </c>
    </row>
    <row r="8" spans="1:9">
      <c r="A8" s="3">
        <f>$B$4*EXP(-1*EXP($C$4*EXP(1)/$B$4*($A$4-Data!B6)+1))</f>
        <v>1.0183905433296741E-3</v>
      </c>
      <c r="B8" s="3">
        <f>Data!E6-A8</f>
        <v>-9.1839054332967405E-4</v>
      </c>
      <c r="C8" s="3">
        <f t="shared" si="0"/>
        <v>8.4344119007737388E-7</v>
      </c>
      <c r="D8" s="2">
        <f>(Data!E6-AVERAGE(Data!$E$5:$E$15))^2</f>
        <v>1.0929752066115719E-4</v>
      </c>
      <c r="E8" s="81">
        <f>(A8-A7)*4</f>
        <v>1.5858136456786305E-3</v>
      </c>
      <c r="F8" s="81">
        <f>E8/A7</f>
        <v>2.5497973417481532</v>
      </c>
      <c r="G8" s="81">
        <f>1/F8</f>
        <v>0.39218803142778214</v>
      </c>
    </row>
    <row r="9" spans="1:9">
      <c r="A9" s="3">
        <f>$B$4*EXP(-1*EXP($C$4*EXP(1)/$B$4*($A$4-Data!B7)+1))</f>
        <v>1.600609923755218E-3</v>
      </c>
      <c r="B9" s="3">
        <f>Data!E7-A9</f>
        <v>3.4993900762447868E-3</v>
      </c>
      <c r="C9" s="3">
        <f t="shared" si="0"/>
        <v>1.2245730905720495E-5</v>
      </c>
      <c r="D9" s="2">
        <f>(Data!E7-AVERAGE(Data!$E$5:$E$15))^2</f>
        <v>2.9752066115702511E-5</v>
      </c>
      <c r="E9" s="81">
        <f t="shared" ref="E9:E72" si="1">(A9-A8)*4</f>
        <v>2.3288775217021754E-3</v>
      </c>
      <c r="F9" s="81">
        <f t="shared" ref="F9:F72" si="2">E9/A8</f>
        <v>2.2868216294387462</v>
      </c>
      <c r="G9" s="81">
        <f t="shared" ref="G9:G72" si="3">1/F9</f>
        <v>0.43728815012364108</v>
      </c>
    </row>
    <row r="10" spans="1:9">
      <c r="A10" s="3">
        <f>$B$4*EXP(-1*EXP($C$4*EXP(1)/$B$4*($A$4-Data!B8)+1))</f>
        <v>2.4229183790279245E-3</v>
      </c>
      <c r="B10" s="3">
        <f>Data!E8-A10</f>
        <v>3.6770816209720811E-3</v>
      </c>
      <c r="C10" s="3">
        <f t="shared" si="0"/>
        <v>1.3520929247290666E-5</v>
      </c>
      <c r="D10" s="2">
        <f>(Data!E8-AVERAGE(Data!$E$5:$E$15))^2</f>
        <v>1.9842975206611588E-5</v>
      </c>
      <c r="E10" s="81">
        <f t="shared" si="1"/>
        <v>3.2892338210908263E-3</v>
      </c>
      <c r="F10" s="81">
        <f t="shared" si="2"/>
        <v>2.0549877720199929</v>
      </c>
      <c r="G10" s="81">
        <f t="shared" si="3"/>
        <v>0.48662090043340217</v>
      </c>
    </row>
    <row r="11" spans="1:9">
      <c r="A11" s="3">
        <f>$B$4*EXP(-1*EXP($C$4*EXP(1)/$B$4*($A$4-Data!B9)+1))</f>
        <v>3.5434814394266949E-3</v>
      </c>
      <c r="B11" s="3">
        <f>Data!E9-A11</f>
        <v>4.5565185605733116E-3</v>
      </c>
      <c r="C11" s="3">
        <f t="shared" si="0"/>
        <v>2.0761861392849082E-5</v>
      </c>
      <c r="D11" s="2">
        <f>(Data!E9-AVERAGE(Data!$E$5:$E$15))^2</f>
        <v>6.0247933884297579E-6</v>
      </c>
      <c r="E11" s="81">
        <f t="shared" si="1"/>
        <v>4.4822522415950816E-3</v>
      </c>
      <c r="F11" s="81">
        <f t="shared" si="2"/>
        <v>1.8499394285800754</v>
      </c>
      <c r="G11" s="81">
        <f t="shared" si="3"/>
        <v>0.54055823912437606</v>
      </c>
    </row>
    <row r="12" spans="1:9">
      <c r="A12" s="3">
        <f>$B$4*EXP(-1*EXP($C$4*EXP(1)/$B$4*($A$4-Data!B10)+1))</f>
        <v>5.0211469237105254E-3</v>
      </c>
      <c r="B12" s="3">
        <f>Data!E10-A12</f>
        <v>5.0788530762894829E-3</v>
      </c>
      <c r="C12" s="3">
        <f t="shared" si="0"/>
        <v>2.5794748570535146E-5</v>
      </c>
      <c r="D12" s="2">
        <f>(Data!E10-AVERAGE(Data!$E$5:$E$15))^2</f>
        <v>2.066115702479334E-7</v>
      </c>
      <c r="E12" s="81">
        <f t="shared" si="1"/>
        <v>5.9106619371353218E-3</v>
      </c>
      <c r="F12" s="81">
        <f t="shared" si="2"/>
        <v>1.668038068824093</v>
      </c>
      <c r="G12" s="81">
        <f t="shared" si="3"/>
        <v>0.59950670113000726</v>
      </c>
    </row>
    <row r="13" spans="1:9">
      <c r="A13" s="3">
        <f>$B$4*EXP(-1*EXP($C$4*EXP(1)/$B$4*($A$4-Data!B11)+1))</f>
        <v>6.9118938880722959E-3</v>
      </c>
      <c r="B13" s="3">
        <f>Data!E11-A13</f>
        <v>5.1881061119277141E-3</v>
      </c>
      <c r="C13" s="3">
        <f t="shared" si="0"/>
        <v>2.6916445028621702E-5</v>
      </c>
      <c r="D13" s="2">
        <f>(Data!E11-AVERAGE(Data!$E$5:$E$15))^2</f>
        <v>2.388429752066123E-6</v>
      </c>
      <c r="E13" s="81">
        <f t="shared" si="1"/>
        <v>7.5629878574470823E-3</v>
      </c>
      <c r="F13" s="81">
        <f t="shared" si="2"/>
        <v>1.506227157332052</v>
      </c>
      <c r="G13" s="81">
        <f t="shared" si="3"/>
        <v>0.66391048331068381</v>
      </c>
    </row>
    <row r="14" spans="1:9">
      <c r="A14" s="3">
        <f>$B$4*EXP(-1*EXP($C$4*EXP(1)/$B$4*($A$4-Data!B12)+1))</f>
        <v>9.2652642109616844E-3</v>
      </c>
      <c r="B14" s="3">
        <f>Data!E12-A14</f>
        <v>4.8347357890383275E-3</v>
      </c>
      <c r="C14" s="3">
        <f t="shared" si="0"/>
        <v>2.3374670149808059E-5</v>
      </c>
      <c r="D14" s="2">
        <f>(Data!E12-AVERAGE(Data!$E$5:$E$15))^2</f>
        <v>1.2570247933884327E-5</v>
      </c>
      <c r="E14" s="81">
        <f t="shared" si="1"/>
        <v>9.4134812915575537E-3</v>
      </c>
      <c r="F14" s="81">
        <f t="shared" si="2"/>
        <v>1.3619250300995205</v>
      </c>
      <c r="G14" s="81">
        <f t="shared" si="3"/>
        <v>0.73425480690881095</v>
      </c>
    </row>
    <row r="15" spans="1:9">
      <c r="A15" s="3">
        <f>$B$4*EXP(-1*EXP($C$4*EXP(1)/$B$4*($A$4-Data!B13)+1))</f>
        <v>1.2121142541616343E-2</v>
      </c>
      <c r="B15" s="3">
        <f>Data!E13-A15</f>
        <v>4.978857458383671E-3</v>
      </c>
      <c r="C15" s="3">
        <f t="shared" si="0"/>
        <v>2.478902159090271E-5</v>
      </c>
      <c r="D15" s="2">
        <f>(Data!E13-AVERAGE(Data!$E$5:$E$15))^2</f>
        <v>4.2842975206611659E-5</v>
      </c>
      <c r="E15" s="81">
        <f t="shared" si="1"/>
        <v>1.1423513322618636E-2</v>
      </c>
      <c r="F15" s="81">
        <f t="shared" si="2"/>
        <v>1.2329398344737477</v>
      </c>
      <c r="G15" s="81">
        <f t="shared" si="3"/>
        <v>0.81106958510009308</v>
      </c>
    </row>
    <row r="16" spans="1:9">
      <c r="A16" s="3">
        <f>$B$4*EXP(-1*EXP($C$4*EXP(1)/$B$4*($A$4-Data!B14)+1))</f>
        <v>1.5507188423648446E-2</v>
      </c>
      <c r="B16" s="3">
        <f>Data!E14-A16</f>
        <v>4.5928115763515711E-3</v>
      </c>
      <c r="C16" s="3">
        <f t="shared" si="0"/>
        <v>2.1093918175869004E-5</v>
      </c>
      <c r="D16" s="2">
        <f>(Data!E14-AVERAGE(Data!$E$5:$E$15))^2</f>
        <v>9.1115702479339019E-5</v>
      </c>
      <c r="E16" s="81">
        <f t="shared" si="1"/>
        <v>1.354418352812841E-2</v>
      </c>
      <c r="F16" s="81">
        <f t="shared" si="2"/>
        <v>1.1174015553093484</v>
      </c>
      <c r="G16" s="81">
        <f t="shared" si="3"/>
        <v>0.89493342411104293</v>
      </c>
    </row>
    <row r="17" spans="1:7">
      <c r="A17" s="3">
        <f>$B$4*EXP(-1*EXP($C$4*EXP(1)/$B$4*($A$4-Data!B15)+1))</f>
        <v>1.943712619247286E-2</v>
      </c>
      <c r="B17" s="3">
        <f>Data!E15-A17</f>
        <v>3.6628738075271325E-3</v>
      </c>
      <c r="C17" s="3">
        <f t="shared" si="0"/>
        <v>1.3416644529868313E-5</v>
      </c>
      <c r="D17" s="2">
        <f>(Data!E15-AVERAGE(Data!$E$5:$E$15))^2</f>
        <v>1.5738842975206573E-4</v>
      </c>
      <c r="E17" s="81">
        <f t="shared" si="1"/>
        <v>1.5719751075297654E-2</v>
      </c>
      <c r="F17" s="81">
        <f t="shared" si="2"/>
        <v>1.0137073624078141</v>
      </c>
      <c r="G17" s="81">
        <f t="shared" si="3"/>
        <v>0.98647798870153647</v>
      </c>
    </row>
    <row r="18" spans="1:7">
      <c r="A18" s="3">
        <f>$B$4*EXP(-1*EXP($C$4*EXP(1)/$B$4*($A$4-Data!B16)+1))</f>
        <v>2.3909985091052927E-2</v>
      </c>
      <c r="B18" s="3">
        <f>Data!E16-A18</f>
        <v>2.1900149089470675E-3</v>
      </c>
      <c r="C18" s="3">
        <f t="shared" si="0"/>
        <v>4.7961653014104325E-6</v>
      </c>
      <c r="D18" s="2">
        <f>(Data!E16-AVERAGE(Data!$E$5:$E$15))^2</f>
        <v>2.4166115702479299E-4</v>
      </c>
      <c r="E18" s="81">
        <f t="shared" si="1"/>
        <v>1.7891435594320271E-2</v>
      </c>
      <c r="F18" s="81">
        <f t="shared" si="2"/>
        <v>0.92047741096874869</v>
      </c>
      <c r="G18" s="81">
        <f t="shared" si="3"/>
        <v>1.0863927654102434</v>
      </c>
    </row>
    <row r="19" spans="1:7">
      <c r="A19" s="3">
        <f>$B$4*EXP(-1*EXP($C$4*EXP(1)/$B$4*($A$4-Data!B17)+1))</f>
        <v>2.8910273667950501E-2</v>
      </c>
      <c r="B19" s="3">
        <f>Data!E17-A19</f>
        <v>1.1897263320494976E-3</v>
      </c>
      <c r="C19" s="3">
        <f t="shared" si="0"/>
        <v>1.4154487451719514E-6</v>
      </c>
      <c r="D19" s="2">
        <f>(Data!E17-AVERAGE(Data!$E$5:$E$15))^2</f>
        <v>3.820247933884294E-4</v>
      </c>
      <c r="E19" s="81">
        <f t="shared" si="1"/>
        <v>2.0001154307590294E-2</v>
      </c>
      <c r="F19" s="81">
        <f t="shared" si="2"/>
        <v>0.83651889498980447</v>
      </c>
      <c r="G19" s="81">
        <f t="shared" si="3"/>
        <v>1.1954302598415163</v>
      </c>
    </row>
    <row r="20" spans="1:7">
      <c r="A20" s="3">
        <f>$B$4*EXP(-1*EXP($C$4*EXP(1)/$B$4*($A$4-Data!B18)+1))</f>
        <v>3.4408983543984285E-2</v>
      </c>
      <c r="B20" s="3">
        <f>Data!E18-A20</f>
        <v>-1.3089835439842809E-3</v>
      </c>
      <c r="C20" s="3">
        <f t="shared" si="0"/>
        <v>1.7134379184216478E-6</v>
      </c>
      <c r="D20" s="2">
        <f>(Data!E18-AVERAGE(Data!$E$5:$E$15))^2</f>
        <v>5.0829752066115688E-4</v>
      </c>
      <c r="E20" s="81">
        <f t="shared" si="1"/>
        <v>2.1994839504135139E-2</v>
      </c>
      <c r="F20" s="81">
        <f t="shared" si="2"/>
        <v>0.76079665508383931</v>
      </c>
      <c r="G20" s="81">
        <f t="shared" si="3"/>
        <v>1.3144116674511412</v>
      </c>
    </row>
    <row r="21" spans="1:7">
      <c r="A21" s="3">
        <f>$B$4*EXP(-1*EXP($C$4*EXP(1)/$B$4*($A$4-Data!B19)+1))</f>
        <v>4.036525619801707E-2</v>
      </c>
      <c r="B21" s="3">
        <f>Data!E19-A21</f>
        <v>-2.2652561980170613E-3</v>
      </c>
      <c r="C21" s="3">
        <f t="shared" si="0"/>
        <v>5.1313856426547115E-6</v>
      </c>
      <c r="D21" s="2">
        <f>(Data!E19-AVERAGE(Data!$E$5:$E$15))^2</f>
        <v>7.5875206611570256E-4</v>
      </c>
      <c r="E21" s="81">
        <f t="shared" si="1"/>
        <v>2.3825090616131139E-2</v>
      </c>
      <c r="F21" s="81">
        <f t="shared" si="2"/>
        <v>0.69240902119866532</v>
      </c>
      <c r="G21" s="81">
        <f t="shared" si="3"/>
        <v>1.4442330607837084</v>
      </c>
    </row>
    <row r="22" spans="1:7">
      <c r="A22" s="3">
        <f>$B$4*EXP(-1*EXP($C$4*EXP(1)/$B$4*($A$4-Data!B20)+1))</f>
        <v>4.6728514493122611E-2</v>
      </c>
      <c r="B22" s="3">
        <f>Data!E20-A22</f>
        <v>-4.6285144931225985E-3</v>
      </c>
      <c r="C22" s="3">
        <f t="shared" ref="C22:C85" si="4">B22^2</f>
        <v>2.1423146413045944E-5</v>
      </c>
      <c r="D22" s="2">
        <f>(Data!E20-AVERAGE(Data!$E$5:$E$15))^2</f>
        <v>9.9511570247933921E-4</v>
      </c>
      <c r="E22" s="81">
        <f t="shared" si="1"/>
        <v>2.5453033180422163E-2</v>
      </c>
      <c r="F22" s="81">
        <f t="shared" si="2"/>
        <v>0.63056785904092771</v>
      </c>
      <c r="G22" s="81">
        <f t="shared" si="3"/>
        <v>1.5858721399485316</v>
      </c>
    </row>
    <row r="23" spans="1:7">
      <c r="A23" s="3">
        <f>$B$4*EXP(-1*EXP($C$4*EXP(1)/$B$4*($A$4-Data!B21)+1))</f>
        <v>5.344085543518811E-2</v>
      </c>
      <c r="B23" s="3">
        <f>Data!E21-A23</f>
        <v>-6.3408554351880933E-3</v>
      </c>
      <c r="C23" s="3">
        <f t="shared" si="4"/>
        <v>4.0206447649954385E-5</v>
      </c>
      <c r="D23" s="2">
        <f>(Data!E21-AVERAGE(Data!$E$5:$E$15))^2</f>
        <v>1.3355702479338849E-3</v>
      </c>
      <c r="E23" s="81">
        <f t="shared" si="1"/>
        <v>2.6849363768261997E-2</v>
      </c>
      <c r="F23" s="81">
        <f t="shared" si="2"/>
        <v>0.57458200971087192</v>
      </c>
      <c r="G23" s="81">
        <f t="shared" si="3"/>
        <v>1.7403955973198626</v>
      </c>
    </row>
    <row r="24" spans="1:7">
      <c r="A24" s="3">
        <f>$B$4*EXP(-1*EXP($C$4*EXP(1)/$B$4*($A$4-Data!B22)+1))</f>
        <v>6.0439516383609448E-2</v>
      </c>
      <c r="B24" s="3">
        <f>Data!E22-A24</f>
        <v>-7.339516383609454E-3</v>
      </c>
      <c r="C24" s="3">
        <f t="shared" si="4"/>
        <v>5.3868500745271596E-5</v>
      </c>
      <c r="D24" s="2">
        <f>(Data!E22-AVERAGE(Data!$E$5:$E$15))^2</f>
        <v>1.8101157024793377E-3</v>
      </c>
      <c r="E24" s="81">
        <f t="shared" si="1"/>
        <v>2.7994643793685353E-2</v>
      </c>
      <c r="F24" s="81">
        <f t="shared" si="2"/>
        <v>0.52384348202727848</v>
      </c>
      <c r="G24" s="81">
        <f t="shared" si="3"/>
        <v>1.9089671520393687</v>
      </c>
    </row>
    <row r="25" spans="1:7">
      <c r="A25" s="3">
        <f>$B$4*EXP(-1*EXP($C$4*EXP(1)/$B$4*($A$4-Data!B23)+1))</f>
        <v>6.765925669172565E-2</v>
      </c>
      <c r="B25" s="3">
        <f>Data!E23-A25</f>
        <v>-9.5592566917256511E-3</v>
      </c>
      <c r="C25" s="3">
        <f t="shared" si="4"/>
        <v>9.1379388498301638E-5</v>
      </c>
      <c r="D25" s="2">
        <f>(Data!E23-AVERAGE(Data!$E$5:$E$15))^2</f>
        <v>2.2605702479338834E-3</v>
      </c>
      <c r="E25" s="81">
        <f t="shared" si="1"/>
        <v>2.8878961232464806E-2</v>
      </c>
      <c r="F25" s="81">
        <f t="shared" si="2"/>
        <v>0.47781588868398805</v>
      </c>
      <c r="G25" s="81">
        <f t="shared" si="3"/>
        <v>2.092856314917078</v>
      </c>
    </row>
    <row r="26" spans="1:7">
      <c r="A26" s="3">
        <f>$B$4*EXP(-1*EXP($C$4*EXP(1)/$B$4*($A$4-Data!B24)+1))</f>
        <v>7.5034533804228323E-2</v>
      </c>
      <c r="B26" s="3">
        <f>Data!E24-A26</f>
        <v>-8.9345338042283173E-3</v>
      </c>
      <c r="C26" s="3">
        <f t="shared" si="4"/>
        <v>7.9825894298898528E-5</v>
      </c>
      <c r="D26" s="2">
        <f>(Data!E24-AVERAGE(Data!$E$5:$E$15))^2</f>
        <v>3.0852975206611568E-3</v>
      </c>
      <c r="E26" s="81">
        <f t="shared" si="1"/>
        <v>2.9501108450010693E-2</v>
      </c>
      <c r="F26" s="81">
        <f t="shared" si="2"/>
        <v>0.43602471993486319</v>
      </c>
      <c r="G26" s="81">
        <f t="shared" si="3"/>
        <v>2.2934479498074967</v>
      </c>
    </row>
    <row r="27" spans="1:7">
      <c r="A27" s="3">
        <f>$B$4*EXP(-1*EXP($C$4*EXP(1)/$B$4*($A$4-Data!B25)+1))</f>
        <v>8.2501391507186939E-2</v>
      </c>
      <c r="B27" s="3">
        <f>Data!E25-A27</f>
        <v>-1.1401391507186928E-2</v>
      </c>
      <c r="C27" s="3">
        <f t="shared" si="4"/>
        <v>1.2999172830015422E-4</v>
      </c>
      <c r="D27" s="2">
        <f>(Data!E25-AVERAGE(Data!$E$5:$E$15))^2</f>
        <v>3.6657520661157027E-3</v>
      </c>
      <c r="E27" s="81">
        <f t="shared" si="1"/>
        <v>2.9867430811834461E-2</v>
      </c>
      <c r="F27" s="81">
        <f t="shared" si="2"/>
        <v>0.39804912881528931</v>
      </c>
      <c r="G27" s="81">
        <f t="shared" si="3"/>
        <v>2.5122527035200219</v>
      </c>
    </row>
    <row r="28" spans="1:7">
      <c r="A28" s="3">
        <f>$B$4*EXP(-1*EXP($C$4*EXP(1)/$B$4*($A$4-Data!B26)+1))</f>
        <v>8.9999014121281126E-2</v>
      </c>
      <c r="B28" s="3">
        <f>Data!E26-A28</f>
        <v>-1.189901412128111E-2</v>
      </c>
      <c r="C28" s="3">
        <f t="shared" si="4"/>
        <v>1.4158653705844724E-4</v>
      </c>
      <c r="D28" s="2">
        <f>(Data!E26-AVERAGE(Data!$E$5:$E$15))^2</f>
        <v>4.5623884297520661E-3</v>
      </c>
      <c r="E28" s="81">
        <f t="shared" si="1"/>
        <v>2.999049045637675E-2</v>
      </c>
      <c r="F28" s="81">
        <f t="shared" si="2"/>
        <v>0.36351496512351783</v>
      </c>
      <c r="G28" s="81">
        <f t="shared" si="3"/>
        <v>2.7509183828517556</v>
      </c>
    </row>
    <row r="29" spans="1:7">
      <c r="A29" s="3">
        <f>$B$4*EXP(-1*EXP($C$4*EXP(1)/$B$4*($A$4-Data!B27)+1))</f>
        <v>9.747093129271775E-2</v>
      </c>
      <c r="B29" s="3">
        <f>Data!E27-A29</f>
        <v>-8.3709312927177509E-3</v>
      </c>
      <c r="C29" s="3">
        <f t="shared" si="4"/>
        <v>7.0072490707401283E-5</v>
      </c>
      <c r="D29" s="2">
        <f>(Data!E27-AVERAGE(Data!$E$5:$E$15))^2</f>
        <v>6.1693884297520634E-3</v>
      </c>
      <c r="E29" s="81">
        <f t="shared" si="1"/>
        <v>2.9887668685746493E-2</v>
      </c>
      <c r="F29" s="81">
        <f t="shared" si="2"/>
        <v>0.33208884538968819</v>
      </c>
      <c r="G29" s="81">
        <f t="shared" si="3"/>
        <v>3.0112423644538691</v>
      </c>
    </row>
    <row r="30" spans="1:7">
      <c r="A30" s="3">
        <f>$B$4*EXP(-1*EXP($C$4*EXP(1)/$B$4*($A$4-Data!B28)+1))</f>
        <v>0.10486588236658359</v>
      </c>
      <c r="B30" s="3">
        <f>Data!E28-A30</f>
        <v>-7.7658823665835847E-3</v>
      </c>
      <c r="C30" s="3">
        <f t="shared" si="4"/>
        <v>6.030892893161386E-5</v>
      </c>
      <c r="D30" s="2">
        <f>(Data!E28-AVERAGE(Data!$E$5:$E$15))^2</f>
        <v>7.4901157024793372E-3</v>
      </c>
      <c r="E30" s="81">
        <f t="shared" si="1"/>
        <v>2.9579804295463363E-2</v>
      </c>
      <c r="F30" s="81">
        <f t="shared" si="2"/>
        <v>0.30347308580269339</v>
      </c>
      <c r="G30" s="81">
        <f t="shared" si="3"/>
        <v>3.2951851310140952</v>
      </c>
    </row>
    <row r="31" spans="1:7">
      <c r="A31" s="3">
        <f>$B$4*EXP(-1*EXP($C$4*EXP(1)/$B$4*($A$4-Data!B29)+1))</f>
        <v>0.11213836687910424</v>
      </c>
      <c r="B31" s="3">
        <f>Data!E29-A31</f>
        <v>-6.0383668791042233E-3</v>
      </c>
      <c r="C31" s="3">
        <f t="shared" si="4"/>
        <v>3.646187456666288E-5</v>
      </c>
      <c r="D31" s="2">
        <f>(Data!E29-AVERAGE(Data!$E$5:$E$15))^2</f>
        <v>9.1289338842975212E-3</v>
      </c>
      <c r="E31" s="81">
        <f t="shared" si="1"/>
        <v>2.9089938050082587E-2</v>
      </c>
      <c r="F31" s="81">
        <f t="shared" si="2"/>
        <v>0.27740135679583378</v>
      </c>
      <c r="G31" s="81">
        <f t="shared" si="3"/>
        <v>3.6048850357137789</v>
      </c>
    </row>
    <row r="32" spans="1:7">
      <c r="A32" s="3">
        <f>$B$4*EXP(-1*EXP($C$4*EXP(1)/$B$4*($A$4-Data!B30)+1))</f>
        <v>0.11924891896424274</v>
      </c>
      <c r="B32" s="3">
        <f>Data!E30-A32</f>
        <v>-3.1489189642427418E-3</v>
      </c>
      <c r="C32" s="3">
        <f t="shared" si="4"/>
        <v>9.9156906433675816E-6</v>
      </c>
      <c r="D32" s="2">
        <f>(Data!E30-AVERAGE(Data!$E$5:$E$15))^2</f>
        <v>1.1139842975206607E-2</v>
      </c>
      <c r="E32" s="81">
        <f t="shared" si="1"/>
        <v>2.8442208340553998E-2</v>
      </c>
      <c r="F32" s="81">
        <f t="shared" si="2"/>
        <v>0.25363494343748905</v>
      </c>
      <c r="G32" s="81">
        <f t="shared" si="3"/>
        <v>3.9426744061646235</v>
      </c>
    </row>
    <row r="33" spans="1:7">
      <c r="A33" s="3">
        <f>$B$4*EXP(-1*EXP($C$4*EXP(1)/$B$4*($A$4-Data!B31)+1))</f>
        <v>0.1261641493537507</v>
      </c>
      <c r="B33" s="3">
        <f>Data!E31-A33</f>
        <v>-5.0641493537506993E-3</v>
      </c>
      <c r="C33" s="3">
        <f t="shared" si="4"/>
        <v>2.5645608677093624E-5</v>
      </c>
      <c r="D33" s="2">
        <f>(Data!E31-AVERAGE(Data!$E$5:$E$15))^2</f>
        <v>1.2220297520661153E-2</v>
      </c>
      <c r="E33" s="81">
        <f t="shared" si="1"/>
        <v>2.7660921558031848E-2</v>
      </c>
      <c r="F33" s="81">
        <f t="shared" si="2"/>
        <v>0.23195951626468064</v>
      </c>
      <c r="G33" s="81">
        <f t="shared" si="3"/>
        <v>4.3110971091133683</v>
      </c>
    </row>
    <row r="34" spans="1:7">
      <c r="A34" s="3">
        <f>$B$4*EXP(-1*EXP($C$4*EXP(1)/$B$4*($A$4-Data!B32)+1))</f>
        <v>0.13285660026564269</v>
      </c>
      <c r="B34" s="3">
        <f>Data!E32-A34</f>
        <v>-5.7566002656427029E-3</v>
      </c>
      <c r="C34" s="3">
        <f t="shared" si="4"/>
        <v>3.313844661839764E-5</v>
      </c>
      <c r="D34" s="2">
        <f>(Data!E32-AVERAGE(Data!$E$5:$E$15))^2</f>
        <v>1.3582842975206609E-2</v>
      </c>
      <c r="E34" s="81">
        <f t="shared" si="1"/>
        <v>2.676980364756798E-2</v>
      </c>
      <c r="F34" s="81">
        <f t="shared" si="2"/>
        <v>0.21218233376668938</v>
      </c>
      <c r="G34" s="81">
        <f t="shared" si="3"/>
        <v>4.7129277082020229</v>
      </c>
    </row>
    <row r="35" spans="1:7">
      <c r="A35" s="3">
        <f>$B$4*EXP(-1*EXP($C$4*EXP(1)/$B$4*($A$4-Data!B33)+1))</f>
        <v>0.13930445694642823</v>
      </c>
      <c r="B35" s="3">
        <f>Data!E33-A35</f>
        <v>-9.2044569464282411E-3</v>
      </c>
      <c r="C35" s="3">
        <f t="shared" si="4"/>
        <v>8.4722027678651098E-5</v>
      </c>
      <c r="D35" s="2">
        <f>(Data!E33-AVERAGE(Data!$E$5:$E$15))^2</f>
        <v>1.4291115702479337E-2</v>
      </c>
      <c r="E35" s="81">
        <f t="shared" si="1"/>
        <v>2.5791426723142163E-2</v>
      </c>
      <c r="F35" s="81">
        <f t="shared" si="2"/>
        <v>0.19412981117665962</v>
      </c>
      <c r="G35" s="81">
        <f t="shared" si="3"/>
        <v>5.1511923590653081</v>
      </c>
    </row>
    <row r="36" spans="1:7">
      <c r="A36" s="3">
        <f>$B$4*EXP(-1*EXP($C$4*EXP(1)/$B$4*($A$4-Data!B34)+1))</f>
        <v>0.14549115598186058</v>
      </c>
      <c r="B36" s="3">
        <f>Data!E34-A36</f>
        <v>-4.3911559818605728E-3</v>
      </c>
      <c r="C36" s="3">
        <f t="shared" si="4"/>
        <v>1.9282250857029891E-5</v>
      </c>
      <c r="D36" s="2">
        <f>(Data!E34-AVERAGE(Data!$E$5:$E$15))^2</f>
        <v>1.7042115702479339E-2</v>
      </c>
      <c r="E36" s="81">
        <f t="shared" si="1"/>
        <v>2.4746796141729366E-2</v>
      </c>
      <c r="F36" s="81">
        <f t="shared" si="2"/>
        <v>0.17764540118946909</v>
      </c>
      <c r="G36" s="81">
        <f t="shared" si="3"/>
        <v>5.6291915991309125</v>
      </c>
    </row>
    <row r="37" spans="1:7">
      <c r="A37" s="3">
        <f>$B$4*EXP(-1*EXP($C$4*EXP(1)/$B$4*($A$4-Data!B35)+1))</f>
        <v>0.15140492558535221</v>
      </c>
      <c r="B37" s="3">
        <f>Data!E35-A37</f>
        <v>-2.3049255853521966E-3</v>
      </c>
      <c r="C37" s="3">
        <f t="shared" si="4"/>
        <v>5.312681954011166E-6</v>
      </c>
      <c r="D37" s="2">
        <f>(Data!E35-AVERAGE(Data!$E$5:$E$15))^2</f>
        <v>1.9194842975206614E-2</v>
      </c>
      <c r="E37" s="81">
        <f t="shared" si="1"/>
        <v>2.3655078413966524E-2</v>
      </c>
      <c r="F37" s="81">
        <f t="shared" si="2"/>
        <v>0.16258774118830818</v>
      </c>
      <c r="G37" s="81">
        <f t="shared" si="3"/>
        <v>6.1505252037532507</v>
      </c>
    </row>
    <row r="38" spans="1:7">
      <c r="A38" s="3">
        <f>$B$4*EXP(-1*EXP($C$4*EXP(1)/$B$4*($A$4-Data!B36)+1))</f>
        <v>0.15703828759748012</v>
      </c>
      <c r="B38" s="3">
        <f>Data!E36-A38</f>
        <v>1.0061712402519851E-2</v>
      </c>
      <c r="C38" s="3">
        <f t="shared" si="4"/>
        <v>1.012380564710218E-4</v>
      </c>
      <c r="D38" s="2">
        <f>(Data!E36-AVERAGE(Data!$E$5:$E$15))^2</f>
        <v>2.4506479338842965E-2</v>
      </c>
      <c r="E38" s="81">
        <f t="shared" si="1"/>
        <v>2.2533448048511651E-2</v>
      </c>
      <c r="F38" s="81">
        <f t="shared" si="2"/>
        <v>0.1488290289195959</v>
      </c>
      <c r="G38" s="81">
        <f t="shared" si="3"/>
        <v>6.7191192958750321</v>
      </c>
    </row>
    <row r="39" spans="1:7">
      <c r="A39" s="3">
        <f>$B$4*EXP(-1*EXP($C$4*EXP(1)/$B$4*($A$4-Data!B37)+1))</f>
        <v>0.16238754539183034</v>
      </c>
      <c r="B39" s="3">
        <f>Data!E37-A39</f>
        <v>1.3712454608169639E-2</v>
      </c>
      <c r="C39" s="3">
        <f t="shared" si="4"/>
        <v>1.8803141138111276E-4</v>
      </c>
      <c r="D39" s="2">
        <f>(Data!E37-AVERAGE(Data!$E$5:$E$15))^2</f>
        <v>2.7405297520661148E-2</v>
      </c>
      <c r="E39" s="81">
        <f t="shared" si="1"/>
        <v>2.1397031177400883E-2</v>
      </c>
      <c r="F39" s="81">
        <f t="shared" si="2"/>
        <v>0.13625359461538236</v>
      </c>
      <c r="G39" s="81">
        <f t="shared" si="3"/>
        <v>7.3392559133783388</v>
      </c>
    </row>
    <row r="40" spans="1:7">
      <c r="A40" s="3">
        <f>$B$4*EXP(-1*EXP($C$4*EXP(1)/$B$4*($A$4-Data!B38)+1))</f>
        <v>0.16745227663137466</v>
      </c>
      <c r="B40" s="3">
        <f>Data!E38-A40</f>
        <v>1.0647723368625323E-2</v>
      </c>
      <c r="C40" s="3">
        <f t="shared" si="4"/>
        <v>1.1337401293476978E-4</v>
      </c>
      <c r="D40" s="2">
        <f>(Data!E38-AVERAGE(Data!$E$5:$E$15))^2</f>
        <v>2.8071479338842967E-2</v>
      </c>
      <c r="E40" s="81">
        <f t="shared" si="1"/>
        <v>2.0258924958177271E-2</v>
      </c>
      <c r="F40" s="81">
        <f t="shared" si="2"/>
        <v>0.12475664256943987</v>
      </c>
      <c r="G40" s="81">
        <f t="shared" si="3"/>
        <v>8.0156052567974285</v>
      </c>
    </row>
    <row r="41" spans="1:7">
      <c r="A41" s="3">
        <f>$B$4*EXP(-1*EXP($C$4*EXP(1)/$B$4*($A$4-Data!B39)+1))</f>
        <v>0.17223484507372003</v>
      </c>
      <c r="B41" s="3">
        <f>Data!E39-A41</f>
        <v>1.9865154926279965E-2</v>
      </c>
      <c r="C41" s="3">
        <f t="shared" si="4"/>
        <v>3.946243802451052E-4</v>
      </c>
      <c r="D41" s="2">
        <f>(Data!E39-AVERAGE(Data!$E$5:$E$15))^2</f>
        <v>3.2958752066115697E-2</v>
      </c>
      <c r="E41" s="81">
        <f t="shared" si="1"/>
        <v>1.9130273769381478E-2</v>
      </c>
      <c r="F41" s="81">
        <f t="shared" si="2"/>
        <v>0.11424313932437237</v>
      </c>
      <c r="G41" s="81">
        <f t="shared" si="3"/>
        <v>8.7532608602489823</v>
      </c>
    </row>
    <row r="42" spans="1:7">
      <c r="A42" s="3">
        <f>$B$4*EXP(-1*EXP($C$4*EXP(1)/$B$4*($A$4-Data!B40)+1))</f>
        <v>0.17673994149797784</v>
      </c>
      <c r="B42" s="3">
        <f>Data!E40-A42</f>
        <v>1.8360058502022158E-2</v>
      </c>
      <c r="C42" s="3">
        <f t="shared" si="4"/>
        <v>3.3709174819767615E-4</v>
      </c>
      <c r="D42" s="2">
        <f>(Data!E40-AVERAGE(Data!$E$5:$E$15))^2</f>
        <v>3.405702479338843E-2</v>
      </c>
      <c r="E42" s="81">
        <f t="shared" si="1"/>
        <v>1.8020385697031238E-2</v>
      </c>
      <c r="F42" s="81">
        <f t="shared" si="2"/>
        <v>0.10462682907931985</v>
      </c>
      <c r="G42" s="81">
        <f t="shared" si="3"/>
        <v>9.5577779504516815</v>
      </c>
    </row>
    <row r="43" spans="1:7">
      <c r="A43" s="3">
        <f>$B$4*EXP(-1*EXP($C$4*EXP(1)/$B$4*($A$4-Data!B41)+1))</f>
        <v>0.18097416035953751</v>
      </c>
      <c r="B43" s="3">
        <f>Data!E41-A43</f>
        <v>2.0125839640462495E-2</v>
      </c>
      <c r="C43" s="3">
        <f t="shared" si="4"/>
        <v>4.0504942123361151E-4</v>
      </c>
      <c r="D43" s="2">
        <f>(Data!E41-AVERAGE(Data!$E$5:$E$15))^2</f>
        <v>3.6307570247933886E-2</v>
      </c>
      <c r="E43" s="81">
        <f t="shared" si="1"/>
        <v>1.6936875446238675E-2</v>
      </c>
      <c r="F43" s="81">
        <f t="shared" si="2"/>
        <v>9.5829359807909964E-2</v>
      </c>
      <c r="G43" s="81">
        <f t="shared" si="3"/>
        <v>10.435215282711905</v>
      </c>
    </row>
    <row r="44" spans="1:7">
      <c r="A44" s="3">
        <f>$B$4*EXP(-1*EXP($C$4*EXP(1)/$B$4*($A$4-Data!B42)+1))</f>
        <v>0.18494561595768097</v>
      </c>
      <c r="B44" s="3">
        <f>Data!E42-A44</f>
        <v>1.6154384042319031E-2</v>
      </c>
      <c r="C44" s="3">
        <f t="shared" si="4"/>
        <v>2.6096412378673176E-4</v>
      </c>
      <c r="D44" s="2">
        <f>(Data!E42-AVERAGE(Data!$E$5:$E$15))^2</f>
        <v>3.6307570247933886E-2</v>
      </c>
      <c r="E44" s="81">
        <f t="shared" si="1"/>
        <v>1.5885822392573856E-2</v>
      </c>
      <c r="F44" s="81">
        <f t="shared" si="2"/>
        <v>8.7779505985903353E-2</v>
      </c>
      <c r="G44" s="81">
        <f t="shared" si="3"/>
        <v>11.392180768943852</v>
      </c>
    </row>
    <row r="45" spans="1:7">
      <c r="A45" s="3">
        <f>$B$4*EXP(-1*EXP($C$4*EXP(1)/$B$4*($A$4-Data!B43)+1))</f>
        <v>0.18866359967689761</v>
      </c>
      <c r="B45" s="3">
        <f>Data!E43-A45</f>
        <v>1.1436400323102391E-2</v>
      </c>
      <c r="C45" s="3">
        <f t="shared" si="4"/>
        <v>1.3079125235025647E-4</v>
      </c>
      <c r="D45" s="2">
        <f>(Data!E43-AVERAGE(Data!$E$5:$E$15))^2</f>
        <v>3.5927479338842973E-2</v>
      </c>
      <c r="E45" s="81">
        <f t="shared" si="1"/>
        <v>1.4871934876866555E-2</v>
      </c>
      <c r="F45" s="81">
        <f t="shared" si="2"/>
        <v>8.0412475850573997E-2</v>
      </c>
      <c r="G45" s="81">
        <f t="shared" si="3"/>
        <v>12.435881241341754</v>
      </c>
    </row>
    <row r="46" spans="1:7">
      <c r="A46" s="3">
        <f>$B$4*EXP(-1*EXP($C$4*EXP(1)/$B$4*($A$4-Data!B44)+1))</f>
        <v>0.19213827816898174</v>
      </c>
      <c r="B46" s="3">
        <f>Data!E44-A46</f>
        <v>7.9617218310182591E-3</v>
      </c>
      <c r="C46" s="3">
        <f t="shared" si="4"/>
        <v>6.3389014514512746E-5</v>
      </c>
      <c r="D46" s="2">
        <f>(Data!E44-AVERAGE(Data!$E$5:$E$15))^2</f>
        <v>3.5927479338842973E-2</v>
      </c>
      <c r="E46" s="81">
        <f t="shared" si="1"/>
        <v>1.3898713968336529E-2</v>
      </c>
      <c r="F46" s="81">
        <f t="shared" si="2"/>
        <v>7.3669292816098353E-2</v>
      </c>
      <c r="G46" s="81">
        <f t="shared" si="3"/>
        <v>13.574176726472908</v>
      </c>
    </row>
    <row r="47" spans="1:7">
      <c r="A47" s="3">
        <f>$B$4*EXP(-1*EXP($C$4*EXP(1)/$B$4*($A$4-Data!B45)+1))</f>
        <v>0.19538043110427153</v>
      </c>
      <c r="B47" s="3">
        <f>Data!E45-A47</f>
        <v>7.7195688957284736E-3</v>
      </c>
      <c r="C47" s="3">
        <f t="shared" si="4"/>
        <v>5.9591743935898526E-5</v>
      </c>
      <c r="D47" s="2">
        <f>(Data!E45-AVERAGE(Data!$E$5:$E$15))^2</f>
        <v>3.7073752066115705E-2</v>
      </c>
      <c r="E47" s="81">
        <f t="shared" si="1"/>
        <v>1.2968611741159153E-2</v>
      </c>
      <c r="F47" s="81">
        <f t="shared" si="2"/>
        <v>6.7496242106185211E-2</v>
      </c>
      <c r="G47" s="81">
        <f t="shared" si="3"/>
        <v>14.815639638526811</v>
      </c>
    </row>
    <row r="48" spans="1:7">
      <c r="A48" s="3">
        <f>$B$4*EXP(-1*EXP($C$4*EXP(1)/$B$4*($A$4-Data!B46)+1))</f>
        <v>0.19840122626070442</v>
      </c>
      <c r="B48" s="3">
        <f>Data!E46-A48</f>
        <v>7.6987737392955891E-3</v>
      </c>
      <c r="C48" s="3">
        <f t="shared" si="4"/>
        <v>5.9271117088867386E-5</v>
      </c>
      <c r="D48" s="2">
        <f>(Data!E46-AVERAGE(Data!$E$5:$E$15))^2</f>
        <v>3.8238024793388434E-2</v>
      </c>
      <c r="E48" s="81">
        <f t="shared" si="1"/>
        <v>1.2083180625731549E-2</v>
      </c>
      <c r="F48" s="81">
        <f t="shared" si="2"/>
        <v>6.1844374881550659E-2</v>
      </c>
      <c r="G48" s="81">
        <f t="shared" si="3"/>
        <v>16.169619337494812</v>
      </c>
    </row>
    <row r="49" spans="1:7">
      <c r="A49" s="3">
        <f>$B$4*EXP(-1*EXP($C$4*EXP(1)/$B$4*($A$4-Data!B47)+1))</f>
        <v>0.20121202916680916</v>
      </c>
      <c r="B49" s="3">
        <f>Data!E47-A49</f>
        <v>8.8879708331908447E-3</v>
      </c>
      <c r="C49" s="3">
        <f t="shared" si="4"/>
        <v>7.8996025531651162E-5</v>
      </c>
      <c r="D49" s="2">
        <f>(Data!E47-AVERAGE(Data!$E$5:$E$15))^2</f>
        <v>3.981838842975207E-2</v>
      </c>
      <c r="E49" s="81">
        <f t="shared" si="1"/>
        <v>1.1243211624418992E-2</v>
      </c>
      <c r="F49" s="81">
        <f t="shared" si="2"/>
        <v>5.6669063172246306E-2</v>
      </c>
      <c r="G49" s="81">
        <f t="shared" si="3"/>
        <v>17.646312538474263</v>
      </c>
    </row>
    <row r="50" spans="1:7">
      <c r="A50" s="3">
        <f>$B$4*EXP(-1*EXP($C$4*EXP(1)/$B$4*($A$4-Data!B48)+1))</f>
        <v>0.20382424420439582</v>
      </c>
      <c r="B50" s="3">
        <f>Data!E48-A50</f>
        <v>8.2757557956041894E-3</v>
      </c>
      <c r="C50" s="3">
        <f t="shared" si="4"/>
        <v>6.8488133988476332E-5</v>
      </c>
      <c r="D50" s="2">
        <f>(Data!E48-AVERAGE(Data!$E$5:$E$15))^2</f>
        <v>4.062057024793389E-2</v>
      </c>
      <c r="E50" s="81">
        <f t="shared" si="1"/>
        <v>1.0448860150346628E-2</v>
      </c>
      <c r="F50" s="81">
        <f t="shared" si="2"/>
        <v>5.1929599803818366E-2</v>
      </c>
      <c r="G50" s="81">
        <f t="shared" si="3"/>
        <v>19.256840102327736</v>
      </c>
    </row>
    <row r="51" spans="1:7">
      <c r="A51" s="3">
        <f>$B$4*EXP(-1*EXP($C$4*EXP(1)/$B$4*($A$4-Data!B49)+1))</f>
        <v>0.20624918395192962</v>
      </c>
      <c r="B51" s="3">
        <f>Data!E49-A51</f>
        <v>8.8508160480703924E-3</v>
      </c>
      <c r="C51" s="3">
        <f t="shared" si="4"/>
        <v>7.8336944716780394E-5</v>
      </c>
      <c r="D51" s="2">
        <f>(Data!E49-AVERAGE(Data!$E$5:$E$15))^2</f>
        <v>4.1838842975206618E-2</v>
      </c>
      <c r="E51" s="81">
        <f t="shared" si="1"/>
        <v>9.6997589901351988E-3</v>
      </c>
      <c r="F51" s="81">
        <f t="shared" si="2"/>
        <v>4.7588838256199979E-2</v>
      </c>
      <c r="G51" s="81">
        <f t="shared" si="3"/>
        <v>21.013330786021399</v>
      </c>
    </row>
    <row r="52" spans="1:7">
      <c r="A52" s="3">
        <f>$B$4*EXP(-1*EXP($C$4*EXP(1)/$B$4*($A$4-Data!B50)+1))</f>
        <v>0.20849796356250228</v>
      </c>
      <c r="B52" s="3">
        <f>Data!E50-A52</f>
        <v>3.6020364374977354E-3</v>
      </c>
      <c r="C52" s="3">
        <f t="shared" si="4"/>
        <v>1.2974666497061376E-5</v>
      </c>
      <c r="D52" s="2">
        <f>(Data!E50-AVERAGE(Data!$E$5:$E$15))^2</f>
        <v>4.062057024793389E-2</v>
      </c>
      <c r="E52" s="81">
        <f t="shared" si="1"/>
        <v>8.9951184422906172E-3</v>
      </c>
      <c r="F52" s="81">
        <f t="shared" si="2"/>
        <v>4.3612868036302654E-2</v>
      </c>
      <c r="G52" s="81">
        <f t="shared" si="3"/>
        <v>22.929012583341596</v>
      </c>
    </row>
    <row r="53" spans="1:7">
      <c r="A53" s="3">
        <f>$B$4*EXP(-1*EXP($C$4*EXP(1)/$B$4*($A$4-Data!B51)+1))</f>
        <v>0.21058141708143532</v>
      </c>
      <c r="B53" s="3">
        <f>Data!E51-A53</f>
        <v>5.5185829185646906E-3</v>
      </c>
      <c r="C53" s="3">
        <f t="shared" si="4"/>
        <v>3.045475742907398E-5</v>
      </c>
      <c r="D53" s="2">
        <f>(Data!E51-AVERAGE(Data!$E$5:$E$15))^2</f>
        <v>4.2248933884297526E-2</v>
      </c>
      <c r="E53" s="81">
        <f t="shared" si="1"/>
        <v>8.3338140757321932E-3</v>
      </c>
      <c r="F53" s="81">
        <f t="shared" si="2"/>
        <v>3.9970721695964828E-2</v>
      </c>
      <c r="G53" s="81">
        <f t="shared" si="3"/>
        <v>25.018312343881277</v>
      </c>
    </row>
    <row r="54" spans="1:7">
      <c r="A54" s="3">
        <f>$B$4*EXP(-1*EXP($C$4*EXP(1)/$B$4*($A$4-Data!B52)+1))</f>
        <v>0.21251003278607358</v>
      </c>
      <c r="B54" s="3">
        <f>Data!E52-A54</f>
        <v>5.5899672139264334E-3</v>
      </c>
      <c r="C54" s="3">
        <f t="shared" si="4"/>
        <v>3.1247733452772449E-5</v>
      </c>
      <c r="D54" s="2">
        <f>(Data!E52-AVERAGE(Data!$E$5:$E$15))^2</f>
        <v>4.3075115702479343E-2</v>
      </c>
      <c r="E54" s="81">
        <f t="shared" si="1"/>
        <v>7.7144628185530362E-3</v>
      </c>
      <c r="F54" s="81">
        <f t="shared" si="2"/>
        <v>3.6634110100843921E-2</v>
      </c>
      <c r="G54" s="81">
        <f t="shared" si="3"/>
        <v>27.296964420515938</v>
      </c>
    </row>
    <row r="55" spans="1:7">
      <c r="A55" s="3">
        <f>$B$4*EXP(-1*EXP($C$4*EXP(1)/$B$4*($A$4-Data!B53)+1))</f>
        <v>0.21429390484923963</v>
      </c>
      <c r="B55" s="3">
        <f>Data!E53-A55</f>
        <v>2.8060951507603848E-3</v>
      </c>
      <c r="C55" s="3">
        <f t="shared" si="4"/>
        <v>7.8741699951209474E-6</v>
      </c>
      <c r="D55" s="2">
        <f>(Data!E53-AVERAGE(Data!$E$5:$E$15))^2</f>
        <v>4.2661024793388437E-2</v>
      </c>
      <c r="E55" s="81">
        <f t="shared" si="1"/>
        <v>7.1354882526641905E-3</v>
      </c>
      <c r="F55" s="81">
        <f t="shared" si="2"/>
        <v>3.3577182964567312E-2</v>
      </c>
      <c r="G55" s="81">
        <f t="shared" si="3"/>
        <v>29.782129163582926</v>
      </c>
    </row>
    <row r="56" spans="1:7">
      <c r="A56" s="3">
        <f>$B$4*EXP(-1*EXP($C$4*EXP(1)/$B$4*($A$4-Data!B54)+1))</f>
        <v>0.21594269886892742</v>
      </c>
      <c r="B56" s="3">
        <f>Data!E54-A56</f>
        <v>2.1573011310725976E-3</v>
      </c>
      <c r="C56" s="3">
        <f t="shared" si="4"/>
        <v>4.6539481701271088E-6</v>
      </c>
      <c r="D56" s="2">
        <f>(Data!E54-AVERAGE(Data!$E$5:$E$15))^2</f>
        <v>4.3075115702479343E-2</v>
      </c>
      <c r="E56" s="81">
        <f t="shared" si="1"/>
        <v>6.5951760787511526E-3</v>
      </c>
      <c r="F56" s="81">
        <f t="shared" si="2"/>
        <v>3.077631201592505E-2</v>
      </c>
      <c r="G56" s="81">
        <f t="shared" si="3"/>
        <v>32.492522154134484</v>
      </c>
    </row>
    <row r="57" spans="1:7">
      <c r="A57" s="3">
        <f>$B$4*EXP(-1*EXP($C$4*EXP(1)/$B$4*($A$4-Data!B55)+1))</f>
        <v>0.21746562905577221</v>
      </c>
      <c r="B57" s="3">
        <f>Data!E55-A57</f>
        <v>2.634370944227804E-3</v>
      </c>
      <c r="C57" s="3">
        <f t="shared" si="4"/>
        <v>6.939910271791692E-6</v>
      </c>
      <c r="D57" s="2">
        <f>(Data!E55-AVERAGE(Data!$E$5:$E$15))^2</f>
        <v>4.3909297520661167E-2</v>
      </c>
      <c r="E57" s="81">
        <f t="shared" si="1"/>
        <v>6.0917207473791812E-3</v>
      </c>
      <c r="F57" s="81">
        <f t="shared" si="2"/>
        <v>2.8209894473333063E-2</v>
      </c>
      <c r="G57" s="81">
        <f t="shared" si="3"/>
        <v>35.448555149516935</v>
      </c>
    </row>
    <row r="58" spans="1:7">
      <c r="A58" s="3">
        <f>$B$4*EXP(-1*EXP($C$4*EXP(1)/$B$4*($A$4-Data!B56)+1))</f>
        <v>0.21887144511626619</v>
      </c>
      <c r="B58" s="3">
        <f>Data!E56-A58</f>
        <v>2.2285548837338298E-3</v>
      </c>
      <c r="C58" s="3">
        <f t="shared" si="4"/>
        <v>4.9664568698139037E-6</v>
      </c>
      <c r="D58" s="2">
        <f>(Data!E56-AVERAGE(Data!$E$5:$E$15))^2</f>
        <v>4.4329388429752072E-2</v>
      </c>
      <c r="E58" s="81">
        <f t="shared" si="1"/>
        <v>5.6232642419759005E-3</v>
      </c>
      <c r="F58" s="81">
        <f t="shared" si="2"/>
        <v>2.5858174767166231E-2</v>
      </c>
      <c r="G58" s="81">
        <f t="shared" si="3"/>
        <v>38.67248980271274</v>
      </c>
    </row>
    <row r="59" spans="1:7">
      <c r="A59" s="3">
        <f>$B$4*EXP(-1*EXP($C$4*EXP(1)/$B$4*($A$4-Data!B57)+1))</f>
        <v>0.22016842710637871</v>
      </c>
      <c r="B59" s="3">
        <f>Data!E57-A59</f>
        <v>3.9315728936213101E-3</v>
      </c>
      <c r="C59" s="3">
        <f t="shared" si="4"/>
        <v>1.5457265417857842E-5</v>
      </c>
      <c r="D59" s="2">
        <f>(Data!E57-AVERAGE(Data!$E$5:$E$15))^2</f>
        <v>4.5601661157024805E-2</v>
      </c>
      <c r="E59" s="81">
        <f t="shared" si="1"/>
        <v>5.1879279604500894E-3</v>
      </c>
      <c r="F59" s="81">
        <f t="shared" si="2"/>
        <v>2.3703082682595814E-2</v>
      </c>
      <c r="G59" s="81">
        <f t="shared" si="3"/>
        <v>42.188605313107999</v>
      </c>
    </row>
    <row r="60" spans="1:7">
      <c r="A60" s="3">
        <f>$B$4*EXP(-1*EXP($C$4*EXP(1)/$B$4*($A$4-Data!B58)+1))</f>
        <v>0.22136438675245948</v>
      </c>
      <c r="B60" s="3">
        <f>Data!E58-A60</f>
        <v>3.7356132475404868E-3</v>
      </c>
      <c r="C60" s="3">
        <f t="shared" si="4"/>
        <v>1.3954806335199982E-5</v>
      </c>
      <c r="D60" s="2">
        <f>(Data!E58-AVERAGE(Data!$E$5:$E$15))^2</f>
        <v>4.6029752066115689E-2</v>
      </c>
      <c r="E60" s="81">
        <f t="shared" si="1"/>
        <v>4.7838385843230746E-3</v>
      </c>
      <c r="F60" s="81">
        <f t="shared" si="2"/>
        <v>2.172808629827595E-2</v>
      </c>
      <c r="G60" s="81">
        <f t="shared" si="3"/>
        <v>46.023381271241853</v>
      </c>
    </row>
    <row r="61" spans="1:7">
      <c r="A61" s="3">
        <f>$B$4*EXP(-1*EXP($C$4*EXP(1)/$B$4*($A$4-Data!B59)+1))</f>
        <v>0.22246667394122141</v>
      </c>
      <c r="B61" s="3">
        <f>Data!E59-A61</f>
        <v>2.6333260587785567E-3</v>
      </c>
      <c r="C61" s="3">
        <f t="shared" si="4"/>
        <v>6.9344061318422069E-6</v>
      </c>
      <c r="D61" s="2">
        <f>(Data!E59-AVERAGE(Data!$E$5:$E$15))^2</f>
        <v>4.6029752066115689E-2</v>
      </c>
      <c r="E61" s="81">
        <f t="shared" si="1"/>
        <v>4.4091487550477204E-3</v>
      </c>
      <c r="F61" s="81">
        <f t="shared" si="2"/>
        <v>1.9918058273656489E-2</v>
      </c>
      <c r="G61" s="81">
        <f t="shared" si="3"/>
        <v>50.20569707452831</v>
      </c>
    </row>
    <row r="62" spans="1:7">
      <c r="A62" s="3">
        <f>$B$4*EXP(-1*EXP($C$4*EXP(1)/$B$4*($A$4-Data!B60)+1))</f>
        <v>0.22348218726681829</v>
      </c>
      <c r="B62" s="3">
        <f>Data!E60-A62</f>
        <v>1.6178127331816783E-3</v>
      </c>
      <c r="C62" s="3">
        <f t="shared" si="4"/>
        <v>2.6173180396447723E-6</v>
      </c>
      <c r="D62" s="2">
        <f>(Data!E60-AVERAGE(Data!$E$5:$E$15))^2</f>
        <v>4.6029752066115689E-2</v>
      </c>
      <c r="E62" s="81">
        <f t="shared" si="1"/>
        <v>4.0620533023875138E-3</v>
      </c>
      <c r="F62" s="81">
        <f t="shared" si="2"/>
        <v>1.8259154193408587E-2</v>
      </c>
      <c r="G62" s="81">
        <f t="shared" si="3"/>
        <v>54.767049415738668</v>
      </c>
    </row>
    <row r="63" spans="1:7">
      <c r="A63" s="3">
        <f>$B$4*EXP(-1*EXP($C$4*EXP(1)/$B$4*($A$4-Data!B61)+1))</f>
        <v>0.22441738769019076</v>
      </c>
      <c r="B63" s="3">
        <f>Data!E61-A63</f>
        <v>6.8261230980920518E-4</v>
      </c>
      <c r="C63" s="3">
        <f t="shared" si="4"/>
        <v>4.659595655030583E-7</v>
      </c>
      <c r="D63" s="2">
        <f>(Data!E61-AVERAGE(Data!$E$5:$E$15))^2</f>
        <v>4.6029752066115689E-2</v>
      </c>
      <c r="E63" s="81">
        <f t="shared" si="1"/>
        <v>3.7408016934898924E-3</v>
      </c>
      <c r="F63" s="81">
        <f t="shared" si="2"/>
        <v>1.6738701814403224E-2</v>
      </c>
      <c r="G63" s="81">
        <f t="shared" si="3"/>
        <v>59.741789482116566</v>
      </c>
    </row>
    <row r="64" spans="1:7">
      <c r="A64" s="3">
        <f>$B$4*EXP(-1*EXP($C$4*EXP(1)/$B$4*($A$4-Data!B62)+1))</f>
        <v>0.22527831451432762</v>
      </c>
      <c r="B64" s="3">
        <f>Data!E62-A64</f>
        <v>-1.7831451432764878E-4</v>
      </c>
      <c r="C64" s="3">
        <f t="shared" si="4"/>
        <v>3.1796066019905258E-8</v>
      </c>
      <c r="D64" s="2">
        <f>(Data!E62-AVERAGE(Data!$E$5:$E$15))^2</f>
        <v>4.6029752066115689E-2</v>
      </c>
      <c r="E64" s="81">
        <f t="shared" si="1"/>
        <v>3.4437072965474158E-3</v>
      </c>
      <c r="F64" s="81">
        <f t="shared" si="2"/>
        <v>1.5345100181370391E-2</v>
      </c>
      <c r="G64" s="81">
        <f t="shared" si="3"/>
        <v>65.16738165150872</v>
      </c>
    </row>
    <row r="65" spans="1:7">
      <c r="A65" s="3">
        <f>$B$4*EXP(-1*EXP($C$4*EXP(1)/$B$4*($A$4-Data!B63)+1))</f>
        <v>0.22607060300975493</v>
      </c>
      <c r="B65" s="3">
        <f>Data!E63-A65</f>
        <v>2.0293969902450415E-3</v>
      </c>
      <c r="C65" s="3">
        <f t="shared" si="4"/>
        <v>4.1184521440156333E-6</v>
      </c>
      <c r="D65" s="2">
        <f>(Data!E63-AVERAGE(Data!$E$5:$E$15))^2</f>
        <v>4.7326024793388419E-2</v>
      </c>
      <c r="E65" s="81">
        <f t="shared" si="1"/>
        <v>3.1691539817092496E-3</v>
      </c>
      <c r="F65" s="81">
        <f t="shared" si="2"/>
        <v>1.4067727684049645E-2</v>
      </c>
      <c r="G65" s="81">
        <f t="shared" si="3"/>
        <v>71.084685633616999</v>
      </c>
    </row>
    <row r="66" spans="1:7">
      <c r="A66" s="3">
        <f>$B$4*EXP(-1*EXP($C$4*EXP(1)/$B$4*($A$4-Data!B64)+1))</f>
        <v>0.22679950313860334</v>
      </c>
      <c r="B66" s="3">
        <f>Data!E64-A66</f>
        <v>-6.9950313860336899E-4</v>
      </c>
      <c r="C66" s="3">
        <f t="shared" si="4"/>
        <v>4.8930464091596408E-7</v>
      </c>
      <c r="D66" s="2">
        <f>(Data!E64-AVERAGE(Data!$E$5:$E$15))^2</f>
        <v>4.6459842975206597E-2</v>
      </c>
      <c r="E66" s="81">
        <f t="shared" si="1"/>
        <v>2.9156005153936349E-3</v>
      </c>
      <c r="F66" s="81">
        <f t="shared" si="2"/>
        <v>1.2896858222950053E-2</v>
      </c>
      <c r="G66" s="81">
        <f t="shared" si="3"/>
        <v>77.538264181309884</v>
      </c>
    </row>
    <row r="67" spans="1:7">
      <c r="A67" s="3">
        <f>$B$4*EXP(-1*EXP($C$4*EXP(1)/$B$4*($A$4-Data!B65)+1))</f>
        <v>0.22746989892438693</v>
      </c>
      <c r="B67" s="3">
        <f>Data!E65-A67</f>
        <v>-2.369898924386965E-3</v>
      </c>
      <c r="C67" s="3">
        <f t="shared" si="4"/>
        <v>5.6164209118104939E-6</v>
      </c>
      <c r="D67" s="2">
        <f>(Data!E65-AVERAGE(Data!$E$5:$E$15))^2</f>
        <v>4.6029752066115689E-2</v>
      </c>
      <c r="E67" s="81">
        <f t="shared" si="1"/>
        <v>2.6815831431343806E-3</v>
      </c>
      <c r="F67" s="81">
        <f t="shared" si="2"/>
        <v>1.1823584734643762E-2</v>
      </c>
      <c r="G67" s="81">
        <f t="shared" si="3"/>
        <v>84.576718689209727</v>
      </c>
    </row>
    <row r="68" spans="1:7">
      <c r="A68" s="3">
        <f>$B$4*EXP(-1*EXP($C$4*EXP(1)/$B$4*($A$4-Data!B66)+1))</f>
        <v>0.22808632809958893</v>
      </c>
      <c r="B68" s="3">
        <f>Data!E66-A68</f>
        <v>-1.9863280995889576E-3</v>
      </c>
      <c r="C68" s="3">
        <f t="shared" si="4"/>
        <v>3.9454993192166798E-6</v>
      </c>
      <c r="D68" s="2">
        <f>(Data!E66-AVERAGE(Data!$E$5:$E$15))^2</f>
        <v>4.6459842975206597E-2</v>
      </c>
      <c r="E68" s="81">
        <f t="shared" si="1"/>
        <v>2.4657167008079739E-3</v>
      </c>
      <c r="F68" s="81">
        <f t="shared" si="2"/>
        <v>1.0839749401865257E-2</v>
      </c>
      <c r="G68" s="81">
        <f t="shared" si="3"/>
        <v>92.253055206970402</v>
      </c>
    </row>
    <row r="69" spans="1:7">
      <c r="A69" s="3">
        <f>$B$4*EXP(-1*EXP($C$4*EXP(1)/$B$4*($A$4-Data!B67)+1))</f>
        <v>0.22865300173573821</v>
      </c>
      <c r="B69" s="3">
        <f>Data!E67-A69</f>
        <v>-1.5530017357382464E-3</v>
      </c>
      <c r="C69" s="3">
        <f t="shared" si="4"/>
        <v>2.4118143912060062E-6</v>
      </c>
      <c r="D69" s="2">
        <f>(Data!E67-AVERAGE(Data!$E$5:$E$15))^2</f>
        <v>4.6891933884297507E-2</v>
      </c>
      <c r="E69" s="81">
        <f t="shared" si="1"/>
        <v>2.2666945445971587E-3</v>
      </c>
      <c r="F69" s="81">
        <f t="shared" si="2"/>
        <v>9.9378799399473684E-3</v>
      </c>
      <c r="G69" s="81">
        <f t="shared" si="3"/>
        <v>100.62508362375085</v>
      </c>
    </row>
    <row r="70" spans="1:7">
      <c r="A70" s="3">
        <f>$B$4*EXP(-1*EXP($C$4*EXP(1)/$B$4*($A$4-Data!B68)+1))</f>
        <v>0.22917382362227934</v>
      </c>
      <c r="B70" s="3">
        <f>Data!E68-A70</f>
        <v>-1.0738236222793685E-3</v>
      </c>
      <c r="C70" s="3">
        <f t="shared" si="4"/>
        <v>1.1530971717651838E-6</v>
      </c>
      <c r="D70" s="2">
        <f>(Data!E68-AVERAGE(Data!$E$5:$E$15))^2</f>
        <v>4.7326024793388419E-2</v>
      </c>
      <c r="E70" s="81">
        <f t="shared" si="1"/>
        <v>2.0832875461644917E-3</v>
      </c>
      <c r="F70" s="81">
        <f t="shared" si="2"/>
        <v>9.1111314102590071E-3</v>
      </c>
      <c r="G70" s="81">
        <f t="shared" si="3"/>
        <v>109.75585302984588</v>
      </c>
    </row>
    <row r="71" spans="1:7">
      <c r="A71" s="3">
        <f>$B$4*EXP(-1*EXP($C$4*EXP(1)/$B$4*($A$4-Data!B69)+1))</f>
        <v>0.22965240921250213</v>
      </c>
      <c r="B71" s="3">
        <f>Data!E69-A71</f>
        <v>-5.5240921250215846E-4</v>
      </c>
      <c r="C71" s="3">
        <f t="shared" si="4"/>
        <v>3.0515593805725487E-7</v>
      </c>
      <c r="D71" s="2">
        <f>(Data!E69-AVERAGE(Data!$E$5:$E$15))^2</f>
        <v>4.7762115702479326E-2</v>
      </c>
      <c r="E71" s="81">
        <f t="shared" si="1"/>
        <v>1.9143423608911636E-3</v>
      </c>
      <c r="F71" s="81">
        <f t="shared" si="2"/>
        <v>8.3532330640272087E-3</v>
      </c>
      <c r="G71" s="81">
        <f t="shared" si="3"/>
        <v>119.71412653460506</v>
      </c>
    </row>
    <row r="72" spans="1:7">
      <c r="A72" s="3">
        <f>$B$4*EXP(-1*EXP($C$4*EXP(1)/$B$4*($A$4-Data!B70)+1))</f>
        <v>0.23009210399834445</v>
      </c>
      <c r="B72" s="3">
        <f>Data!E70-A72</f>
        <v>1.0078960016555172E-3</v>
      </c>
      <c r="C72" s="3">
        <f t="shared" si="4"/>
        <v>1.0158543501531784E-6</v>
      </c>
      <c r="D72" s="2">
        <f>(Data!E70-AVERAGE(Data!$E$5:$E$15))^2</f>
        <v>4.8640297520661145E-2</v>
      </c>
      <c r="E72" s="81">
        <f t="shared" si="1"/>
        <v>1.7587791433693045E-3</v>
      </c>
      <c r="F72" s="81">
        <f t="shared" si="2"/>
        <v>7.6584397673001101E-3</v>
      </c>
      <c r="G72" s="81">
        <f t="shared" si="3"/>
        <v>130.57489911584665</v>
      </c>
    </row>
    <row r="73" spans="1:7">
      <c r="A73" s="3">
        <f>$B$4*EXP(-1*EXP($C$4*EXP(1)/$B$4*($A$4-Data!B71)+1))</f>
        <v>0.23049600121211766</v>
      </c>
      <c r="B73" s="3">
        <f>Data!E71-A73</f>
        <v>6.0399878788230943E-4</v>
      </c>
      <c r="C73" s="3">
        <f t="shared" si="4"/>
        <v>3.6481453576329901E-7</v>
      </c>
      <c r="D73" s="2">
        <f>(Data!E71-AVERAGE(Data!$E$5:$E$15))^2</f>
        <v>4.8640297520661145E-2</v>
      </c>
      <c r="E73" s="81">
        <f t="shared" ref="E73:E103" si="5">(A73-A72)*4</f>
        <v>1.615588855092831E-3</v>
      </c>
      <c r="F73" s="81">
        <f t="shared" ref="F73:F103" si="6">E73/A72</f>
        <v>7.0214876000458297E-3</v>
      </c>
      <c r="G73" s="81">
        <f t="shared" ref="G73:G103" si="7">1/F73</f>
        <v>142.41996240133969</v>
      </c>
    </row>
    <row r="74" spans="1:7">
      <c r="A74" s="3">
        <f>$B$4*EXP(-1*EXP($C$4*EXP(1)/$B$4*($A$4-Data!B72)+1))</f>
        <v>0.23086695878315333</v>
      </c>
      <c r="B74" s="3">
        <f>Data!E72-A74</f>
        <v>1.233041216846642E-3</v>
      </c>
      <c r="C74" s="3">
        <f t="shared" si="4"/>
        <v>1.5203906424426478E-6</v>
      </c>
      <c r="D74" s="2">
        <f>(Data!E72-AVERAGE(Data!$E$5:$E$15))^2</f>
        <v>4.9082388429752051E-2</v>
      </c>
      <c r="E74" s="81">
        <f t="shared" si="5"/>
        <v>1.4838302841426732E-3</v>
      </c>
      <c r="F74" s="81">
        <f t="shared" si="6"/>
        <v>6.4375532605320746E-3</v>
      </c>
      <c r="G74" s="81">
        <f t="shared" si="7"/>
        <v>155.33852063498864</v>
      </c>
    </row>
    <row r="75" spans="1:7">
      <c r="A75" s="3">
        <f>$B$4*EXP(-1*EXP($C$4*EXP(1)/$B$4*($A$4-Data!B73)+1))</f>
        <v>0.23120761550192054</v>
      </c>
      <c r="B75" s="3">
        <f>Data!E73-A75</f>
        <v>8.9238449807943487E-4</v>
      </c>
      <c r="C75" s="3">
        <f t="shared" si="4"/>
        <v>7.9635009241248495E-7</v>
      </c>
      <c r="D75" s="2">
        <f>(Data!E73-AVERAGE(Data!$E$5:$E$15))^2</f>
        <v>4.9082388429752051E-2</v>
      </c>
      <c r="E75" s="81">
        <f t="shared" si="5"/>
        <v>1.3626268750688286E-3</v>
      </c>
      <c r="F75" s="81">
        <f t="shared" si="6"/>
        <v>5.9022169402279199E-3</v>
      </c>
      <c r="G75" s="81">
        <f t="shared" si="7"/>
        <v>169.4278624671129</v>
      </c>
    </row>
    <row r="76" spans="1:7">
      <c r="A76" s="3">
        <f>$B$4*EXP(-1*EXP($C$4*EXP(1)/$B$4*($A$4-Data!B74)+1))</f>
        <v>0.23152040636412177</v>
      </c>
      <c r="B76" s="3">
        <f>Data!E74-A76</f>
        <v>-4.2040636412180032E-4</v>
      </c>
      <c r="C76" s="3">
        <f t="shared" si="4"/>
        <v>1.7674151099411175E-7</v>
      </c>
      <c r="D76" s="2">
        <f>(Data!E74-AVERAGE(Data!$E$5:$E$15))^2</f>
        <v>4.8640297520661145E-2</v>
      </c>
      <c r="E76" s="81">
        <f t="shared" si="5"/>
        <v>1.2511634488049372E-3</v>
      </c>
      <c r="F76" s="81">
        <f t="shared" si="6"/>
        <v>5.4114283653193263E-3</v>
      </c>
      <c r="G76" s="81">
        <f t="shared" si="7"/>
        <v>184.79409362762402</v>
      </c>
    </row>
    <row r="77" spans="1:7">
      <c r="A77" s="3">
        <f>$B$4*EXP(-1*EXP($C$4*EXP(1)/$B$4*($A$4-Data!B75)+1))</f>
        <v>0.23180757708333688</v>
      </c>
      <c r="B77" s="3">
        <f>Data!E75-A77</f>
        <v>-1.7075770833369086E-3</v>
      </c>
      <c r="C77" s="3">
        <f t="shared" si="4"/>
        <v>2.9158194955373837E-6</v>
      </c>
      <c r="D77" s="2">
        <f>(Data!E75-AVERAGE(Data!$E$5:$E$15))^2</f>
        <v>4.8200206611570234E-2</v>
      </c>
      <c r="E77" s="81">
        <f t="shared" si="5"/>
        <v>1.1486828768604296E-3</v>
      </c>
      <c r="F77" s="81">
        <f t="shared" si="6"/>
        <v>4.9614757286398688E-3</v>
      </c>
      <c r="G77" s="81">
        <f t="shared" si="7"/>
        <v>201.55293599997887</v>
      </c>
    </row>
    <row r="78" spans="1:7">
      <c r="A78" s="3">
        <f>$B$4*EXP(-1*EXP($C$4*EXP(1)/$B$4*($A$4-Data!B76)+1))</f>
        <v>0.23207119777356167</v>
      </c>
      <c r="B78" s="3">
        <f>Data!E76-A78</f>
        <v>-1.9711977735616948E-3</v>
      </c>
      <c r="C78" s="3">
        <f t="shared" si="4"/>
        <v>3.8856206624945829E-6</v>
      </c>
      <c r="D78" s="2">
        <f>(Data!E76-AVERAGE(Data!$E$5:$E$15))^2</f>
        <v>4.8200206611570234E-2</v>
      </c>
      <c r="E78" s="81">
        <f t="shared" si="5"/>
        <v>1.0544827608991447E-3</v>
      </c>
      <c r="F78" s="81">
        <f t="shared" si="6"/>
        <v>4.5489572608752513E-3</v>
      </c>
      <c r="G78" s="81">
        <f t="shared" si="7"/>
        <v>219.83059911351927</v>
      </c>
    </row>
    <row r="79" spans="1:7">
      <c r="A79" s="3">
        <f>$B$4*EXP(-1*EXP($C$4*EXP(1)/$B$4*($A$4-Data!B77)+1))</f>
        <v>0.2323131758130085</v>
      </c>
      <c r="B79" s="3">
        <f>Data!E77-A79</f>
        <v>-1.2131758130085324E-3</v>
      </c>
      <c r="C79" s="3">
        <f t="shared" si="4"/>
        <v>1.4717955532689136E-6</v>
      </c>
      <c r="D79" s="2">
        <f>(Data!E77-AVERAGE(Data!$E$5:$E$15))^2</f>
        <v>4.8640297520661145E-2</v>
      </c>
      <c r="E79" s="81">
        <f t="shared" si="5"/>
        <v>9.6791215778735396E-4</v>
      </c>
      <c r="F79" s="81">
        <f t="shared" si="6"/>
        <v>4.1707552125092784E-3</v>
      </c>
      <c r="G79" s="81">
        <f t="shared" si="7"/>
        <v>239.76473061778267</v>
      </c>
    </row>
    <row r="80" spans="1:7">
      <c r="A80" s="3">
        <f>$B$4*EXP(-1*EXP($C$4*EXP(1)/$B$4*($A$4-Data!B78)+1))</f>
        <v>0.23253526790825968</v>
      </c>
      <c r="B80" s="3">
        <f>Data!E78-A80</f>
        <v>-4.3526790825970663E-4</v>
      </c>
      <c r="C80" s="3">
        <f t="shared" si="4"/>
        <v>1.8945815196078039E-7</v>
      </c>
      <c r="D80" s="2">
        <f>(Data!E78-AVERAGE(Data!$E$5:$E$15))^2</f>
        <v>4.9082388429752051E-2</v>
      </c>
      <c r="E80" s="81">
        <f t="shared" si="5"/>
        <v>8.883683810047005E-4</v>
      </c>
      <c r="F80" s="81">
        <f t="shared" si="6"/>
        <v>3.8240120384724035E-3</v>
      </c>
      <c r="G80" s="81">
        <f t="shared" si="7"/>
        <v>261.50545289587393</v>
      </c>
    </row>
    <row r="81" spans="1:7">
      <c r="A81" s="3">
        <f>$B$4*EXP(-1*EXP($C$4*EXP(1)/$B$4*($A$4-Data!B79)+1))</f>
        <v>0.23273909138367749</v>
      </c>
      <c r="B81" s="3">
        <f>Data!E79-A81</f>
        <v>1.3609086163224871E-3</v>
      </c>
      <c r="C81" s="3">
        <f t="shared" si="4"/>
        <v>1.8520722619807863E-6</v>
      </c>
      <c r="D81" s="2">
        <f>(Data!E79-AVERAGE(Data!$E$5:$E$15))^2</f>
        <v>4.9972570247933876E-2</v>
      </c>
      <c r="E81" s="81">
        <f t="shared" si="5"/>
        <v>8.1529390167123239E-4</v>
      </c>
      <c r="F81" s="81">
        <f t="shared" si="6"/>
        <v>3.5061085959351506E-3</v>
      </c>
      <c r="G81" s="81">
        <f t="shared" si="7"/>
        <v>285.21649362468753</v>
      </c>
    </row>
    <row r="82" spans="1:7">
      <c r="A82" s="3">
        <f>$B$4*EXP(-1*EXP($C$4*EXP(1)/$B$4*($A$4-Data!B80)+1))</f>
        <v>0.2329261347252182</v>
      </c>
      <c r="B82" s="3">
        <f>Data!E80-A82</f>
        <v>1.1738652747817768E-3</v>
      </c>
      <c r="C82" s="3">
        <f t="shared" si="4"/>
        <v>1.3779596833384963E-6</v>
      </c>
      <c r="D82" s="2">
        <f>(Data!E80-AVERAGE(Data!$E$5:$E$15))^2</f>
        <v>4.9972570247933876E-2</v>
      </c>
      <c r="E82" s="81">
        <f t="shared" si="5"/>
        <v>7.4817336616284091E-4</v>
      </c>
      <c r="F82" s="81">
        <f t="shared" si="6"/>
        <v>3.2146441825256348E-3</v>
      </c>
      <c r="G82" s="81">
        <f t="shared" si="7"/>
        <v>311.07641879492076</v>
      </c>
    </row>
    <row r="83" spans="1:7">
      <c r="A83" s="3">
        <f>$B$4*EXP(-1*EXP($C$4*EXP(1)/$B$4*($A$4-Data!B81)+1))</f>
        <v>0.23309776741074892</v>
      </c>
      <c r="B83" s="3">
        <f>Data!E81-A83</f>
        <v>1.0022325892510564E-3</v>
      </c>
      <c r="C83" s="3">
        <f t="shared" si="4"/>
        <v>1.0044701629568767E-6</v>
      </c>
      <c r="D83" s="2">
        <f>(Data!E81-AVERAGE(Data!$E$5:$E$15))^2</f>
        <v>4.9972570247933876E-2</v>
      </c>
      <c r="E83" s="81">
        <f t="shared" si="5"/>
        <v>6.8653074212288168E-4</v>
      </c>
      <c r="F83" s="81">
        <f t="shared" si="6"/>
        <v>2.9474182574350388E-3</v>
      </c>
      <c r="G83" s="81">
        <f t="shared" si="7"/>
        <v>339.27997747772656</v>
      </c>
    </row>
    <row r="84" spans="1:7">
      <c r="A84" s="3">
        <f>$B$4*EXP(-1*EXP($C$4*EXP(1)/$B$4*($A$4-Data!B82)+1))</f>
        <v>0.23325524906087203</v>
      </c>
      <c r="B84" s="3">
        <f>Data!E82-A84</f>
        <v>-1.5524906087205359E-4</v>
      </c>
      <c r="C84" s="3">
        <f t="shared" si="4"/>
        <v>2.4102270901654601E-8</v>
      </c>
      <c r="D84" s="2">
        <f>(Data!E82-AVERAGE(Data!$E$5:$E$15))^2</f>
        <v>4.9526479338842966E-2</v>
      </c>
      <c r="E84" s="81">
        <f t="shared" si="5"/>
        <v>6.2992660049243643E-4</v>
      </c>
      <c r="F84" s="81">
        <f t="shared" si="6"/>
        <v>2.7024137017255209E-3</v>
      </c>
      <c r="G84" s="81">
        <f t="shared" si="7"/>
        <v>370.03956846484647</v>
      </c>
    </row>
    <row r="85" spans="1:7">
      <c r="A85" s="3">
        <f>$B$4*EXP(-1*EXP($C$4*EXP(1)/$B$4*($A$4-Data!B83)+1))</f>
        <v>0.2333997379453219</v>
      </c>
      <c r="B85" s="3">
        <f>Data!E83-A85</f>
        <v>7.0026205467807467E-4</v>
      </c>
      <c r="C85" s="3">
        <f t="shared" si="4"/>
        <v>4.9036694522195889E-7</v>
      </c>
      <c r="D85" s="2">
        <f>(Data!E83-AVERAGE(Data!$E$5:$E$15))^2</f>
        <v>4.9972570247933876E-2</v>
      </c>
      <c r="E85" s="81">
        <f t="shared" si="5"/>
        <v>5.7795553779949049E-4</v>
      </c>
      <c r="F85" s="81">
        <f t="shared" si="6"/>
        <v>2.4777814867037052E-3</v>
      </c>
      <c r="G85" s="81">
        <f t="shared" si="7"/>
        <v>403.58683982676018</v>
      </c>
    </row>
    <row r="86" spans="1:7">
      <c r="A86" s="3">
        <f>$B$4*EXP(-1*EXP($C$4*EXP(1)/$B$4*($A$4-Data!B84)+1))</f>
        <v>0.23353229888038279</v>
      </c>
      <c r="B86" s="3">
        <f>Data!E84-A86</f>
        <v>5.6770111961718106E-4</v>
      </c>
      <c r="C86" s="3">
        <f t="shared" ref="C86:C103" si="8">B86^2</f>
        <v>3.2228456121460091E-7</v>
      </c>
      <c r="D86" s="2">
        <f>(Data!E84-AVERAGE(Data!$E$5:$E$15))^2</f>
        <v>4.9972570247933876E-2</v>
      </c>
      <c r="E86" s="81">
        <f t="shared" si="5"/>
        <v>5.3024374024357446E-4</v>
      </c>
      <c r="F86" s="81">
        <f t="shared" si="6"/>
        <v>2.2718266306185554E-3</v>
      </c>
      <c r="G86" s="81">
        <f t="shared" si="7"/>
        <v>440.1744334371711</v>
      </c>
    </row>
    <row r="87" spans="1:7">
      <c r="A87" s="3">
        <f>$B$4*EXP(-1*EXP($C$4*EXP(1)/$B$4*($A$4-Data!B85)+1))</f>
        <v>0.23365391055263085</v>
      </c>
      <c r="B87" s="3">
        <f>Data!E85-A87</f>
        <v>-5.539105526308763E-4</v>
      </c>
      <c r="C87" s="3">
        <f t="shared" si="8"/>
        <v>3.0681690031584278E-7</v>
      </c>
      <c r="D87" s="2">
        <f>(Data!E85-AVERAGE(Data!$E$5:$E$15))^2</f>
        <v>4.9526479338842966E-2</v>
      </c>
      <c r="E87" s="81">
        <f t="shared" si="5"/>
        <v>4.8644668899222587E-4</v>
      </c>
      <c r="F87" s="81">
        <f t="shared" si="6"/>
        <v>2.0829953343686645E-3</v>
      </c>
      <c r="G87" s="81">
        <f t="shared" si="7"/>
        <v>480.07788759790486</v>
      </c>
    </row>
    <row r="88" spans="1:7">
      <c r="A88" s="3">
        <f>$B$4*EXP(-1*EXP($C$4*EXP(1)/$B$4*($A$4-Data!B86)+1))</f>
        <v>0.23376547230373976</v>
      </c>
      <c r="B88" s="3">
        <f>Data!E86-A88</f>
        <v>-2.6654723037397854E-3</v>
      </c>
      <c r="C88" s="3">
        <f t="shared" si="8"/>
        <v>7.1047426020038787E-6</v>
      </c>
      <c r="D88" s="2">
        <f>(Data!E86-AVERAGE(Data!$E$5:$E$15))^2</f>
        <v>4.8640297520661145E-2</v>
      </c>
      <c r="E88" s="81">
        <f t="shared" si="5"/>
        <v>4.4624700443562926E-4</v>
      </c>
      <c r="F88" s="81">
        <f t="shared" si="6"/>
        <v>1.9098631962982341E-3</v>
      </c>
      <c r="G88" s="81">
        <f t="shared" si="7"/>
        <v>523.59771209699011</v>
      </c>
    </row>
    <row r="89" spans="1:7">
      <c r="A89" s="3">
        <f>$B$4*EXP(-1*EXP($C$4*EXP(1)/$B$4*($A$4-Data!B87)+1))</f>
        <v>0.23386781041021282</v>
      </c>
      <c r="B89" s="3">
        <f>Data!E87-A89</f>
        <v>-1.7678104102128445E-3</v>
      </c>
      <c r="C89" s="3">
        <f t="shared" si="8"/>
        <v>3.1251536464569056E-6</v>
      </c>
      <c r="D89" s="2">
        <f>(Data!E87-AVERAGE(Data!$E$5:$E$15))^2</f>
        <v>4.9082388429752051E-2</v>
      </c>
      <c r="E89" s="81">
        <f t="shared" si="5"/>
        <v>4.0935242589223986E-4</v>
      </c>
      <c r="F89" s="81">
        <f t="shared" si="6"/>
        <v>1.7511244148167174E-3</v>
      </c>
      <c r="G89" s="81">
        <f t="shared" si="7"/>
        <v>571.06165132456658</v>
      </c>
    </row>
    <row r="90" spans="1:7">
      <c r="A90" s="3">
        <f>$B$4*EXP(-1*EXP($C$4*EXP(1)/$B$4*($A$4-Data!B88)+1))</f>
        <v>0.23396168389079056</v>
      </c>
      <c r="B90" s="3">
        <f>Data!E88-A90</f>
        <v>-3.8616838907905848E-3</v>
      </c>
      <c r="C90" s="3">
        <f t="shared" si="8"/>
        <v>1.491260247239151E-5</v>
      </c>
      <c r="D90" s="2">
        <f>(Data!E88-AVERAGE(Data!$E$5:$E$15))^2</f>
        <v>4.8200206611570234E-2</v>
      </c>
      <c r="E90" s="81">
        <f t="shared" si="5"/>
        <v>3.7549392231095435E-4</v>
      </c>
      <c r="F90" s="81">
        <f t="shared" si="6"/>
        <v>1.6055818953977638E-3</v>
      </c>
      <c r="G90" s="81">
        <f t="shared" si="7"/>
        <v>622.82715248994623</v>
      </c>
    </row>
    <row r="91" spans="1:7">
      <c r="A91" s="3">
        <f>$B$4*EXP(-1*EXP($C$4*EXP(1)/$B$4*($A$4-Data!B89)+1))</f>
        <v>0.23404778987300009</v>
      </c>
      <c r="B91" s="3">
        <f>Data!E89-A91</f>
        <v>-4.9477898730001246E-3</v>
      </c>
      <c r="C91" s="3">
        <f t="shared" si="8"/>
        <v>2.4480624627362589E-5</v>
      </c>
      <c r="D91" s="2">
        <f>(Data!E89-AVERAGE(Data!$E$5:$E$15))^2</f>
        <v>4.7762115702479326E-2</v>
      </c>
      <c r="E91" s="81">
        <f t="shared" si="5"/>
        <v>3.4442392883815565E-4</v>
      </c>
      <c r="F91" s="81">
        <f t="shared" si="6"/>
        <v>1.4721381856651666E-3</v>
      </c>
      <c r="G91" s="81">
        <f t="shared" si="7"/>
        <v>679.28405752763138</v>
      </c>
    </row>
    <row r="92" spans="1:7">
      <c r="A92" s="3">
        <f>$B$4*EXP(-1*EXP($C$4*EXP(1)/$B$4*($A$4-Data!B90)+1))</f>
        <v>0.23412676854891357</v>
      </c>
      <c r="B92" s="3">
        <f>Data!E90-A92</f>
        <v>-5.026768548913596E-3</v>
      </c>
      <c r="C92" s="3">
        <f t="shared" si="8"/>
        <v>2.52684020443469E-5</v>
      </c>
      <c r="D92" s="2">
        <f>(Data!E90-AVERAGE(Data!$E$5:$E$15))^2</f>
        <v>4.7762115702479326E-2</v>
      </c>
      <c r="E92" s="81">
        <f t="shared" si="5"/>
        <v>3.1591470365388563E-4</v>
      </c>
      <c r="F92" s="81">
        <f t="shared" si="6"/>
        <v>1.3497871687885132E-3</v>
      </c>
      <c r="G92" s="81">
        <f t="shared" si="7"/>
        <v>740.85753896856136</v>
      </c>
    </row>
    <row r="93" spans="1:7">
      <c r="A93" s="3">
        <f>$B$4*EXP(-1*EXP($C$4*EXP(1)/$B$4*($A$4-Data!B91)+1))</f>
        <v>0.23419920774871328</v>
      </c>
      <c r="B93" s="3">
        <f>Data!E91-A93</f>
        <v>-5.0992077487133081E-3</v>
      </c>
      <c r="C93" s="3">
        <f t="shared" si="8"/>
        <v>2.6001919664537843E-5</v>
      </c>
      <c r="D93" s="2">
        <f>(Data!E91-AVERAGE(Data!$E$5:$E$15))^2</f>
        <v>4.7762115702479326E-2</v>
      </c>
      <c r="E93" s="81">
        <f t="shared" si="5"/>
        <v>2.8975679919884811E-4</v>
      </c>
      <c r="F93" s="81">
        <f t="shared" si="6"/>
        <v>1.2376064513883742E-3</v>
      </c>
      <c r="G93" s="81">
        <f t="shared" si="7"/>
        <v>808.01130187886304</v>
      </c>
    </row>
    <row r="94" spans="1:7">
      <c r="A94" s="3">
        <f>$B$4*EXP(-1*EXP($C$4*EXP(1)/$B$4*($A$4-Data!B92)+1))</f>
        <v>0.23426564715915202</v>
      </c>
      <c r="B94" s="3">
        <f>Data!E92-A94</f>
        <v>-3.1656471591520463E-3</v>
      </c>
      <c r="C94" s="3">
        <f t="shared" si="8"/>
        <v>1.0021321936247422E-5</v>
      </c>
      <c r="D94" s="2">
        <f>(Data!E92-AVERAGE(Data!$E$5:$E$15))^2</f>
        <v>4.8640297520661145E-2</v>
      </c>
      <c r="E94" s="81">
        <f t="shared" si="5"/>
        <v>2.6575764175496008E-4</v>
      </c>
      <c r="F94" s="81">
        <f t="shared" si="6"/>
        <v>1.1347503875423345E-3</v>
      </c>
      <c r="G94" s="81">
        <f t="shared" si="7"/>
        <v>881.25107598845625</v>
      </c>
    </row>
    <row r="95" spans="1:7">
      <c r="A95" s="3">
        <f>$B$4*EXP(-1*EXP($C$4*EXP(1)/$B$4*($A$4-Data!B93)+1))</f>
        <v>0.23432658221248007</v>
      </c>
      <c r="B95" s="3">
        <f>Data!E93-A95</f>
        <v>-4.2265822124800956E-3</v>
      </c>
      <c r="C95" s="3">
        <f t="shared" si="8"/>
        <v>1.786399719885314E-5</v>
      </c>
      <c r="D95" s="2">
        <f>(Data!E93-AVERAGE(Data!$E$5:$E$15))^2</f>
        <v>4.8200206611570234E-2</v>
      </c>
      <c r="E95" s="81">
        <f t="shared" si="5"/>
        <v>2.4374021331219353E-4</v>
      </c>
      <c r="F95" s="81">
        <f t="shared" si="6"/>
        <v>1.040443685482425E-3</v>
      </c>
      <c r="G95" s="81">
        <f t="shared" si="7"/>
        <v>961.12842429941566</v>
      </c>
    </row>
    <row r="96" spans="1:7">
      <c r="A96" s="3">
        <f>$B$4*EXP(-1*EXP($C$4*EXP(1)/$B$4*($A$4-Data!B94)+1))</f>
        <v>0.23438246766990348</v>
      </c>
      <c r="B96" s="3">
        <f>Data!E94-A96</f>
        <v>-4.2824676699035058E-3</v>
      </c>
      <c r="C96" s="3">
        <f t="shared" si="8"/>
        <v>1.8339529343768761E-5</v>
      </c>
      <c r="D96" s="2">
        <f>(Data!E94-AVERAGE(Data!$E$5:$E$15))^2</f>
        <v>4.8200206611570234E-2</v>
      </c>
      <c r="E96" s="81">
        <f t="shared" si="5"/>
        <v>2.2354182969364089E-4</v>
      </c>
      <c r="F96" s="81">
        <f t="shared" si="6"/>
        <v>9.5397554807051337E-4</v>
      </c>
      <c r="G96" s="81">
        <f t="shared" si="7"/>
        <v>1048.2448968661456</v>
      </c>
    </row>
    <row r="97" spans="1:7">
      <c r="A97" s="3">
        <f>$B$4*EXP(-1*EXP($C$4*EXP(1)/$B$4*($A$4-Data!B95)+1))</f>
        <v>0.23443372092216136</v>
      </c>
      <c r="B97" s="3">
        <f>Data!E95-A97</f>
        <v>-4.3337209221613882E-3</v>
      </c>
      <c r="C97" s="3">
        <f t="shared" si="8"/>
        <v>1.8781137031179354E-5</v>
      </c>
      <c r="D97" s="2">
        <f>(Data!E95-AVERAGE(Data!$E$5:$E$15))^2</f>
        <v>4.8200206611570234E-2</v>
      </c>
      <c r="E97" s="81">
        <f t="shared" si="5"/>
        <v>2.0501300903152941E-4</v>
      </c>
      <c r="F97" s="81">
        <f t="shared" si="6"/>
        <v>8.7469430230704352E-4</v>
      </c>
      <c r="G97" s="81">
        <f t="shared" si="7"/>
        <v>1143.256561020756</v>
      </c>
    </row>
    <row r="98" spans="1:7">
      <c r="A98" s="3">
        <f>$B$4*EXP(-1*EXP($C$4*EXP(1)/$B$4*($A$4-Data!B96)+1))</f>
        <v>0.23448072502837294</v>
      </c>
      <c r="B98" s="3">
        <f>Data!E96-A98</f>
        <v>-4.3807250283729726E-3</v>
      </c>
      <c r="C98" s="3">
        <f t="shared" si="8"/>
        <v>1.9190751774213381E-5</v>
      </c>
      <c r="D98" s="2">
        <f>(Data!E96-AVERAGE(Data!$E$5:$E$15))^2</f>
        <v>4.8200206611570234E-2</v>
      </c>
      <c r="E98" s="81">
        <f t="shared" si="5"/>
        <v>1.8801642484633785E-4</v>
      </c>
      <c r="F98" s="81">
        <f t="shared" si="6"/>
        <v>8.0200247689096152E-4</v>
      </c>
      <c r="G98" s="81">
        <f t="shared" si="7"/>
        <v>1246.8789421656086</v>
      </c>
    </row>
    <row r="99" spans="1:7">
      <c r="A99" s="3">
        <f>$B$4*EXP(-1*EXP($C$4*EXP(1)/$B$4*($A$4-Data!B97)+1))</f>
        <v>0.23452383151291925</v>
      </c>
      <c r="B99" s="3">
        <f>Data!E97-A99</f>
        <v>-4.4238315129192796E-3</v>
      </c>
      <c r="C99" s="3">
        <f t="shared" si="8"/>
        <v>1.9570285254697681E-5</v>
      </c>
      <c r="D99" s="2">
        <f>(Data!E97-AVERAGE(Data!$E$5:$E$15))^2</f>
        <v>4.8200206611570234E-2</v>
      </c>
      <c r="E99" s="81">
        <f t="shared" si="5"/>
        <v>1.7242593818522778E-4</v>
      </c>
      <c r="F99" s="81">
        <f t="shared" si="6"/>
        <v>7.3535229031880414E-4</v>
      </c>
      <c r="G99" s="81">
        <f t="shared" si="7"/>
        <v>1359.8924123381198</v>
      </c>
    </row>
    <row r="100" spans="1:7">
      <c r="A100" s="3">
        <f>$B$4*EXP(-1*EXP($C$4*EXP(1)/$B$4*($A$4-Data!B98)+1))</f>
        <v>0.23456336293879479</v>
      </c>
      <c r="B100" s="3">
        <f>Data!E98-A100</f>
        <v>-3.4633629387948173E-3</v>
      </c>
      <c r="C100" s="3">
        <f t="shared" si="8"/>
        <v>1.1994882845817474E-5</v>
      </c>
      <c r="D100" s="2">
        <f>(Data!E98-AVERAGE(Data!$E$5:$E$15))^2</f>
        <v>4.8640297520661145E-2</v>
      </c>
      <c r="E100" s="81">
        <f t="shared" si="5"/>
        <v>1.5812570350215438E-4</v>
      </c>
      <c r="F100" s="81">
        <f t="shared" si="6"/>
        <v>6.7424151516748388E-4</v>
      </c>
      <c r="G100" s="81">
        <f t="shared" si="7"/>
        <v>1483.1480671308063</v>
      </c>
    </row>
    <row r="101" spans="1:7">
      <c r="A101" s="3">
        <f>$B$4*EXP(-1*EXP($C$4*EXP(1)/$B$4*($A$4-Data!B99)+1))</f>
        <v>0.23459961527459672</v>
      </c>
      <c r="B101" s="3">
        <f>Data!E99-A101</f>
        <v>-2.4996152745967448E-3</v>
      </c>
      <c r="C101" s="3">
        <f t="shared" si="8"/>
        <v>6.24807652099736E-6</v>
      </c>
      <c r="D101" s="2">
        <f>(Data!E99-AVERAGE(Data!$E$5:$E$15))^2</f>
        <v>4.9082388429752051E-2</v>
      </c>
      <c r="E101" s="81">
        <f t="shared" si="5"/>
        <v>1.4500934320771375E-4</v>
      </c>
      <c r="F101" s="81">
        <f t="shared" si="6"/>
        <v>6.1820968710084279E-4</v>
      </c>
      <c r="G101" s="81">
        <f t="shared" si="7"/>
        <v>1617.5741352252205</v>
      </c>
    </row>
    <row r="102" spans="1:7">
      <c r="A102" s="3">
        <f>$B$4*EXP(-1*EXP($C$4*EXP(1)/$B$4*($A$4-Data!B100)+1))</f>
        <v>0.23463286007111467</v>
      </c>
      <c r="B102" s="3">
        <f>Data!E100-A102</f>
        <v>-2.5328600711146954E-3</v>
      </c>
      <c r="C102" s="3">
        <f t="shared" si="8"/>
        <v>6.4153801398471393E-6</v>
      </c>
      <c r="D102" s="2">
        <f>(Data!E100-AVERAGE(Data!$E$5:$E$15))^2</f>
        <v>4.9082388429752051E-2</v>
      </c>
      <c r="E102" s="81">
        <f t="shared" si="5"/>
        <v>1.3297918607180215E-4</v>
      </c>
      <c r="F102" s="81">
        <f t="shared" si="6"/>
        <v>5.6683462978467049E-4</v>
      </c>
      <c r="G102" s="81">
        <f t="shared" si="7"/>
        <v>1764.1829688138155</v>
      </c>
    </row>
    <row r="103" spans="1:7">
      <c r="A103" s="3">
        <f>$B$4*EXP(-1*EXP($C$4*EXP(1)/$B$4*($A$4-Data!B101)+1))</f>
        <v>0.23466334646234557</v>
      </c>
      <c r="B103" s="3">
        <f>Data!E101-A103</f>
        <v>-1.5633464623455995E-3</v>
      </c>
      <c r="C103" s="3">
        <f t="shared" si="8"/>
        <v>2.444052161328501E-6</v>
      </c>
      <c r="D103" s="2">
        <f>(Data!E101-AVERAGE(Data!$E$5:$E$15))^2</f>
        <v>4.9526479338842966E-2</v>
      </c>
      <c r="E103" s="81">
        <f t="shared" si="5"/>
        <v>1.2194556492362008E-4</v>
      </c>
      <c r="F103" s="81">
        <f t="shared" si="6"/>
        <v>5.1972926932169561E-4</v>
      </c>
      <c r="G103" s="81">
        <f t="shared" si="7"/>
        <v>1924.0786675437982</v>
      </c>
    </row>
    <row r="104" spans="1:7">
      <c r="A104" s="3">
        <f>$B$4*EXP(-1*EXP($C$4*EXP(1)/$B$4*($A$4-Data!B102)+1))</f>
        <v>0.23469130300468377</v>
      </c>
      <c r="B104" s="3">
        <f>Data!E102-A104</f>
        <v>-5.9130300468379637E-4</v>
      </c>
      <c r="C104" s="3">
        <f t="shared" ref="C104:C151" si="9">B104^2</f>
        <v>3.4963924334808571E-7</v>
      </c>
      <c r="D104" s="87">
        <f>(Data!E102-AVERAGE(Data!$E$5:$E$15))^2</f>
        <v>4.9972570247933876E-2</v>
      </c>
      <c r="E104" s="81">
        <f t="shared" ref="E104:E151" si="10">(A104-A103)*4</f>
        <v>1.118261693527911E-4</v>
      </c>
      <c r="F104" s="81">
        <f t="shared" ref="F104:F151" si="11">E104/A103</f>
        <v>4.7653871402850254E-4</v>
      </c>
      <c r="G104" s="81">
        <f t="shared" ref="G104:G151" si="12">1/F104</f>
        <v>2098.4653933912878</v>
      </c>
    </row>
    <row r="105" spans="1:7">
      <c r="A105" s="3">
        <f>$B$4*EXP(-1*EXP($C$4*EXP(1)/$B$4*($A$4-Data!B103)+1))</f>
        <v>0.23471693936702623</v>
      </c>
      <c r="B105" s="3">
        <f>Data!E103-A105</f>
        <v>3.8306063297374737E-4</v>
      </c>
      <c r="C105" s="3">
        <f t="shared" si="9"/>
        <v>1.4673544853424799E-7</v>
      </c>
      <c r="D105" s="87">
        <f>(Data!E103-AVERAGE(Data!$E$5:$E$15))^2</f>
        <v>5.0420661157024781E-2</v>
      </c>
      <c r="E105" s="81">
        <f t="shared" si="10"/>
        <v>1.0254544936982857E-4</v>
      </c>
      <c r="F105" s="81">
        <f t="shared" si="11"/>
        <v>4.3693757739195839E-4</v>
      </c>
      <c r="G105" s="81">
        <f t="shared" si="12"/>
        <v>2288.6564391392271</v>
      </c>
    </row>
    <row r="106" spans="1:7">
      <c r="A106" s="3">
        <f>$B$4*EXP(-1*EXP($C$4*EXP(1)/$B$4*($A$4-Data!B104)+1))</f>
        <v>0.2347404478835875</v>
      </c>
      <c r="B106" s="3">
        <f>Data!E104-A106</f>
        <v>1.3595521164124769E-3</v>
      </c>
      <c r="C106" s="3">
        <f t="shared" si="9"/>
        <v>1.848381957241645E-6</v>
      </c>
      <c r="D106" s="87">
        <f>(Data!E104-AVERAGE(Data!$E$5:$E$15))^2</f>
        <v>5.0870752066115695E-2</v>
      </c>
      <c r="E106" s="81">
        <f t="shared" si="10"/>
        <v>9.403406624508559E-5</v>
      </c>
      <c r="F106" s="81">
        <f t="shared" si="11"/>
        <v>4.006275239387166E-4</v>
      </c>
      <c r="G106" s="81">
        <f t="shared" si="12"/>
        <v>2496.084118656232</v>
      </c>
    </row>
    <row r="107" spans="1:7">
      <c r="A107" s="3">
        <f>$B$4*EXP(-1*EXP($C$4*EXP(1)/$B$4*($A$4-Data!B105)+1))</f>
        <v>0.23476200498033181</v>
      </c>
      <c r="B107" s="3">
        <f>Data!E105-A107</f>
        <v>1.3379950196681645E-3</v>
      </c>
      <c r="C107" s="3">
        <f t="shared" si="9"/>
        <v>1.7902306726568119E-6</v>
      </c>
      <c r="D107" s="87">
        <f>(Data!E105-AVERAGE(Data!$E$5:$E$15))^2</f>
        <v>5.0870752066115695E-2</v>
      </c>
      <c r="E107" s="81">
        <f t="shared" si="10"/>
        <v>8.6228386977249549E-5</v>
      </c>
      <c r="F107" s="81">
        <f t="shared" si="11"/>
        <v>3.6733501939986045E-4</v>
      </c>
      <c r="G107" s="81">
        <f t="shared" si="12"/>
        <v>2722.3105535480017</v>
      </c>
    </row>
    <row r="108" spans="1:7">
      <c r="A108" s="3">
        <f>$B$4*EXP(-1*EXP($C$4*EXP(1)/$B$4*($A$4-Data!B106)+1))</f>
        <v>0.23478177248510326</v>
      </c>
      <c r="B108" s="3">
        <f>Data!E106-A108</f>
        <v>3.3182275148967155E-3</v>
      </c>
      <c r="C108" s="3">
        <f t="shared" si="9"/>
        <v>1.1010633840617633E-5</v>
      </c>
      <c r="D108" s="87">
        <f>(Data!E106-AVERAGE(Data!$E$5:$E$15))^2</f>
        <v>5.1776933884297507E-2</v>
      </c>
      <c r="E108" s="81">
        <f t="shared" si="10"/>
        <v>7.9070019085802912E-5</v>
      </c>
      <c r="F108" s="81">
        <f t="shared" si="11"/>
        <v>3.3680926814553034E-4</v>
      </c>
      <c r="G108" s="81">
        <f t="shared" si="12"/>
        <v>2969.0394373824497</v>
      </c>
    </row>
    <row r="109" spans="1:7">
      <c r="A109" s="3">
        <f>$B$4*EXP(-1*EXP($C$4*EXP(1)/$B$4*($A$4-Data!B107)+1))</f>
        <v>0.23479989883076435</v>
      </c>
      <c r="B109" s="3">
        <f>Data!E107-A109</f>
        <v>4.3001011692356261E-3</v>
      </c>
      <c r="C109" s="3">
        <f t="shared" si="9"/>
        <v>1.8490870065661598E-5</v>
      </c>
      <c r="D109" s="87">
        <f>(Data!E107-AVERAGE(Data!$E$5:$E$15))^2</f>
        <v>5.223302479338842E-2</v>
      </c>
      <c r="E109" s="81">
        <f t="shared" si="10"/>
        <v>7.2505382644361127E-5</v>
      </c>
      <c r="F109" s="81">
        <f t="shared" si="11"/>
        <v>3.0882032228017847E-4</v>
      </c>
      <c r="G109" s="81">
        <f t="shared" si="12"/>
        <v>3238.1288660554728</v>
      </c>
    </row>
    <row r="110" spans="1:7">
      <c r="A110" s="3">
        <f>$B$4*EXP(-1*EXP($C$4*EXP(1)/$B$4*($A$4-Data!B108)+1))</f>
        <v>0.23481652015993515</v>
      </c>
      <c r="B110" s="3">
        <f>Data!E108-A110</f>
        <v>5.2834798400648308E-3</v>
      </c>
      <c r="C110" s="3">
        <f t="shared" si="9"/>
        <v>2.7915159220371489E-5</v>
      </c>
      <c r="D110" s="87">
        <f>(Data!E108-AVERAGE(Data!$E$5:$E$15))^2</f>
        <v>5.2691115702479328E-2</v>
      </c>
      <c r="E110" s="81">
        <f t="shared" si="10"/>
        <v>6.6485316683184692E-5</v>
      </c>
      <c r="F110" s="81">
        <f t="shared" si="11"/>
        <v>2.8315734808346323E-4</v>
      </c>
      <c r="G110" s="81">
        <f t="shared" si="12"/>
        <v>3531.6053309880585</v>
      </c>
    </row>
    <row r="111" spans="1:7">
      <c r="A111" s="3">
        <f>$B$4*EXP(-1*EXP($C$4*EXP(1)/$B$4*($A$4-Data!B109)+1))</f>
        <v>0.23483176133925926</v>
      </c>
      <c r="B111" s="3">
        <f>Data!E109-A111</f>
        <v>5.2682386607407206E-3</v>
      </c>
      <c r="C111" s="3">
        <f t="shared" si="9"/>
        <v>2.775433858652318E-5</v>
      </c>
      <c r="D111" s="87">
        <f>(Data!E109-AVERAGE(Data!$E$5:$E$15))^2</f>
        <v>5.2691115702479328E-2</v>
      </c>
      <c r="E111" s="81">
        <f t="shared" si="10"/>
        <v>6.0964717296441151E-5</v>
      </c>
      <c r="F111" s="81">
        <f t="shared" si="11"/>
        <v>2.5962703669621569E-4</v>
      </c>
      <c r="G111" s="81">
        <f t="shared" si="12"/>
        <v>3851.6789804525624</v>
      </c>
    </row>
    <row r="112" spans="1:7">
      <c r="A112" s="3">
        <f>$B$4*EXP(-1*EXP($C$4*EXP(1)/$B$4*($A$4-Data!B110)+1))</f>
        <v>0.23484573689050356</v>
      </c>
      <c r="B112" s="3">
        <f>Data!E110-A112</f>
        <v>5.2542631094964209E-3</v>
      </c>
      <c r="C112" s="3">
        <f t="shared" si="9"/>
        <v>2.7607280823814999E-5</v>
      </c>
      <c r="D112" s="87">
        <f>(Data!E110-AVERAGE(Data!$E$5:$E$15))^2</f>
        <v>5.2691115702479328E-2</v>
      </c>
      <c r="E112" s="81">
        <f t="shared" si="10"/>
        <v>5.5902204977198444E-5</v>
      </c>
      <c r="F112" s="81">
        <f t="shared" si="11"/>
        <v>2.3805214702808897E-4</v>
      </c>
      <c r="G112" s="81">
        <f t="shared" si="12"/>
        <v>4200.7602640189798</v>
      </c>
    </row>
    <row r="113" spans="1:7">
      <c r="A113" s="3">
        <f>$B$4*EXP(-1*EXP($C$4*EXP(1)/$B$4*($A$4-Data!B111)+1))</f>
        <v>0.23485855184522483</v>
      </c>
      <c r="B113" s="3">
        <f>Data!E111-A113</f>
        <v>8.2414481547751495E-3</v>
      </c>
      <c r="C113" s="3">
        <f t="shared" si="9"/>
        <v>6.7921467687846718E-5</v>
      </c>
      <c r="D113" s="87">
        <f>(Data!E111-AVERAGE(Data!$E$5:$E$15))^2</f>
        <v>5.4077388429752057E-2</v>
      </c>
      <c r="E113" s="81">
        <f t="shared" si="10"/>
        <v>5.1259818885096564E-5</v>
      </c>
      <c r="F113" s="81">
        <f t="shared" si="11"/>
        <v>2.1827016987324054E-4</v>
      </c>
      <c r="G113" s="81">
        <f t="shared" si="12"/>
        <v>4581.4780855338395</v>
      </c>
    </row>
    <row r="114" spans="1:7">
      <c r="A114" s="3">
        <f>$B$4*EXP(-1*EXP($C$4*EXP(1)/$B$4*($A$4-Data!B112)+1))</f>
        <v>0.23487030252920615</v>
      </c>
      <c r="B114" s="3">
        <f>Data!E112-A114</f>
        <v>1.022969747079383E-2</v>
      </c>
      <c r="C114" s="3">
        <f t="shared" si="9"/>
        <v>1.046467103439657E-4</v>
      </c>
      <c r="D114" s="87">
        <f>(Data!E112-AVERAGE(Data!$E$5:$E$15))^2</f>
        <v>5.5011570247933878E-2</v>
      </c>
      <c r="E114" s="81">
        <f t="shared" si="10"/>
        <v>4.7002735925283368E-5</v>
      </c>
      <c r="F114" s="81">
        <f t="shared" si="11"/>
        <v>2.0013210315738831E-4</v>
      </c>
      <c r="G114" s="81">
        <f t="shared" si="12"/>
        <v>4996.6996010309149</v>
      </c>
    </row>
    <row r="115" spans="1:7">
      <c r="A115" s="3">
        <f>$B$4*EXP(-1*EXP($C$4*EXP(1)/$B$4*($A$4-Data!B113)+1))</f>
        <v>0.23488107728237217</v>
      </c>
      <c r="B115" s="3">
        <f>Data!E113-A115</f>
        <v>9.2189227176278088E-3</v>
      </c>
      <c r="C115" s="3">
        <f t="shared" si="9"/>
        <v>8.4988536073594105E-5</v>
      </c>
      <c r="D115" s="87">
        <f>(Data!E113-AVERAGE(Data!$E$5:$E$15))^2</f>
        <v>5.4543479338842966E-2</v>
      </c>
      <c r="E115" s="81">
        <f t="shared" si="10"/>
        <v>4.3099012664082892E-5</v>
      </c>
      <c r="F115" s="81">
        <f t="shared" si="11"/>
        <v>1.8350132903125767E-4</v>
      </c>
      <c r="G115" s="81">
        <f t="shared" si="12"/>
        <v>5449.5518113095504</v>
      </c>
    </row>
    <row r="116" spans="1:7">
      <c r="A116" s="3">
        <f>$B$4*EXP(-1*EXP($C$4*EXP(1)/$B$4*($A$4-Data!B114)+1))</f>
        <v>0.23489095711944072</v>
      </c>
      <c r="B116" s="3">
        <f>Data!E114-A116</f>
        <v>1.0209042880559266E-2</v>
      </c>
      <c r="C116" s="3">
        <f t="shared" si="9"/>
        <v>1.0422455653709783E-4</v>
      </c>
      <c r="D116" s="87">
        <f>(Data!E114-AVERAGE(Data!$E$5:$E$15))^2</f>
        <v>5.5011570247933878E-2</v>
      </c>
      <c r="E116" s="81">
        <f t="shared" si="10"/>
        <v>3.9519348274175137E-5</v>
      </c>
      <c r="F116" s="81">
        <f t="shared" si="11"/>
        <v>1.6825258437769036E-4</v>
      </c>
      <c r="G116" s="81">
        <f t="shared" si="12"/>
        <v>5943.4451108056564</v>
      </c>
    </row>
    <row r="117" spans="1:7">
      <c r="A117" s="3">
        <f>$B$4*EXP(-1*EXP($C$4*EXP(1)/$B$4*($A$4-Data!B115)+1))</f>
        <v>0.23490001633614499</v>
      </c>
      <c r="B117" s="3">
        <f>Data!E115-A117</f>
        <v>1.2199983663854996E-2</v>
      </c>
      <c r="C117" s="3">
        <f t="shared" si="9"/>
        <v>1.4883960139832879E-4</v>
      </c>
      <c r="D117" s="87">
        <f>(Data!E115-AVERAGE(Data!$E$5:$E$15))^2</f>
        <v>5.5953752066115699E-2</v>
      </c>
      <c r="E117" s="81">
        <f t="shared" si="10"/>
        <v>3.6236866817085378E-5</v>
      </c>
      <c r="F117" s="81">
        <f t="shared" si="11"/>
        <v>1.5427101690704566E-4</v>
      </c>
      <c r="G117" s="81">
        <f t="shared" si="12"/>
        <v>6482.0989713352265</v>
      </c>
    </row>
    <row r="118" spans="1:7">
      <c r="A118" s="3">
        <f>$B$4*EXP(-1*EXP($C$4*EXP(1)/$B$4*($A$4-Data!B116)+1))</f>
        <v>0.23490832306547574</v>
      </c>
      <c r="B118" s="3">
        <f>Data!E116-A118</f>
        <v>1.3191676934524249E-2</v>
      </c>
      <c r="C118" s="3">
        <f t="shared" si="9"/>
        <v>1.7402034034485908E-4</v>
      </c>
      <c r="D118" s="87">
        <f>(Data!E116-AVERAGE(Data!$E$5:$E$15))^2</f>
        <v>5.6427842975206602E-2</v>
      </c>
      <c r="E118" s="81">
        <f t="shared" si="10"/>
        <v>3.3226917322992655E-5</v>
      </c>
      <c r="F118" s="81">
        <f t="shared" si="11"/>
        <v>1.4145131976255165E-4</v>
      </c>
      <c r="G118" s="81">
        <f t="shared" si="12"/>
        <v>7069.5699529609037</v>
      </c>
    </row>
    <row r="119" spans="1:7">
      <c r="A119" s="3">
        <f>$B$4*EXP(-1*EXP($C$4*EXP(1)/$B$4*($A$4-Data!B117)+1))</f>
        <v>0.23491593978803335</v>
      </c>
      <c r="B119" s="3">
        <f>Data!E117-A119</f>
        <v>1.5184060211966638E-2</v>
      </c>
      <c r="C119" s="3">
        <f t="shared" si="9"/>
        <v>2.3055568452062835E-4</v>
      </c>
      <c r="D119" s="87">
        <f>(Data!E117-AVERAGE(Data!$E$5:$E$15))^2</f>
        <v>5.7382024793388421E-2</v>
      </c>
      <c r="E119" s="81">
        <f t="shared" si="10"/>
        <v>3.0466890230451682E-5</v>
      </c>
      <c r="F119" s="81">
        <f t="shared" si="11"/>
        <v>1.2969693807724164E-4</v>
      </c>
      <c r="G119" s="81">
        <f t="shared" si="12"/>
        <v>7710.2822535752166</v>
      </c>
    </row>
    <row r="120" spans="1:7">
      <c r="A120" s="3">
        <f>$B$4*EXP(-1*EXP($C$4*EXP(1)/$B$4*($A$4-Data!B118)+1))</f>
        <v>0.23492292380025018</v>
      </c>
      <c r="B120" s="3">
        <f>Data!E118-A120</f>
        <v>1.6177076199749812E-2</v>
      </c>
      <c r="C120" s="3">
        <f t="shared" si="9"/>
        <v>2.6169779437251186E-4</v>
      </c>
      <c r="D120" s="87">
        <f>(Data!E118-AVERAGE(Data!$E$5:$E$15))^2</f>
        <v>5.786211570247933E-2</v>
      </c>
      <c r="E120" s="81">
        <f t="shared" si="10"/>
        <v>2.7936048867305274E-5</v>
      </c>
      <c r="F120" s="81">
        <f t="shared" si="11"/>
        <v>1.1891934149939851E-4</v>
      </c>
      <c r="G120" s="81">
        <f t="shared" si="12"/>
        <v>8409.061027343967</v>
      </c>
    </row>
    <row r="121" spans="1:7">
      <c r="A121" s="3">
        <f>$B$4*EXP(-1*EXP($C$4*EXP(1)/$B$4*($A$4-Data!B119)+1))</f>
        <v>0.23492932764393978</v>
      </c>
      <c r="B121" s="3">
        <f>Data!E119-A121</f>
        <v>1.8170672356060208E-2</v>
      </c>
      <c r="C121" s="3">
        <f t="shared" si="9"/>
        <v>3.3017333387129065E-4</v>
      </c>
      <c r="D121" s="87">
        <f>(Data!E119-AVERAGE(Data!$E$5:$E$15))^2</f>
        <v>5.8828297520661155E-2</v>
      </c>
      <c r="E121" s="81">
        <f t="shared" si="10"/>
        <v>2.5615374758425347E-5</v>
      </c>
      <c r="F121" s="81">
        <f t="shared" si="11"/>
        <v>1.0903735720659402E-4</v>
      </c>
      <c r="G121" s="81">
        <f t="shared" si="12"/>
        <v>9171.1687225259084</v>
      </c>
    </row>
    <row r="122" spans="1:7">
      <c r="A122" s="3">
        <f>$B$4*EXP(-1*EXP($C$4*EXP(1)/$B$4*($A$4-Data!B120)+1))</f>
        <v>0.23493519950034938</v>
      </c>
      <c r="B122" s="3">
        <f>Data!E120-A122</f>
        <v>1.9164800499650608E-2</v>
      </c>
      <c r="C122" s="3">
        <f t="shared" si="9"/>
        <v>3.6728957819140819E-4</v>
      </c>
      <c r="D122" s="87">
        <f>(Data!E120-AVERAGE(Data!$E$5:$E$15))^2</f>
        <v>5.9314388429752063E-2</v>
      </c>
      <c r="E122" s="81">
        <f t="shared" si="10"/>
        <v>2.3487425638402115E-5</v>
      </c>
      <c r="F122" s="81">
        <f t="shared" si="11"/>
        <v>9.9976558371629918E-5</v>
      </c>
      <c r="G122" s="81">
        <f t="shared" si="12"/>
        <v>10002.344712475793</v>
      </c>
    </row>
    <row r="123" spans="1:7">
      <c r="A123" s="3">
        <f>$B$4*EXP(-1*EXP($C$4*EXP(1)/$B$4*($A$4-Data!B121)+1))</f>
        <v>0.23494058355163361</v>
      </c>
      <c r="B123" s="3">
        <f>Data!E121-A123</f>
        <v>1.8159416448366383E-2</v>
      </c>
      <c r="C123" s="3">
        <f t="shared" si="9"/>
        <v>3.2976440574519956E-4</v>
      </c>
      <c r="D123" s="87">
        <f>(Data!E121-AVERAGE(Data!$E$5:$E$15))^2</f>
        <v>5.8828297520661155E-2</v>
      </c>
      <c r="E123" s="81">
        <f t="shared" si="10"/>
        <v>2.1536205136896136E-5</v>
      </c>
      <c r="F123" s="81">
        <f t="shared" si="11"/>
        <v>9.1668703466736621E-5</v>
      </c>
      <c r="G123" s="81">
        <f t="shared" si="12"/>
        <v>10908.848518435358</v>
      </c>
    </row>
    <row r="124" spans="1:7">
      <c r="A124" s="3">
        <f>$B$4*EXP(-1*EXP($C$4*EXP(1)/$B$4*($A$4-Data!B122)+1))</f>
        <v>0.23494552031243035</v>
      </c>
      <c r="B124" s="3">
        <f>Data!E122-A124</f>
        <v>1.9154479687569642E-2</v>
      </c>
      <c r="C124" s="3">
        <f t="shared" si="9"/>
        <v>3.6689409210151802E-4</v>
      </c>
      <c r="D124" s="87">
        <f>(Data!E122-AVERAGE(Data!$E$5:$E$15))^2</f>
        <v>5.9314388429752063E-2</v>
      </c>
      <c r="E124" s="81">
        <f t="shared" si="10"/>
        <v>1.9747043186968405E-5</v>
      </c>
      <c r="F124" s="81">
        <f t="shared" si="11"/>
        <v>8.4051222179026112E-5</v>
      </c>
      <c r="G124" s="81">
        <f t="shared" si="12"/>
        <v>11897.506949631685</v>
      </c>
    </row>
    <row r="125" spans="1:7">
      <c r="A125" s="3">
        <f>$B$4*EXP(-1*EXP($C$4*EXP(1)/$B$4*($A$4-Data!B123)+1))</f>
        <v>0.23495004693400109</v>
      </c>
      <c r="B125" s="3">
        <f>Data!E123-A125</f>
        <v>1.9149953065998898E-2</v>
      </c>
      <c r="C125" s="3">
        <f t="shared" si="9"/>
        <v>3.6672070242996062E-4</v>
      </c>
      <c r="D125" s="87">
        <f>(Data!E123-AVERAGE(Data!$E$5:$E$15))^2</f>
        <v>5.9314388429752063E-2</v>
      </c>
      <c r="E125" s="81">
        <f t="shared" si="10"/>
        <v>1.8106486282976064E-5</v>
      </c>
      <c r="F125" s="81">
        <f t="shared" si="11"/>
        <v>7.706674406431786E-5</v>
      </c>
      <c r="G125" s="81">
        <f t="shared" si="12"/>
        <v>12975.765515219204</v>
      </c>
    </row>
    <row r="126" spans="1:7">
      <c r="A126" s="3">
        <f>$B$4*EXP(-1*EXP($C$4*EXP(1)/$B$4*($A$4-Data!B124)+1))</f>
        <v>0.2349541974831966</v>
      </c>
      <c r="B126" s="3">
        <f>Data!E124-A126</f>
        <v>2.3145802516803399E-2</v>
      </c>
      <c r="C126" s="3">
        <f t="shared" si="9"/>
        <v>5.3572817414686258E-4</v>
      </c>
      <c r="D126" s="87">
        <f>(Data!E124-AVERAGE(Data!$E$5:$E$15))^2</f>
        <v>6.1278752066115702E-2</v>
      </c>
      <c r="E126" s="81">
        <f t="shared" si="10"/>
        <v>1.6602196782011802E-5</v>
      </c>
      <c r="F126" s="81">
        <f t="shared" si="11"/>
        <v>7.0662666378081048E-5</v>
      </c>
      <c r="G126" s="81">
        <f t="shared" si="12"/>
        <v>14151.744496160018</v>
      </c>
    </row>
    <row r="127" spans="1:7">
      <c r="A127" s="3">
        <f>$B$4*EXP(-1*EXP($C$4*EXP(1)/$B$4*($A$4-Data!B125)+1))</f>
        <v>0.23495800319832449</v>
      </c>
      <c r="B127" s="3">
        <f>Data!E125-A127</f>
        <v>2.4141996801675503E-2</v>
      </c>
      <c r="C127" s="3">
        <f t="shared" si="9"/>
        <v>5.8283600957211024E-4</v>
      </c>
      <c r="D127" s="87">
        <f>(Data!E125-AVERAGE(Data!$E$5:$E$15))^2</f>
        <v>6.1774842975206606E-2</v>
      </c>
      <c r="E127" s="81">
        <f t="shared" si="10"/>
        <v>1.5222860511587832E-5</v>
      </c>
      <c r="F127" s="81">
        <f t="shared" si="11"/>
        <v>6.4790757835584266E-5</v>
      </c>
      <c r="G127" s="81">
        <f t="shared" si="12"/>
        <v>15434.300097826326</v>
      </c>
    </row>
    <row r="128" spans="1:7">
      <c r="A128" s="3">
        <f>$B$4*EXP(-1*EXP($C$4*EXP(1)/$B$4*($A$4-Data!B126)+1))</f>
        <v>0.23496149272382458</v>
      </c>
      <c r="B128" s="3">
        <f>Data!E126-A128</f>
        <v>2.6138507276175421E-2</v>
      </c>
      <c r="C128" s="3">
        <f t="shared" si="9"/>
        <v>6.8322156262667542E-4</v>
      </c>
      <c r="D128" s="87">
        <f>(Data!E126-AVERAGE(Data!$E$5:$E$15))^2</f>
        <v>6.2773024793388421E-2</v>
      </c>
      <c r="E128" s="81">
        <f t="shared" si="10"/>
        <v>1.3958102000333206E-5</v>
      </c>
      <c r="F128" s="81">
        <f t="shared" si="11"/>
        <v>5.940679530099421E-5</v>
      </c>
      <c r="G128" s="81">
        <f t="shared" si="12"/>
        <v>16833.091146111099</v>
      </c>
    </row>
    <row r="129" spans="1:7">
      <c r="A129" s="3">
        <f>$B$4*EXP(-1*EXP($C$4*EXP(1)/$B$4*($A$4-Data!B127)+1))</f>
        <v>0.23496469232550204</v>
      </c>
      <c r="B129" s="3">
        <f>Data!E127-A129</f>
        <v>2.7135307674497955E-2</v>
      </c>
      <c r="C129" s="3">
        <f t="shared" si="9"/>
        <v>7.3632492258966765E-4</v>
      </c>
      <c r="D129" s="87">
        <f>(Data!E127-AVERAGE(Data!$E$5:$E$15))^2</f>
        <v>6.3275115702479318E-2</v>
      </c>
      <c r="E129" s="81">
        <f t="shared" si="10"/>
        <v>1.2798406709868537E-5</v>
      </c>
      <c r="F129" s="81">
        <f t="shared" si="11"/>
        <v>5.4470230681211565E-5</v>
      </c>
      <c r="G129" s="81">
        <f t="shared" si="12"/>
        <v>18358.651826766181</v>
      </c>
    </row>
    <row r="130" spans="1:7">
      <c r="A130" s="3">
        <f>$B$4*EXP(-1*EXP($C$4*EXP(1)/$B$4*($A$4-Data!B128)+1))</f>
        <v>0.23496762608792468</v>
      </c>
      <c r="B130" s="3">
        <f>Data!E128-A130</f>
        <v>2.7132373912075319E-2</v>
      </c>
      <c r="C130" s="3">
        <f t="shared" si="9"/>
        <v>7.3616571410466537E-4</v>
      </c>
      <c r="D130" s="87">
        <f>(Data!E128-AVERAGE(Data!$E$5:$E$15))^2</f>
        <v>6.3275115702479318E-2</v>
      </c>
      <c r="E130" s="81">
        <f t="shared" si="10"/>
        <v>1.1735049690542176E-5</v>
      </c>
      <c r="F130" s="81">
        <f t="shared" si="11"/>
        <v>4.9943885502104882E-5</v>
      </c>
      <c r="G130" s="81">
        <f t="shared" si="12"/>
        <v>20022.471018156066</v>
      </c>
    </row>
    <row r="131" spans="1:7">
      <c r="A131" s="3">
        <f>$B$4*EXP(-1*EXP($C$4*EXP(1)/$B$4*($A$4-Data!B129)+1))</f>
        <v>0.23497031609545854</v>
      </c>
      <c r="B131" s="3">
        <f>Data!E129-A131</f>
        <v>2.9129683904541459E-2</v>
      </c>
      <c r="C131" s="3">
        <f t="shared" si="9"/>
        <v>8.4853848437850174E-4</v>
      </c>
      <c r="D131" s="87">
        <f>(Data!E129-AVERAGE(Data!$E$5:$E$15))^2</f>
        <v>6.4285297520661144E-2</v>
      </c>
      <c r="E131" s="81">
        <f t="shared" si="10"/>
        <v>1.076003013544824E-5</v>
      </c>
      <c r="F131" s="81">
        <f t="shared" si="11"/>
        <v>4.5793670875416025E-5</v>
      </c>
      <c r="G131" s="81">
        <f t="shared" si="12"/>
        <v>21837.078812060077</v>
      </c>
    </row>
    <row r="132" spans="1:7">
      <c r="A132" s="3">
        <f>$B$4*EXP(-1*EXP($C$4*EXP(1)/$B$4*($A$4-Data!B130)+1))</f>
        <v>0.23497278259829482</v>
      </c>
      <c r="B132" s="3">
        <f>Data!E130-A132</f>
        <v>3.0127217401705181E-2</v>
      </c>
      <c r="C132" s="3">
        <f t="shared" si="9"/>
        <v>9.0764922836960747E-4</v>
      </c>
      <c r="D132" s="87">
        <f>(Data!E130-AVERAGE(Data!$E$5:$E$15))^2</f>
        <v>6.4793388429752047E-2</v>
      </c>
      <c r="E132" s="81">
        <f t="shared" si="10"/>
        <v>9.8660113451165543E-6</v>
      </c>
      <c r="F132" s="81">
        <f t="shared" si="11"/>
        <v>4.1988330734969981E-5</v>
      </c>
      <c r="G132" s="81">
        <f t="shared" si="12"/>
        <v>23816.140877616504</v>
      </c>
    </row>
    <row r="133" spans="1:7">
      <c r="A133" s="3">
        <f>$B$4*EXP(-1*EXP($C$4*EXP(1)/$B$4*($A$4-Data!B131)+1))</f>
        <v>0.23497504416470971</v>
      </c>
      <c r="B133" s="3">
        <f>Data!E131-A133</f>
        <v>3.2124955835290292E-2</v>
      </c>
      <c r="C133" s="3">
        <f t="shared" si="9"/>
        <v>1.0320127874193518E-3</v>
      </c>
      <c r="D133" s="87">
        <f>(Data!E131-AVERAGE(Data!$E$5:$E$15))^2</f>
        <v>6.5815570247933872E-2</v>
      </c>
      <c r="E133" s="81">
        <f t="shared" si="10"/>
        <v>9.046265659562458E-6</v>
      </c>
      <c r="F133" s="81">
        <f t="shared" si="11"/>
        <v>3.8499206416718433E-5</v>
      </c>
      <c r="G133" s="81">
        <f t="shared" si="12"/>
        <v>25974.561376042962</v>
      </c>
    </row>
    <row r="134" spans="1:7">
      <c r="A134" s="3">
        <f>$B$4*EXP(-1*EXP($C$4*EXP(1)/$B$4*($A$4-Data!B132)+1))</f>
        <v>0.23497711782069652</v>
      </c>
      <c r="B134" s="3">
        <f>Data!E132-A134</f>
        <v>3.212288217930348E-2</v>
      </c>
      <c r="C134" s="3">
        <f t="shared" si="9"/>
        <v>1.031879559505413E-3</v>
      </c>
      <c r="D134" s="87">
        <f>(Data!E132-AVERAGE(Data!$E$5:$E$15))^2</f>
        <v>6.5815570247933872E-2</v>
      </c>
      <c r="E134" s="81">
        <f t="shared" si="10"/>
        <v>8.294623947247004E-6</v>
      </c>
      <c r="F134" s="81">
        <f t="shared" si="11"/>
        <v>3.5300020803199628E-5</v>
      </c>
      <c r="G134" s="81">
        <f t="shared" si="12"/>
        <v>28328.595203245859</v>
      </c>
    </row>
    <row r="135" spans="1:7">
      <c r="A135" s="3">
        <f>$B$4*EXP(-1*EXP($C$4*EXP(1)/$B$4*($A$4-Data!B133)+1))</f>
        <v>0.2349790191780155</v>
      </c>
      <c r="B135" s="3">
        <f>Data!E133-A135</f>
        <v>3.5120980821984504E-2</v>
      </c>
      <c r="C135" s="3">
        <f t="shared" si="9"/>
        <v>1.2334832938982034E-3</v>
      </c>
      <c r="D135" s="87">
        <f>(Data!E133-AVERAGE(Data!$E$5:$E$15))^2</f>
        <v>6.7363842975206603E-2</v>
      </c>
      <c r="E135" s="81">
        <f t="shared" si="10"/>
        <v>7.6054292759142328E-6</v>
      </c>
      <c r="F135" s="81">
        <f t="shared" si="11"/>
        <v>3.2366680408931096E-5</v>
      </c>
      <c r="G135" s="81">
        <f t="shared" si="12"/>
        <v>30895.970404307052</v>
      </c>
    </row>
    <row r="136" spans="1:7">
      <c r="A136" s="3">
        <f>$B$4*EXP(-1*EXP($C$4*EXP(1)/$B$4*($A$4-Data!B134)+1))</f>
        <v>0.23498076255162065</v>
      </c>
      <c r="B136" s="3">
        <f>Data!E134-A136</f>
        <v>3.5119237448379359E-2</v>
      </c>
      <c r="C136" s="3">
        <f t="shared" si="9"/>
        <v>1.2333608389556512E-3</v>
      </c>
      <c r="D136" s="87">
        <f>(Data!E134-AVERAGE(Data!$E$5:$E$15))^2</f>
        <v>6.7363842975206603E-2</v>
      </c>
      <c r="E136" s="81">
        <f t="shared" si="10"/>
        <v>6.973494420581261E-6</v>
      </c>
      <c r="F136" s="81">
        <f t="shared" si="11"/>
        <v>2.9677093916620182E-5</v>
      </c>
      <c r="G136" s="81">
        <f t="shared" si="12"/>
        <v>33696.021679533995</v>
      </c>
    </row>
    <row r="137" spans="1:7">
      <c r="A137" s="3">
        <f>$B$4*EXP(-1*EXP($C$4*EXP(1)/$B$4*($A$4-Data!B135)+1))</f>
        <v>0.23498236106734308</v>
      </c>
      <c r="B137" s="3">
        <f>Data!E135-A137</f>
        <v>3.511763893265693E-2</v>
      </c>
      <c r="C137" s="3">
        <f t="shared" si="9"/>
        <v>1.2332485642044617E-3</v>
      </c>
      <c r="D137" s="87">
        <f>(Data!E135-AVERAGE(Data!$E$5:$E$15))^2</f>
        <v>6.7363842975206603E-2</v>
      </c>
      <c r="E137" s="81">
        <f t="shared" si="10"/>
        <v>6.3940628897141139E-6</v>
      </c>
      <c r="F137" s="81">
        <f t="shared" si="11"/>
        <v>2.721100578737574E-5</v>
      </c>
      <c r="G137" s="81">
        <f t="shared" si="12"/>
        <v>36749.835997019247</v>
      </c>
    </row>
    <row r="138" spans="1:7">
      <c r="A138" s="3">
        <f>$B$4*EXP(-1*EXP($C$4*EXP(1)/$B$4*($A$4-Data!B136)+1))</f>
        <v>0.23498382676063878</v>
      </c>
      <c r="B138" s="3">
        <f>Data!E136-A138</f>
        <v>3.8116173239361228E-2</v>
      </c>
      <c r="C138" s="3">
        <f t="shared" si="9"/>
        <v>1.452842662412997E-3</v>
      </c>
      <c r="D138" s="87">
        <f>(Data!E136-AVERAGE(Data!$E$5:$E$15))^2</f>
        <v>6.8930115702479325E-2</v>
      </c>
      <c r="E138" s="81">
        <f t="shared" si="10"/>
        <v>5.8627731828186924E-6</v>
      </c>
      <c r="F138" s="81">
        <f t="shared" si="11"/>
        <v>2.494984370821984E-5</v>
      </c>
      <c r="G138" s="81">
        <f t="shared" si="12"/>
        <v>40080.411392338516</v>
      </c>
    </row>
    <row r="139" spans="1:7">
      <c r="A139" s="3">
        <f>$B$4*EXP(-1*EXP($C$4*EXP(1)/$B$4*($A$4-Data!B137)+1))</f>
        <v>0.23498517066714095</v>
      </c>
      <c r="B139" s="3">
        <f>Data!E137-A139</f>
        <v>4.0114829332859064E-2</v>
      </c>
      <c r="C139" s="3">
        <f t="shared" si="9"/>
        <v>1.60919953240441E-3</v>
      </c>
      <c r="D139" s="87">
        <f>(Data!E137-AVERAGE(Data!$E$5:$E$15))^2</f>
        <v>6.9984297520661154E-2</v>
      </c>
      <c r="E139" s="81">
        <f t="shared" si="10"/>
        <v>5.3756260086634811E-6</v>
      </c>
      <c r="F139" s="81">
        <f t="shared" si="11"/>
        <v>2.2876578710837178E-5</v>
      </c>
      <c r="G139" s="81">
        <f t="shared" si="12"/>
        <v>43712.830167488122</v>
      </c>
    </row>
    <row r="140" spans="1:7">
      <c r="A140" s="3">
        <f>$B$4*EXP(-1*EXP($C$4*EXP(1)/$B$4*($A$4-Data!B138)+1))</f>
        <v>0.23498640290569631</v>
      </c>
      <c r="B140" s="3">
        <f>Data!E138-A140</f>
        <v>4.2113597094303706E-2</v>
      </c>
      <c r="C140" s="3">
        <f t="shared" si="9"/>
        <v>1.7735550602213455E-3</v>
      </c>
      <c r="D140" s="87">
        <f>(Data!E138-AVERAGE(Data!$E$5:$E$15))^2</f>
        <v>7.1046479338842963E-2</v>
      </c>
      <c r="E140" s="81">
        <f t="shared" si="10"/>
        <v>4.9289542214392412E-6</v>
      </c>
      <c r="F140" s="81">
        <f t="shared" si="11"/>
        <v>2.0975596917224869E-5</v>
      </c>
      <c r="G140" s="81">
        <f t="shared" si="12"/>
        <v>47674.447785503253</v>
      </c>
    </row>
    <row r="141" spans="1:7">
      <c r="A141" s="3">
        <f>$B$4*EXP(-1*EXP($C$4*EXP(1)/$B$4*($A$4-Data!B139)+1))</f>
        <v>0.2349875327545089</v>
      </c>
      <c r="B141" s="3">
        <f>Data!E139-A141</f>
        <v>4.2112467245491114E-2</v>
      </c>
      <c r="C141" s="3">
        <f t="shared" si="9"/>
        <v>1.7734598975025619E-3</v>
      </c>
      <c r="D141" s="87">
        <f>(Data!E139-AVERAGE(Data!$E$5:$E$15))^2</f>
        <v>7.1046479338842963E-2</v>
      </c>
      <c r="E141" s="81">
        <f t="shared" si="10"/>
        <v>4.5193952503685964E-6</v>
      </c>
      <c r="F141" s="81">
        <f t="shared" si="11"/>
        <v>1.9232581947229942E-5</v>
      </c>
      <c r="G141" s="81">
        <f t="shared" si="12"/>
        <v>51995.098876676275</v>
      </c>
    </row>
    <row r="142" spans="1:7">
      <c r="A142" s="3">
        <f>$B$4*EXP(-1*EXP($C$4*EXP(1)/$B$4*($A$4-Data!B140)+1))</f>
        <v>0.23498856872096247</v>
      </c>
      <c r="B142" s="3">
        <f>Data!E140-A142</f>
        <v>4.3111431279037549E-2</v>
      </c>
      <c r="C142" s="3">
        <f t="shared" si="9"/>
        <v>1.8585955069271771E-3</v>
      </c>
      <c r="D142" s="87">
        <f>(Data!E140-AVERAGE(Data!$E$5:$E$15))^2</f>
        <v>7.1580570247933878E-2</v>
      </c>
      <c r="E142" s="81">
        <f t="shared" si="10"/>
        <v>4.1438658142656237E-6</v>
      </c>
      <c r="F142" s="81">
        <f t="shared" si="11"/>
        <v>1.7634407092544412E-5</v>
      </c>
      <c r="G142" s="81">
        <f t="shared" si="12"/>
        <v>56707.321927641467</v>
      </c>
    </row>
    <row r="143" spans="1:7">
      <c r="A143" s="3">
        <f>$B$4*EXP(-1*EXP($C$4*EXP(1)/$B$4*($A$4-Data!B141)+1))</f>
        <v>0.2349895186056461</v>
      </c>
      <c r="B143" s="3">
        <f>Data!E141-A143</f>
        <v>4.6110481394353919E-2</v>
      </c>
      <c r="C143" s="3">
        <f t="shared" si="9"/>
        <v>2.1261764944190591E-3</v>
      </c>
      <c r="D143" s="87">
        <f>(Data!E141-AVERAGE(Data!$E$5:$E$15))^2</f>
        <v>7.3194842975206606E-2</v>
      </c>
      <c r="E143" s="81">
        <f t="shared" si="10"/>
        <v>3.7995387345279852E-6</v>
      </c>
      <c r="F143" s="81">
        <f t="shared" si="11"/>
        <v>1.6169036456576545E-5</v>
      </c>
      <c r="G143" s="81">
        <f t="shared" si="12"/>
        <v>61846.604322130959</v>
      </c>
    </row>
    <row r="144" spans="1:7">
      <c r="A144" s="3">
        <f>$B$4*EXP(-1*EXP($C$4*EXP(1)/$B$4*($A$4-Data!B142)+1))</f>
        <v>0.23499038956106397</v>
      </c>
      <c r="B144" s="3">
        <f>Data!E142-A144</f>
        <v>4.8109610438936051E-2</v>
      </c>
      <c r="C144" s="3">
        <f t="shared" si="9"/>
        <v>2.3145346165861845E-3</v>
      </c>
      <c r="D144" s="87">
        <f>(Data!E142-AVERAGE(Data!$E$5:$E$15))^2</f>
        <v>7.4281024793388425E-2</v>
      </c>
      <c r="E144" s="81">
        <f t="shared" si="10"/>
        <v>3.4838216714794257E-6</v>
      </c>
      <c r="F144" s="81">
        <f t="shared" si="11"/>
        <v>1.4825434309374E-5</v>
      </c>
      <c r="G144" s="81">
        <f t="shared" si="12"/>
        <v>67451.649586259213</v>
      </c>
    </row>
    <row r="145" spans="1:7">
      <c r="A145" s="3">
        <f>$B$4*EXP(-1*EXP($C$4*EXP(1)/$B$4*($A$4-Data!B143)+1))</f>
        <v>0.23499118814546979</v>
      </c>
      <c r="B145" s="3">
        <f>Data!E143-A145</f>
        <v>4.9108811854530227E-2</v>
      </c>
      <c r="C145" s="3">
        <f t="shared" si="9"/>
        <v>2.4116754017636487E-3</v>
      </c>
      <c r="D145" s="87">
        <f>(Data!E143-AVERAGE(Data!$E$5:$E$15))^2</f>
        <v>7.4827115702479338E-2</v>
      </c>
      <c r="E145" s="81">
        <f t="shared" si="10"/>
        <v>3.1943376233023457E-6</v>
      </c>
      <c r="F145" s="81">
        <f t="shared" si="11"/>
        <v>1.3593481968641419E-5</v>
      </c>
      <c r="G145" s="81">
        <f t="shared" si="12"/>
        <v>73564.668883725564</v>
      </c>
    </row>
    <row r="146" spans="1:7">
      <c r="A146" s="3">
        <f>$B$4*EXP(-1*EXP($C$4*EXP(1)/$B$4*($A$4-Data!B144)+1))</f>
        <v>0.23499192037223116</v>
      </c>
      <c r="B146" s="3">
        <f>Data!E144-A146</f>
        <v>5.1108079627768865E-2</v>
      </c>
      <c r="C146" s="3">
        <f t="shared" si="9"/>
        <v>2.6120358032383629E-3</v>
      </c>
      <c r="D146" s="87">
        <f>(Data!E144-AVERAGE(Data!$E$5:$E$15))^2</f>
        <v>7.5925297520661156E-2</v>
      </c>
      <c r="E146" s="81">
        <f t="shared" si="10"/>
        <v>2.9289070454519006E-6</v>
      </c>
      <c r="F146" s="81">
        <f t="shared" si="11"/>
        <v>1.2463901598041113E-5</v>
      </c>
      <c r="G146" s="81">
        <f t="shared" si="12"/>
        <v>80231.698889308056</v>
      </c>
    </row>
    <row r="147" spans="1:7">
      <c r="A147" s="3">
        <f>$B$4*EXP(-1*EXP($C$4*EXP(1)/$B$4*($A$4-Data!B145)+1))</f>
        <v>0.23499259175509452</v>
      </c>
      <c r="B147" s="3">
        <f>Data!E145-A147</f>
        <v>5.3107408244905452E-2</v>
      </c>
      <c r="C147" s="3">
        <f t="shared" si="9"/>
        <v>2.8203968104910516E-3</v>
      </c>
      <c r="D147" s="87">
        <f>(Data!E145-AVERAGE(Data!$E$5:$E$15))^2</f>
        <v>7.703147933884294E-2</v>
      </c>
      <c r="E147" s="81">
        <f t="shared" si="10"/>
        <v>2.6855314534390828E-6</v>
      </c>
      <c r="F147" s="81">
        <f t="shared" si="11"/>
        <v>1.142818633587553E-5</v>
      </c>
      <c r="G147" s="81">
        <f t="shared" si="12"/>
        <v>87502.948465303314</v>
      </c>
    </row>
    <row r="148" spans="1:7">
      <c r="A148" s="3">
        <f>$B$4*EXP(-1*EXP($C$4*EXP(1)/$B$4*($A$4-Data!B146)+1))</f>
        <v>0.23499320734969045</v>
      </c>
      <c r="B148" s="3">
        <f>Data!E146-A148</f>
        <v>5.4106792650309515E-2</v>
      </c>
      <c r="C148" s="3">
        <f t="shared" si="9"/>
        <v>2.9275450109035876E-3</v>
      </c>
      <c r="D148" s="87">
        <f>(Data!E146-AVERAGE(Data!$E$5:$E$15))^2</f>
        <v>7.7587570247933849E-2</v>
      </c>
      <c r="E148" s="81">
        <f t="shared" si="10"/>
        <v>2.4623783837496305E-6</v>
      </c>
      <c r="F148" s="81">
        <f t="shared" si="11"/>
        <v>1.0478536218349732E-5</v>
      </c>
      <c r="G148" s="81">
        <f t="shared" si="12"/>
        <v>95433.176844760703</v>
      </c>
    </row>
    <row r="149" spans="1:7">
      <c r="A149" s="3">
        <f>$B$4*EXP(-1*EXP($C$4*EXP(1)/$B$4*($A$4-Data!B147)+1))</f>
        <v>0.23499377179159237</v>
      </c>
      <c r="B149" s="3">
        <f>Data!E147-A149</f>
        <v>5.5106228208407604E-2</v>
      </c>
      <c r="C149" s="3">
        <f t="shared" si="9"/>
        <v>3.036696387357098E-3</v>
      </c>
      <c r="D149" s="87">
        <f>(Data!E147-AVERAGE(Data!$E$5:$E$15))^2</f>
        <v>7.8145661157024759E-2</v>
      </c>
      <c r="E149" s="81">
        <f t="shared" si="10"/>
        <v>2.2577676076496189E-6</v>
      </c>
      <c r="F149" s="81">
        <f t="shared" si="11"/>
        <v>9.6077994471127976E-6</v>
      </c>
      <c r="G149" s="81">
        <f t="shared" si="12"/>
        <v>104082.10594992239</v>
      </c>
    </row>
    <row r="150" spans="1:7">
      <c r="A150" s="3">
        <f>$B$4*EXP(-1*EXP($C$4*EXP(1)/$B$4*($A$4-Data!B148)+1))</f>
        <v>0.23499428933121391</v>
      </c>
      <c r="B150" s="3">
        <f>Data!E148-A150</f>
        <v>5.6105710668786057E-2</v>
      </c>
      <c r="C150" s="3">
        <f t="shared" si="9"/>
        <v>3.1478507696495336E-3</v>
      </c>
      <c r="D150" s="87">
        <f>(Data!E148-AVERAGE(Data!$E$5:$E$15))^2</f>
        <v>7.8705752066115672E-2</v>
      </c>
      <c r="E150" s="81">
        <f t="shared" si="10"/>
        <v>2.0701584861892997E-6</v>
      </c>
      <c r="F150" s="81">
        <f t="shared" si="11"/>
        <v>8.8094185237609188E-6</v>
      </c>
      <c r="G150" s="81">
        <f t="shared" si="12"/>
        <v>113514.87017023683</v>
      </c>
    </row>
    <row r="151" spans="1:7">
      <c r="A151" s="3">
        <f>$B$4*EXP(-1*EXP($C$4*EXP(1)/$B$4*($A$4-Data!B149)+1))</f>
        <v>0.23499476386580767</v>
      </c>
      <c r="B151" s="3">
        <f>Data!E149-A151</f>
        <v>5.9105236134192302E-2</v>
      </c>
      <c r="C151" s="3">
        <f t="shared" si="9"/>
        <v>3.4934289384786314E-3</v>
      </c>
      <c r="D151" s="87">
        <f>(Data!E149-AVERAGE(Data!$E$5:$E$15))^2</f>
        <v>8.0398024793388395E-2</v>
      </c>
      <c r="E151" s="81">
        <f t="shared" si="10"/>
        <v>1.898138375033831E-6</v>
      </c>
      <c r="F151" s="81">
        <f t="shared" si="11"/>
        <v>8.0773808607684507E-6</v>
      </c>
      <c r="G151" s="81">
        <f t="shared" si="12"/>
        <v>123802.50693104793</v>
      </c>
    </row>
  </sheetData>
  <phoneticPr fontId="24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4"/>
  <sheetViews>
    <sheetView workbookViewId="0">
      <selection activeCell="O2" sqref="O2"/>
    </sheetView>
  </sheetViews>
  <sheetFormatPr baseColWidth="10" defaultColWidth="8.83203125" defaultRowHeight="14" x14ac:dyDescent="0"/>
  <sheetData>
    <row r="3" spans="1:21" ht="15" customHeight="1">
      <c r="A3" s="215" t="s">
        <v>154</v>
      </c>
      <c r="B3" s="215"/>
      <c r="C3" s="215"/>
      <c r="D3" s="215"/>
      <c r="E3" s="215"/>
      <c r="F3" s="215"/>
      <c r="G3" s="215"/>
      <c r="H3" s="215" t="s">
        <v>155</v>
      </c>
      <c r="I3" s="215"/>
      <c r="J3" s="215"/>
      <c r="K3" s="215"/>
      <c r="L3" s="215"/>
      <c r="M3" s="215"/>
      <c r="N3" s="215"/>
      <c r="O3" s="215" t="s">
        <v>156</v>
      </c>
      <c r="P3" s="215"/>
      <c r="Q3" s="215"/>
      <c r="R3" s="215"/>
      <c r="S3" s="215"/>
      <c r="T3" s="215"/>
      <c r="U3" s="215"/>
    </row>
    <row r="4" spans="1:21" ht="15" customHeight="1">
      <c r="A4" s="215"/>
      <c r="B4" s="215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</row>
  </sheetData>
  <mergeCells count="3">
    <mergeCell ref="A3:G4"/>
    <mergeCell ref="H3:N4"/>
    <mergeCell ref="O3:U4"/>
  </mergeCells>
  <phoneticPr fontId="24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37" sqref="E37"/>
    </sheetView>
  </sheetViews>
  <sheetFormatPr baseColWidth="10" defaultColWidth="8.83203125" defaultRowHeight="14" x14ac:dyDescent="0"/>
  <cols>
    <col min="1" max="1" width="16.33203125" style="41" customWidth="1"/>
    <col min="2" max="2" width="20.33203125" style="42" bestFit="1" customWidth="1"/>
    <col min="3" max="3" width="39.33203125" style="41" customWidth="1"/>
    <col min="4" max="4" width="27" style="41" customWidth="1"/>
    <col min="5" max="5" width="38.33203125" style="41" customWidth="1"/>
    <col min="6" max="6" width="29.83203125" customWidth="1"/>
  </cols>
  <sheetData>
    <row r="1" spans="1:6" s="6" customFormat="1" ht="20" thickBot="1">
      <c r="A1" s="37"/>
      <c r="B1" s="38" t="s">
        <v>90</v>
      </c>
      <c r="C1" s="37" t="s">
        <v>101</v>
      </c>
      <c r="D1" s="37" t="s">
        <v>100</v>
      </c>
      <c r="E1" s="37" t="s">
        <v>99</v>
      </c>
      <c r="F1" s="37" t="s">
        <v>103</v>
      </c>
    </row>
    <row r="2" spans="1:6" ht="21" thickTop="1" thickBot="1">
      <c r="A2" s="37" t="s">
        <v>97</v>
      </c>
      <c r="B2" s="38">
        <f>'Log Linear Regression'!O3</f>
        <v>0.84348135634560828</v>
      </c>
      <c r="C2" s="39">
        <f>'Log Linear Regression'!O2</f>
        <v>3.4657359027997261</v>
      </c>
      <c r="D2" s="37"/>
      <c r="E2" s="37"/>
      <c r="F2" s="37"/>
    </row>
    <row r="3" spans="1:6" ht="21" thickTop="1" thickBot="1">
      <c r="A3" s="37" t="s">
        <v>98</v>
      </c>
      <c r="B3" s="38">
        <f>Logistic!I3</f>
        <v>0.99951676398124145</v>
      </c>
      <c r="C3" s="39">
        <f>Logistic!I2</f>
        <v>2.4909976801373035</v>
      </c>
      <c r="D3" s="37">
        <f>Logistic!A4</f>
        <v>5.5</v>
      </c>
      <c r="E3" s="40">
        <f>Logistic!C4</f>
        <v>1.6E-2</v>
      </c>
      <c r="F3" s="40">
        <f>Logistic!B4</f>
        <v>0.23</v>
      </c>
    </row>
    <row r="4" spans="1:6" ht="21" thickTop="1" thickBot="1">
      <c r="A4" s="37" t="s">
        <v>96</v>
      </c>
      <c r="B4" s="38">
        <f>Gompertz!H3</f>
        <v>0.99875408807446098</v>
      </c>
      <c r="C4" s="39">
        <f>Gompertz!H2</f>
        <v>2.7148264571931193</v>
      </c>
      <c r="D4" s="37">
        <f>Gompertz!A4</f>
        <v>4.5</v>
      </c>
      <c r="E4" s="40">
        <f>Gompertz!C4</f>
        <v>1.4999999999999999E-2</v>
      </c>
      <c r="F4" s="40">
        <f>Gompertz!$B$4</f>
        <v>0.23499999999999999</v>
      </c>
    </row>
    <row r="5" spans="1:6" ht="30" customHeight="1" thickTop="1">
      <c r="C5" s="64"/>
    </row>
    <row r="6" spans="1:6" ht="26.25" customHeight="1" thickBot="1">
      <c r="B6" s="67" t="s">
        <v>104</v>
      </c>
      <c r="C6" s="68">
        <f>AVERAGE(C2:C4)</f>
        <v>2.8905200133767166</v>
      </c>
      <c r="D6" s="69">
        <f>AVERAGE(D3:D4)</f>
        <v>5</v>
      </c>
      <c r="E6" s="70">
        <f>AVERAGE(E3:E4)</f>
        <v>1.55E-2</v>
      </c>
      <c r="F6" s="70">
        <f>AVERAGE(F3:F4)</f>
        <v>0.23249999999999998</v>
      </c>
    </row>
    <row r="7" spans="1:6" ht="32.25" customHeight="1" thickTop="1"/>
  </sheetData>
  <phoneticPr fontId="2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48576"/>
  <sheetViews>
    <sheetView workbookViewId="0">
      <selection activeCell="A13" sqref="A13"/>
    </sheetView>
  </sheetViews>
  <sheetFormatPr baseColWidth="10" defaultColWidth="8.83203125" defaultRowHeight="14" x14ac:dyDescent="0.75"/>
  <cols>
    <col min="1" max="2" width="18.33203125" style="86" customWidth="1"/>
    <col min="3" max="3" width="15.33203125" style="41" customWidth="1"/>
    <col min="4" max="4" width="14.1640625" style="41" customWidth="1"/>
    <col min="5" max="5" width="18.6640625" style="41" bestFit="1" customWidth="1"/>
    <col min="6" max="6" width="19.1640625" style="41" customWidth="1"/>
    <col min="7" max="7" width="17.33203125" style="41" customWidth="1"/>
    <col min="8" max="9" width="20.5" style="41" customWidth="1"/>
    <col min="10" max="10" width="18.1640625" style="41" customWidth="1"/>
    <col min="11" max="11" width="25" style="41" customWidth="1"/>
    <col min="13" max="13" width="19.5" customWidth="1"/>
    <col min="18" max="18" width="14.83203125" bestFit="1" customWidth="1"/>
  </cols>
  <sheetData>
    <row r="1" spans="1:32" s="41" customFormat="1" ht="20" thickBot="1">
      <c r="A1" s="193" t="s">
        <v>52</v>
      </c>
      <c r="B1" s="37" t="s">
        <v>53</v>
      </c>
      <c r="C1" s="37" t="s">
        <v>107</v>
      </c>
      <c r="D1" s="37" t="s">
        <v>106</v>
      </c>
      <c r="E1" s="37" t="s">
        <v>57</v>
      </c>
      <c r="F1" s="37" t="s">
        <v>108</v>
      </c>
      <c r="G1" s="37" t="s">
        <v>54</v>
      </c>
      <c r="H1" s="37" t="s">
        <v>109</v>
      </c>
      <c r="I1" s="37" t="s">
        <v>110</v>
      </c>
      <c r="J1" s="37" t="s">
        <v>55</v>
      </c>
      <c r="K1" s="37" t="s">
        <v>111</v>
      </c>
      <c r="N1" s="71"/>
      <c r="O1" s="71"/>
      <c r="P1" s="71"/>
      <c r="S1" s="181"/>
      <c r="T1" s="181"/>
      <c r="U1" s="181"/>
      <c r="V1" s="179"/>
      <c r="W1" s="129"/>
      <c r="X1" s="129"/>
      <c r="Y1" s="129"/>
      <c r="Z1" s="129"/>
      <c r="AA1" s="129"/>
      <c r="AB1" s="129"/>
      <c r="AC1" s="129"/>
      <c r="AD1" s="179"/>
      <c r="AE1" s="179"/>
      <c r="AF1" s="179"/>
    </row>
    <row r="2" spans="1:32" s="72" customFormat="1" ht="19" thickTop="1">
      <c r="A2" s="194" t="s">
        <v>157</v>
      </c>
      <c r="B2" s="199">
        <v>101</v>
      </c>
      <c r="C2" s="71" t="s">
        <v>59</v>
      </c>
      <c r="D2" s="71" t="s">
        <v>58</v>
      </c>
      <c r="E2" s="203">
        <v>7.0000000000000007E-2</v>
      </c>
      <c r="F2" s="71">
        <v>1</v>
      </c>
      <c r="G2" s="71" t="s">
        <v>98</v>
      </c>
      <c r="H2" s="204">
        <v>2.4909976801373035</v>
      </c>
      <c r="I2" s="205">
        <v>5.5</v>
      </c>
      <c r="J2" s="206">
        <v>1.6E-2</v>
      </c>
      <c r="K2" s="206">
        <v>0.23</v>
      </c>
      <c r="M2" s="71"/>
      <c r="N2" s="71"/>
      <c r="O2" s="71"/>
      <c r="P2" s="71"/>
      <c r="R2" s="71"/>
      <c r="S2" s="181"/>
      <c r="T2" s="181"/>
      <c r="U2" s="181"/>
      <c r="V2" s="131"/>
      <c r="W2" s="129"/>
      <c r="X2" s="129"/>
      <c r="Y2" s="129"/>
      <c r="Z2" s="129"/>
      <c r="AA2" s="129"/>
      <c r="AB2" s="129"/>
      <c r="AC2" s="129"/>
      <c r="AD2" s="129"/>
      <c r="AE2" s="129"/>
      <c r="AF2" s="131"/>
    </row>
    <row r="3" spans="1:32" s="72" customFormat="1" ht="18">
      <c r="A3" s="194" t="s">
        <v>157</v>
      </c>
      <c r="B3" s="199">
        <v>102</v>
      </c>
      <c r="C3" s="71" t="s">
        <v>59</v>
      </c>
      <c r="D3" s="71" t="s">
        <v>58</v>
      </c>
      <c r="E3" s="203">
        <v>7.0000000000000007E-2</v>
      </c>
      <c r="F3" s="71">
        <v>2</v>
      </c>
      <c r="G3" s="71" t="s">
        <v>98</v>
      </c>
      <c r="H3" s="71"/>
      <c r="I3" s="71"/>
      <c r="J3" s="71"/>
      <c r="K3" s="71"/>
      <c r="M3" s="71"/>
      <c r="N3" s="71"/>
      <c r="O3" s="71"/>
      <c r="P3" s="71"/>
      <c r="R3" s="71"/>
      <c r="S3" s="181"/>
      <c r="T3" s="181"/>
      <c r="U3" s="181"/>
      <c r="V3" s="131"/>
      <c r="W3" s="129"/>
      <c r="X3" s="129"/>
      <c r="Y3" s="129"/>
      <c r="Z3" s="129"/>
      <c r="AA3" s="129"/>
      <c r="AB3" s="129"/>
      <c r="AC3" s="129"/>
      <c r="AD3" s="129"/>
      <c r="AE3" s="129"/>
      <c r="AF3" s="131"/>
    </row>
    <row r="4" spans="1:32" s="72" customFormat="1" ht="18">
      <c r="A4" s="194" t="s">
        <v>157</v>
      </c>
      <c r="B4" s="199">
        <v>103</v>
      </c>
      <c r="C4" s="71" t="s">
        <v>59</v>
      </c>
      <c r="D4" s="71" t="s">
        <v>58</v>
      </c>
      <c r="E4" s="203">
        <v>7.0000000000000007E-2</v>
      </c>
      <c r="F4" s="71">
        <v>3</v>
      </c>
      <c r="G4" s="71" t="s">
        <v>98</v>
      </c>
      <c r="H4" s="71"/>
      <c r="I4" s="71"/>
      <c r="J4" s="71"/>
      <c r="K4" s="71"/>
      <c r="M4" s="71"/>
      <c r="N4" s="71"/>
      <c r="O4" s="71"/>
      <c r="P4" s="71"/>
      <c r="R4" s="71"/>
      <c r="S4" s="181"/>
      <c r="T4" s="181"/>
      <c r="U4" s="181"/>
      <c r="V4" s="131"/>
      <c r="W4" s="182"/>
      <c r="X4" s="182"/>
      <c r="Y4" s="182"/>
      <c r="Z4" s="182"/>
      <c r="AA4" s="182"/>
      <c r="AB4" s="129"/>
      <c r="AC4" s="129"/>
      <c r="AD4" s="129"/>
      <c r="AE4" s="129"/>
      <c r="AF4" s="131"/>
    </row>
    <row r="5" spans="1:32" s="72" customFormat="1" ht="18">
      <c r="A5" s="194" t="s">
        <v>157</v>
      </c>
      <c r="B5" s="199">
        <v>104</v>
      </c>
      <c r="C5" s="71" t="s">
        <v>59</v>
      </c>
      <c r="D5" s="71" t="s">
        <v>58</v>
      </c>
      <c r="E5" s="203">
        <v>7.0000000000000007E-2</v>
      </c>
      <c r="F5" s="71">
        <v>4</v>
      </c>
      <c r="G5" s="71" t="s">
        <v>98</v>
      </c>
      <c r="H5" s="71"/>
      <c r="I5" s="71"/>
      <c r="J5" s="71"/>
      <c r="K5" s="71"/>
      <c r="M5" s="71"/>
      <c r="N5" s="71"/>
      <c r="O5" s="71"/>
      <c r="P5" s="71"/>
      <c r="R5" s="71"/>
      <c r="S5" s="181"/>
      <c r="T5" s="181"/>
      <c r="U5" s="181"/>
      <c r="V5" s="131"/>
      <c r="W5" s="75"/>
      <c r="X5" s="75"/>
      <c r="Y5" s="75"/>
      <c r="Z5" s="75"/>
      <c r="AA5" s="75"/>
      <c r="AB5" s="129"/>
      <c r="AC5" s="129"/>
      <c r="AD5" s="129"/>
      <c r="AE5" s="129"/>
      <c r="AF5" s="131"/>
    </row>
    <row r="6" spans="1:32" s="72" customFormat="1" ht="18">
      <c r="A6" s="194" t="s">
        <v>157</v>
      </c>
      <c r="B6" s="199">
        <v>105</v>
      </c>
      <c r="C6" s="71" t="s">
        <v>60</v>
      </c>
      <c r="D6" s="71" t="s">
        <v>58</v>
      </c>
      <c r="E6" s="203">
        <v>7.0000000000000007E-2</v>
      </c>
      <c r="F6" s="71">
        <v>1</v>
      </c>
      <c r="G6" s="71" t="s">
        <v>98</v>
      </c>
      <c r="H6" s="71"/>
      <c r="I6" s="71"/>
      <c r="J6" s="71"/>
      <c r="K6" s="71"/>
      <c r="M6" s="71"/>
      <c r="N6" s="71"/>
      <c r="O6" s="71"/>
      <c r="P6" s="71"/>
      <c r="R6" s="71"/>
      <c r="S6" s="181"/>
      <c r="T6" s="181"/>
      <c r="U6" s="181"/>
      <c r="V6" s="131"/>
      <c r="W6" s="75"/>
      <c r="X6" s="75"/>
      <c r="Y6" s="75"/>
      <c r="Z6" s="75"/>
      <c r="AA6" s="75"/>
      <c r="AB6" s="129"/>
      <c r="AC6" s="129"/>
      <c r="AD6" s="129"/>
      <c r="AE6" s="129"/>
      <c r="AF6" s="131"/>
    </row>
    <row r="7" spans="1:32" s="72" customFormat="1" ht="18">
      <c r="A7" s="194" t="s">
        <v>157</v>
      </c>
      <c r="B7" s="199">
        <v>106</v>
      </c>
      <c r="C7" s="71" t="s">
        <v>60</v>
      </c>
      <c r="D7" s="71" t="s">
        <v>58</v>
      </c>
      <c r="E7" s="203">
        <v>7.0000000000000007E-2</v>
      </c>
      <c r="F7" s="71">
        <v>2</v>
      </c>
      <c r="G7" s="71" t="s">
        <v>98</v>
      </c>
      <c r="H7" s="71"/>
      <c r="I7" s="71"/>
      <c r="J7" s="71"/>
      <c r="K7" s="71"/>
      <c r="M7" s="71"/>
      <c r="N7" s="71"/>
      <c r="O7" s="71"/>
      <c r="P7" s="71"/>
      <c r="R7" s="71"/>
      <c r="S7" s="181"/>
      <c r="T7" s="181"/>
      <c r="U7" s="181"/>
      <c r="V7" s="131"/>
      <c r="W7" s="75"/>
      <c r="X7" s="75"/>
      <c r="Y7" s="75"/>
      <c r="Z7" s="75"/>
      <c r="AA7" s="75"/>
      <c r="AB7" s="129"/>
      <c r="AC7" s="129"/>
      <c r="AD7" s="129"/>
      <c r="AE7" s="129"/>
      <c r="AF7" s="131"/>
    </row>
    <row r="8" spans="1:32" s="72" customFormat="1" ht="18">
      <c r="A8" s="194" t="s">
        <v>157</v>
      </c>
      <c r="B8" s="199">
        <v>107</v>
      </c>
      <c r="C8" s="71" t="s">
        <v>60</v>
      </c>
      <c r="D8" s="71" t="s">
        <v>58</v>
      </c>
      <c r="E8" s="203">
        <v>7.0000000000000007E-2</v>
      </c>
      <c r="F8" s="71">
        <v>3</v>
      </c>
      <c r="G8" s="71" t="s">
        <v>98</v>
      </c>
      <c r="H8" s="71"/>
      <c r="I8" s="71"/>
      <c r="J8" s="71"/>
      <c r="M8" s="71"/>
      <c r="N8" s="71"/>
      <c r="O8" s="71"/>
      <c r="P8" s="71"/>
      <c r="R8" s="71"/>
      <c r="S8" s="181"/>
      <c r="T8" s="181"/>
      <c r="U8" s="181"/>
      <c r="V8" s="131"/>
      <c r="W8" s="75"/>
      <c r="X8" s="75"/>
      <c r="Y8" s="75"/>
      <c r="Z8" s="75"/>
      <c r="AA8" s="75"/>
      <c r="AB8" s="129"/>
      <c r="AC8" s="129"/>
      <c r="AD8" s="129"/>
      <c r="AE8" s="129"/>
      <c r="AF8" s="131"/>
    </row>
    <row r="9" spans="1:32" s="72" customFormat="1" ht="18">
      <c r="A9" s="194" t="s">
        <v>157</v>
      </c>
      <c r="B9" s="199">
        <v>108</v>
      </c>
      <c r="C9" s="71" t="s">
        <v>60</v>
      </c>
      <c r="D9" s="71" t="s">
        <v>58</v>
      </c>
      <c r="E9" s="203">
        <v>7.0000000000000007E-2</v>
      </c>
      <c r="F9" s="71">
        <v>4</v>
      </c>
      <c r="G9" s="71" t="s">
        <v>98</v>
      </c>
      <c r="H9" s="71"/>
      <c r="I9" s="71"/>
      <c r="J9" s="71"/>
      <c r="K9" s="71"/>
      <c r="M9" s="71"/>
      <c r="N9" s="71"/>
      <c r="O9" s="71"/>
      <c r="P9" s="71"/>
      <c r="R9" s="71"/>
      <c r="S9" s="181"/>
      <c r="T9" s="181"/>
      <c r="U9" s="181"/>
      <c r="V9" s="131"/>
      <c r="W9" s="75"/>
      <c r="X9" s="75"/>
      <c r="Y9" s="75"/>
      <c r="Z9" s="75"/>
      <c r="AA9" s="75"/>
      <c r="AB9" s="129"/>
      <c r="AC9" s="129"/>
      <c r="AD9" s="129"/>
      <c r="AE9" s="129"/>
      <c r="AF9" s="131"/>
    </row>
    <row r="10" spans="1:32" s="72" customFormat="1" ht="18">
      <c r="A10" s="194" t="s">
        <v>157</v>
      </c>
      <c r="B10" s="199"/>
      <c r="C10" s="71"/>
      <c r="D10" s="71"/>
      <c r="E10" s="71"/>
      <c r="F10" s="71"/>
      <c r="G10" s="71"/>
      <c r="H10" s="71"/>
      <c r="I10" s="181"/>
      <c r="J10" s="71"/>
      <c r="K10" s="71"/>
      <c r="S10" s="131"/>
      <c r="T10" s="131"/>
      <c r="U10" s="131"/>
      <c r="V10" s="131"/>
      <c r="W10" s="182"/>
      <c r="X10" s="182"/>
      <c r="Y10" s="182"/>
      <c r="Z10" s="182"/>
      <c r="AA10" s="182"/>
      <c r="AB10" s="129"/>
      <c r="AC10" s="129"/>
      <c r="AD10" s="131"/>
      <c r="AE10" s="131"/>
      <c r="AF10" s="131"/>
    </row>
    <row r="11" spans="1:32" s="72" customFormat="1" ht="18">
      <c r="A11" s="194" t="s">
        <v>157</v>
      </c>
      <c r="B11" s="199"/>
      <c r="C11" s="71"/>
      <c r="D11" s="71"/>
      <c r="E11" s="71"/>
      <c r="F11" s="71"/>
      <c r="G11" s="71"/>
      <c r="H11" s="71"/>
      <c r="I11" s="71"/>
      <c r="J11" s="71"/>
      <c r="K11" s="71"/>
      <c r="M11"/>
      <c r="N11"/>
      <c r="O11"/>
      <c r="P11"/>
      <c r="Q11"/>
      <c r="S11" s="181"/>
      <c r="T11" s="131"/>
      <c r="U11" s="131"/>
      <c r="V11" s="131"/>
      <c r="W11" s="75"/>
      <c r="X11" s="75"/>
      <c r="Y11" s="75"/>
      <c r="Z11" s="75"/>
      <c r="AA11" s="75"/>
      <c r="AB11" s="129"/>
      <c r="AC11" s="129"/>
      <c r="AD11" s="131"/>
      <c r="AE11" s="131"/>
      <c r="AF11" s="131"/>
    </row>
    <row r="12" spans="1:32" s="72" customFormat="1" ht="18">
      <c r="A12" s="194" t="s">
        <v>157</v>
      </c>
      <c r="B12" s="199"/>
      <c r="C12" s="71"/>
      <c r="D12" s="71"/>
      <c r="E12" s="71"/>
      <c r="F12" s="71"/>
      <c r="G12" s="71"/>
      <c r="H12" s="71"/>
      <c r="I12" s="71"/>
      <c r="J12" s="71"/>
      <c r="K12" s="71"/>
      <c r="M12"/>
      <c r="N12"/>
      <c r="O12"/>
      <c r="P12"/>
      <c r="Q12"/>
      <c r="S12" s="181"/>
      <c r="T12" s="131"/>
      <c r="U12" s="131"/>
      <c r="V12" s="131"/>
      <c r="W12" s="75"/>
      <c r="X12" s="75"/>
      <c r="Y12" s="75"/>
      <c r="Z12" s="75"/>
      <c r="AA12" s="75"/>
      <c r="AB12" s="129"/>
      <c r="AC12" s="129"/>
      <c r="AD12" s="131"/>
      <c r="AE12" s="131"/>
      <c r="AF12" s="131"/>
    </row>
    <row r="13" spans="1:32" s="72" customFormat="1" ht="18">
      <c r="A13" s="194" t="s">
        <v>157</v>
      </c>
      <c r="B13" s="199"/>
      <c r="C13" s="71"/>
      <c r="D13" s="71"/>
      <c r="E13" s="71"/>
      <c r="F13" s="71"/>
      <c r="G13" s="71"/>
      <c r="H13" s="71"/>
      <c r="I13" s="71"/>
      <c r="J13" s="71"/>
      <c r="K13" s="71"/>
      <c r="L13" s="131"/>
      <c r="M13" s="129"/>
      <c r="N13" s="129"/>
      <c r="O13" s="129"/>
      <c r="P13" s="129"/>
      <c r="Q13" s="129"/>
      <c r="R13" s="131"/>
      <c r="S13" s="181"/>
      <c r="T13" s="131"/>
      <c r="U13" s="131"/>
      <c r="V13" s="131"/>
      <c r="W13" s="75"/>
      <c r="X13" s="75"/>
      <c r="Y13" s="75"/>
      <c r="Z13" s="75"/>
      <c r="AA13" s="75"/>
      <c r="AB13" s="129"/>
      <c r="AC13" s="129"/>
      <c r="AD13" s="131"/>
      <c r="AE13" s="131"/>
      <c r="AF13" s="131"/>
    </row>
    <row r="14" spans="1:32" s="72" customFormat="1" ht="18">
      <c r="A14" s="194" t="s">
        <v>157</v>
      </c>
      <c r="B14" s="199"/>
      <c r="C14" s="71"/>
      <c r="D14" s="71"/>
      <c r="E14" s="71"/>
      <c r="F14" s="71"/>
      <c r="G14" s="71"/>
      <c r="H14" s="71"/>
      <c r="I14" s="71"/>
      <c r="J14" s="71"/>
      <c r="K14" s="71"/>
      <c r="L14" s="131"/>
      <c r="M14" s="182"/>
      <c r="N14" s="182"/>
      <c r="O14" s="182"/>
      <c r="P14" s="182"/>
      <c r="Q14" s="182"/>
      <c r="R14" s="131"/>
      <c r="S14" s="181"/>
      <c r="T14" s="131"/>
      <c r="U14" s="131"/>
      <c r="V14" s="131"/>
      <c r="W14" s="75"/>
      <c r="X14" s="75"/>
      <c r="Y14" s="75"/>
      <c r="Z14" s="75"/>
      <c r="AA14" s="75"/>
      <c r="AB14" s="129"/>
      <c r="AC14" s="129"/>
      <c r="AD14" s="131"/>
      <c r="AE14" s="131"/>
      <c r="AF14" s="131"/>
    </row>
    <row r="15" spans="1:32" s="72" customFormat="1" ht="18">
      <c r="A15" s="194" t="s">
        <v>157</v>
      </c>
      <c r="B15" s="199"/>
      <c r="C15" s="71"/>
      <c r="D15" s="71"/>
      <c r="E15" s="71"/>
      <c r="F15" s="71"/>
      <c r="G15" s="71"/>
      <c r="H15" s="71"/>
      <c r="I15" s="71"/>
      <c r="J15" s="71"/>
      <c r="K15" s="71"/>
      <c r="L15" s="131"/>
      <c r="M15" s="75"/>
      <c r="N15" s="75"/>
      <c r="O15" s="75"/>
      <c r="P15" s="75"/>
      <c r="Q15" s="75"/>
      <c r="R15" s="131"/>
      <c r="S15" s="181"/>
      <c r="T15" s="131"/>
      <c r="U15" s="131"/>
      <c r="V15" s="131"/>
      <c r="W15" s="75"/>
      <c r="X15" s="75"/>
      <c r="Y15" s="75"/>
      <c r="Z15" s="75"/>
      <c r="AA15" s="75"/>
      <c r="AB15" s="129"/>
      <c r="AC15" s="129"/>
      <c r="AD15" s="131"/>
      <c r="AE15" s="131"/>
      <c r="AF15" s="131"/>
    </row>
    <row r="16" spans="1:32" s="72" customFormat="1" ht="18">
      <c r="A16" s="194" t="s">
        <v>157</v>
      </c>
      <c r="B16" s="199"/>
      <c r="C16" s="71"/>
      <c r="D16" s="71"/>
      <c r="E16" s="71"/>
      <c r="F16" s="71"/>
      <c r="G16" s="71"/>
      <c r="H16" s="71"/>
      <c r="I16" s="71"/>
      <c r="J16" s="71"/>
      <c r="K16" s="71"/>
      <c r="L16" s="131"/>
      <c r="M16" s="75"/>
      <c r="N16" s="75"/>
      <c r="O16" s="75"/>
      <c r="P16" s="75"/>
      <c r="Q16" s="75"/>
      <c r="R16" s="131"/>
      <c r="S16" s="181"/>
      <c r="T16" s="131"/>
      <c r="U16" s="131"/>
      <c r="V16" s="131"/>
      <c r="W16" s="182"/>
      <c r="X16" s="182"/>
      <c r="Y16" s="182"/>
      <c r="Z16" s="182"/>
      <c r="AA16" s="182"/>
      <c r="AB16" s="129"/>
      <c r="AC16" s="129"/>
      <c r="AD16" s="131"/>
      <c r="AE16" s="131"/>
      <c r="AF16" s="131"/>
    </row>
    <row r="17" spans="1:32" s="72" customFormat="1" ht="18">
      <c r="A17" s="194" t="s">
        <v>157</v>
      </c>
      <c r="B17" s="199"/>
      <c r="C17" s="71"/>
      <c r="D17" s="71"/>
      <c r="E17" s="71"/>
      <c r="F17" s="71"/>
      <c r="G17" s="71"/>
      <c r="H17" s="71"/>
      <c r="I17" s="71"/>
      <c r="J17" s="71"/>
      <c r="K17" s="71"/>
      <c r="L17" s="131"/>
      <c r="M17" s="75"/>
      <c r="N17" s="75"/>
      <c r="O17" s="75"/>
      <c r="P17" s="75"/>
      <c r="Q17" s="75"/>
      <c r="R17" s="131"/>
      <c r="S17" s="181"/>
      <c r="T17" s="131"/>
      <c r="U17" s="131"/>
      <c r="V17" s="131"/>
      <c r="W17" s="75"/>
      <c r="X17" s="75"/>
      <c r="Y17" s="75"/>
      <c r="Z17" s="75"/>
      <c r="AA17" s="75"/>
      <c r="AB17" s="129"/>
      <c r="AC17" s="129"/>
      <c r="AD17" s="131"/>
      <c r="AE17" s="131"/>
      <c r="AF17" s="131"/>
    </row>
    <row r="18" spans="1:32" s="72" customFormat="1" ht="18">
      <c r="A18" s="194" t="s">
        <v>157</v>
      </c>
      <c r="B18" s="199"/>
      <c r="C18" s="71"/>
      <c r="D18" s="71"/>
      <c r="E18" s="71"/>
      <c r="F18" s="71"/>
      <c r="G18" s="71"/>
      <c r="H18" s="71"/>
      <c r="I18" s="71"/>
      <c r="J18" s="71"/>
      <c r="K18" s="71"/>
      <c r="L18" s="131"/>
      <c r="M18" s="75"/>
      <c r="N18" s="75"/>
      <c r="O18" s="75"/>
      <c r="P18" s="75"/>
      <c r="Q18" s="75"/>
      <c r="R18" s="129"/>
      <c r="S18" s="129"/>
      <c r="T18" s="131"/>
      <c r="U18" s="131"/>
      <c r="V18" s="131"/>
      <c r="W18" s="75"/>
      <c r="X18" s="75"/>
      <c r="Y18" s="75"/>
      <c r="Z18" s="75"/>
      <c r="AA18" s="75"/>
      <c r="AB18" s="129"/>
      <c r="AC18" s="129"/>
      <c r="AD18" s="131"/>
      <c r="AE18" s="131"/>
      <c r="AF18" s="131"/>
    </row>
    <row r="19" spans="1:32" s="72" customFormat="1" ht="18">
      <c r="A19" s="194" t="s">
        <v>157</v>
      </c>
      <c r="B19" s="199"/>
      <c r="C19" s="71"/>
      <c r="D19" s="71"/>
      <c r="E19" s="71"/>
      <c r="F19" s="71"/>
      <c r="G19" s="71"/>
      <c r="H19" s="71"/>
      <c r="I19" s="71"/>
      <c r="J19" s="71"/>
      <c r="K19" s="71"/>
      <c r="L19" s="131"/>
      <c r="M19" s="75"/>
      <c r="N19" s="75"/>
      <c r="O19" s="75"/>
      <c r="P19" s="75"/>
      <c r="Q19" s="75"/>
      <c r="R19" s="129"/>
      <c r="S19" s="129"/>
      <c r="T19" s="131"/>
      <c r="U19" s="131"/>
      <c r="V19" s="131"/>
      <c r="W19" s="75"/>
      <c r="X19" s="75"/>
      <c r="Y19" s="75"/>
      <c r="Z19" s="75"/>
      <c r="AA19" s="75"/>
      <c r="AB19" s="129"/>
      <c r="AC19" s="129"/>
      <c r="AD19" s="129"/>
      <c r="AE19" s="129"/>
      <c r="AF19" s="131"/>
    </row>
    <row r="20" spans="1:32" s="72" customFormat="1" ht="18">
      <c r="A20" s="194" t="s">
        <v>157</v>
      </c>
      <c r="B20" s="199"/>
      <c r="C20" s="71"/>
      <c r="D20" s="71"/>
      <c r="E20" s="71"/>
      <c r="F20" s="71"/>
      <c r="G20" s="71"/>
      <c r="H20" s="71"/>
      <c r="I20" s="71"/>
      <c r="J20" s="71"/>
      <c r="K20" s="71"/>
      <c r="L20" s="131"/>
      <c r="M20" s="182"/>
      <c r="N20" s="182"/>
      <c r="O20" s="182"/>
      <c r="P20" s="182"/>
      <c r="Q20" s="182"/>
      <c r="R20" s="129"/>
      <c r="S20" s="129"/>
      <c r="T20" s="131"/>
      <c r="U20" s="131"/>
      <c r="V20" s="131"/>
      <c r="W20" s="75"/>
      <c r="X20" s="75"/>
      <c r="Y20" s="75"/>
      <c r="Z20" s="75"/>
      <c r="AA20" s="75"/>
      <c r="AB20" s="129"/>
      <c r="AC20" s="129"/>
      <c r="AD20" s="131"/>
      <c r="AE20" s="131"/>
      <c r="AF20" s="131"/>
    </row>
    <row r="21" spans="1:32" s="72" customFormat="1" ht="18">
      <c r="A21" s="194" t="s">
        <v>157</v>
      </c>
      <c r="B21" s="199"/>
      <c r="C21" s="71"/>
      <c r="D21" s="71"/>
      <c r="E21" s="71"/>
      <c r="F21" s="71"/>
      <c r="G21" s="71"/>
      <c r="H21" s="71"/>
      <c r="I21" s="71"/>
      <c r="J21" s="71"/>
      <c r="K21" s="71"/>
      <c r="L21" s="131"/>
      <c r="M21" s="75"/>
      <c r="N21" s="75"/>
      <c r="O21" s="75"/>
      <c r="P21" s="75"/>
      <c r="Q21" s="75"/>
      <c r="R21" s="129"/>
      <c r="S21" s="129"/>
      <c r="T21" s="131"/>
      <c r="U21" s="131"/>
      <c r="V21" s="131"/>
      <c r="W21" s="75"/>
      <c r="X21" s="75"/>
      <c r="Y21" s="75"/>
      <c r="Z21" s="75"/>
      <c r="AA21" s="75"/>
      <c r="AB21" s="129"/>
      <c r="AC21" s="129"/>
      <c r="AD21" s="131"/>
      <c r="AE21" s="131"/>
      <c r="AF21" s="131"/>
    </row>
    <row r="22" spans="1:32" s="72" customFormat="1" ht="18">
      <c r="A22" s="194" t="s">
        <v>157</v>
      </c>
      <c r="B22" s="199"/>
      <c r="C22" s="71"/>
      <c r="D22" s="71"/>
      <c r="E22" s="71"/>
      <c r="F22" s="71"/>
      <c r="G22" s="71"/>
      <c r="H22" s="71"/>
      <c r="I22" s="71"/>
      <c r="J22" s="71"/>
      <c r="K22" s="71"/>
      <c r="L22" s="131"/>
      <c r="M22" s="75"/>
      <c r="N22" s="75"/>
      <c r="O22" s="75"/>
      <c r="P22" s="75"/>
      <c r="Q22" s="75"/>
      <c r="R22" s="129"/>
      <c r="S22" s="129"/>
      <c r="T22" s="131"/>
      <c r="U22" s="131"/>
      <c r="V22" s="131"/>
      <c r="W22" s="182"/>
      <c r="X22" s="182"/>
      <c r="Y22" s="182"/>
      <c r="Z22" s="182"/>
      <c r="AA22" s="182"/>
      <c r="AB22" s="129"/>
      <c r="AC22" s="129"/>
      <c r="AD22" s="131"/>
      <c r="AE22" s="131"/>
      <c r="AF22" s="131"/>
    </row>
    <row r="23" spans="1:32" s="72" customFormat="1" ht="18">
      <c r="A23" s="194" t="s">
        <v>157</v>
      </c>
      <c r="B23" s="199"/>
      <c r="C23" s="71"/>
      <c r="D23" s="71"/>
      <c r="E23" s="71"/>
      <c r="F23" s="71"/>
      <c r="G23" s="71"/>
      <c r="H23" s="71"/>
      <c r="I23" s="71"/>
      <c r="J23" s="71"/>
      <c r="K23" s="71"/>
      <c r="L23" s="131"/>
      <c r="M23" s="75"/>
      <c r="N23" s="75"/>
      <c r="O23" s="75"/>
      <c r="P23" s="75"/>
      <c r="Q23" s="75"/>
      <c r="R23" s="129"/>
      <c r="S23" s="129"/>
      <c r="T23" s="131"/>
      <c r="U23" s="131"/>
      <c r="V23" s="131"/>
      <c r="W23" s="75"/>
      <c r="X23" s="75"/>
      <c r="Y23" s="75"/>
      <c r="Z23" s="75"/>
      <c r="AA23" s="75"/>
      <c r="AB23" s="129"/>
      <c r="AC23" s="129"/>
      <c r="AD23" s="129"/>
      <c r="AE23" s="129"/>
      <c r="AF23" s="131"/>
    </row>
    <row r="24" spans="1:32" s="72" customFormat="1" ht="18">
      <c r="A24" s="194" t="s">
        <v>157</v>
      </c>
      <c r="B24" s="199"/>
      <c r="C24" s="71"/>
      <c r="D24" s="71"/>
      <c r="E24" s="71"/>
      <c r="F24" s="71"/>
      <c r="G24" s="71"/>
      <c r="H24" s="71"/>
      <c r="I24" s="71"/>
      <c r="J24" s="71"/>
      <c r="K24" s="71"/>
      <c r="L24" s="131"/>
      <c r="M24" s="75"/>
      <c r="N24" s="75"/>
      <c r="O24" s="75"/>
      <c r="P24" s="75"/>
      <c r="Q24" s="75"/>
      <c r="R24" s="129"/>
      <c r="S24" s="129"/>
      <c r="T24" s="131"/>
      <c r="U24" s="131"/>
      <c r="V24" s="131"/>
      <c r="W24" s="75"/>
      <c r="X24" s="75"/>
      <c r="Y24" s="75"/>
      <c r="Z24" s="75"/>
      <c r="AA24" s="75"/>
      <c r="AB24" s="129"/>
      <c r="AC24" s="129"/>
      <c r="AD24" s="131"/>
      <c r="AE24" s="131"/>
      <c r="AF24" s="131"/>
    </row>
    <row r="25" spans="1:32" s="72" customFormat="1" ht="18">
      <c r="A25" s="194" t="s">
        <v>157</v>
      </c>
      <c r="B25" s="199"/>
      <c r="C25" s="71"/>
      <c r="D25" s="71"/>
      <c r="E25" s="71"/>
      <c r="F25" s="71"/>
      <c r="G25" s="71"/>
      <c r="H25" s="71"/>
      <c r="I25" s="71"/>
      <c r="J25" s="71"/>
      <c r="K25" s="71"/>
      <c r="L25" s="131"/>
      <c r="M25" s="75"/>
      <c r="N25" s="75"/>
      <c r="O25" s="75"/>
      <c r="P25" s="75"/>
      <c r="Q25" s="75"/>
      <c r="R25" s="129"/>
      <c r="S25" s="129"/>
      <c r="T25" s="131"/>
      <c r="U25" s="131"/>
      <c r="V25" s="131"/>
      <c r="W25" s="75"/>
      <c r="X25" s="75"/>
      <c r="Y25" s="75"/>
      <c r="Z25" s="75"/>
      <c r="AA25" s="75"/>
      <c r="AB25" s="129"/>
      <c r="AC25" s="129"/>
      <c r="AD25" s="131"/>
      <c r="AE25" s="131"/>
      <c r="AF25" s="131"/>
    </row>
    <row r="26" spans="1:32" ht="18">
      <c r="A26" s="195" t="s">
        <v>158</v>
      </c>
      <c r="B26" s="199"/>
      <c r="C26" s="71"/>
      <c r="D26" s="71"/>
      <c r="E26" s="71"/>
      <c r="F26" s="71"/>
      <c r="G26" s="71"/>
      <c r="L26" s="129"/>
      <c r="M26" s="182"/>
      <c r="N26" s="182"/>
      <c r="O26" s="182"/>
      <c r="P26" s="182"/>
      <c r="Q26" s="129"/>
      <c r="R26" s="129"/>
      <c r="S26" s="129"/>
      <c r="T26" s="129"/>
      <c r="U26" s="129"/>
      <c r="V26" s="129"/>
      <c r="W26" s="75"/>
      <c r="X26" s="75"/>
      <c r="Y26" s="75"/>
      <c r="Z26" s="75"/>
      <c r="AA26" s="75"/>
      <c r="AB26" s="129"/>
      <c r="AC26" s="129"/>
      <c r="AD26" s="129"/>
      <c r="AE26" s="129"/>
      <c r="AF26" s="129"/>
    </row>
    <row r="27" spans="1:32" ht="18">
      <c r="A27" s="195" t="s">
        <v>158</v>
      </c>
      <c r="B27" s="199"/>
      <c r="C27" s="71"/>
      <c r="D27" s="71"/>
      <c r="E27" s="71"/>
      <c r="F27" s="181"/>
      <c r="G27" s="71"/>
      <c r="H27" s="179"/>
      <c r="I27" s="179"/>
      <c r="L27" s="129"/>
      <c r="M27" s="75"/>
      <c r="N27" s="75"/>
      <c r="O27" s="75"/>
      <c r="P27" s="75"/>
      <c r="Q27" s="129"/>
      <c r="R27" s="129"/>
      <c r="S27" s="129"/>
      <c r="T27" s="129"/>
      <c r="U27" s="129"/>
      <c r="V27" s="129"/>
      <c r="W27" s="75"/>
      <c r="X27" s="75"/>
      <c r="Y27" s="75"/>
      <c r="Z27" s="75"/>
      <c r="AA27" s="75"/>
      <c r="AB27" s="129"/>
      <c r="AC27" s="129"/>
      <c r="AD27" s="129"/>
      <c r="AE27" s="129"/>
      <c r="AF27" s="129"/>
    </row>
    <row r="28" spans="1:32" ht="18">
      <c r="A28" s="195" t="s">
        <v>158</v>
      </c>
      <c r="B28" s="199"/>
      <c r="C28" s="71"/>
      <c r="D28" s="71"/>
      <c r="E28" s="71"/>
      <c r="F28" s="181"/>
      <c r="G28" s="71"/>
      <c r="H28" s="179"/>
      <c r="I28" s="179"/>
      <c r="L28" s="129"/>
      <c r="M28" s="75"/>
      <c r="N28" s="75"/>
      <c r="O28" s="75"/>
      <c r="P28" s="75"/>
      <c r="Q28" s="129"/>
      <c r="R28" s="129"/>
      <c r="S28" s="129"/>
      <c r="T28" s="129"/>
      <c r="U28" s="129"/>
      <c r="V28" s="129"/>
      <c r="W28" s="182"/>
      <c r="X28" s="182"/>
      <c r="Y28" s="182"/>
      <c r="Z28" s="182"/>
      <c r="AA28" s="182"/>
      <c r="AB28" s="182"/>
      <c r="AC28" s="129"/>
      <c r="AD28" s="129"/>
      <c r="AE28" s="129"/>
      <c r="AF28" s="129"/>
    </row>
    <row r="29" spans="1:32" ht="18">
      <c r="A29" s="195" t="s">
        <v>158</v>
      </c>
      <c r="B29" s="199"/>
      <c r="C29" s="71"/>
      <c r="D29" s="71"/>
      <c r="E29" s="71"/>
      <c r="F29" s="200"/>
      <c r="G29" s="71"/>
      <c r="H29" s="179"/>
      <c r="I29" s="179"/>
      <c r="L29" s="129"/>
      <c r="M29" s="75"/>
      <c r="N29" s="75"/>
      <c r="O29" s="75"/>
      <c r="P29" s="75"/>
      <c r="Q29" s="129"/>
      <c r="R29" s="129"/>
      <c r="S29" s="129"/>
      <c r="T29" s="129"/>
      <c r="U29" s="129"/>
      <c r="V29" s="129"/>
      <c r="W29" s="75"/>
      <c r="X29" s="75"/>
      <c r="Y29" s="75"/>
      <c r="Z29" s="75"/>
      <c r="AA29" s="75"/>
      <c r="AB29" s="75"/>
      <c r="AC29" s="129"/>
      <c r="AD29" s="129"/>
      <c r="AE29" s="129"/>
      <c r="AF29" s="129"/>
    </row>
    <row r="30" spans="1:32" ht="18">
      <c r="A30" s="195" t="s">
        <v>158</v>
      </c>
      <c r="B30" s="199"/>
      <c r="C30" s="71"/>
      <c r="D30" s="71"/>
      <c r="E30" s="71"/>
      <c r="F30" s="201"/>
      <c r="G30" s="71"/>
      <c r="H30" s="179"/>
      <c r="I30" s="179"/>
      <c r="L30" s="129"/>
      <c r="M30" s="75"/>
      <c r="N30" s="75"/>
      <c r="O30" s="75"/>
      <c r="P30" s="75"/>
      <c r="Q30" s="129"/>
      <c r="R30" s="129"/>
      <c r="S30" s="129"/>
      <c r="T30" s="129"/>
      <c r="U30" s="129"/>
      <c r="V30" s="129"/>
      <c r="W30" s="75"/>
      <c r="X30" s="75"/>
      <c r="Y30" s="75"/>
      <c r="Z30" s="75"/>
      <c r="AA30" s="75"/>
      <c r="AB30" s="75"/>
      <c r="AC30" s="129"/>
      <c r="AD30" s="129"/>
      <c r="AE30" s="129"/>
      <c r="AF30" s="129"/>
    </row>
    <row r="31" spans="1:32" ht="18">
      <c r="A31" s="195" t="s">
        <v>158</v>
      </c>
      <c r="B31" s="199"/>
      <c r="C31" s="71"/>
      <c r="D31" s="71"/>
      <c r="E31" s="71"/>
      <c r="F31" s="201"/>
      <c r="G31" s="71"/>
      <c r="H31" s="179"/>
      <c r="I31" s="179"/>
      <c r="L31" s="129"/>
      <c r="M31" s="75"/>
      <c r="N31" s="75"/>
      <c r="O31" s="75"/>
      <c r="P31" s="75"/>
      <c r="Q31" s="129"/>
      <c r="R31" s="129"/>
      <c r="S31" s="129"/>
      <c r="T31" s="129"/>
      <c r="U31" s="129"/>
      <c r="V31" s="129"/>
      <c r="W31" s="75"/>
      <c r="X31" s="75"/>
      <c r="Y31" s="75"/>
      <c r="Z31" s="75"/>
      <c r="AA31" s="75"/>
      <c r="AB31" s="75"/>
      <c r="AC31" s="129"/>
      <c r="AD31" s="129"/>
      <c r="AE31" s="129"/>
      <c r="AF31" s="129"/>
    </row>
    <row r="32" spans="1:32" ht="18">
      <c r="A32" s="195" t="s">
        <v>158</v>
      </c>
      <c r="B32" s="199"/>
      <c r="C32" s="71"/>
      <c r="D32" s="71"/>
      <c r="E32" s="71"/>
      <c r="F32" s="201"/>
      <c r="G32" s="71"/>
      <c r="H32" s="179"/>
      <c r="I32" s="17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75"/>
      <c r="X32" s="75"/>
      <c r="Y32" s="75"/>
      <c r="Z32" s="75"/>
      <c r="AA32" s="75"/>
      <c r="AB32" s="75"/>
      <c r="AC32" s="129"/>
      <c r="AD32" s="129"/>
      <c r="AE32" s="129"/>
      <c r="AF32" s="129"/>
    </row>
    <row r="33" spans="1:32" ht="18">
      <c r="A33" s="195" t="s">
        <v>158</v>
      </c>
      <c r="B33" s="199"/>
      <c r="C33" s="71"/>
      <c r="D33" s="71"/>
      <c r="E33" s="71"/>
      <c r="F33" s="201"/>
      <c r="G33" s="71"/>
      <c r="H33" s="179"/>
      <c r="I33" s="17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75"/>
      <c r="X33" s="75"/>
      <c r="Y33" s="75"/>
      <c r="Z33" s="75"/>
      <c r="AA33" s="75"/>
      <c r="AB33" s="75"/>
      <c r="AC33" s="129"/>
      <c r="AD33" s="129"/>
      <c r="AE33" s="129"/>
      <c r="AF33" s="129"/>
    </row>
    <row r="34" spans="1:32" ht="18">
      <c r="A34" s="195" t="s">
        <v>158</v>
      </c>
      <c r="B34" s="199"/>
      <c r="C34" s="71"/>
      <c r="D34" s="71"/>
      <c r="E34" s="71"/>
      <c r="F34" s="201"/>
      <c r="G34" s="71"/>
      <c r="H34" s="179"/>
      <c r="I34" s="179"/>
      <c r="L34" s="129"/>
      <c r="M34" s="180"/>
      <c r="N34" s="180"/>
      <c r="O34" s="180"/>
      <c r="P34" s="180"/>
      <c r="Q34" s="180"/>
      <c r="R34" s="180"/>
      <c r="S34" s="180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</row>
    <row r="35" spans="1:32" ht="18">
      <c r="A35" s="195" t="s">
        <v>158</v>
      </c>
      <c r="B35" s="199"/>
      <c r="C35" s="71"/>
      <c r="D35" s="71"/>
      <c r="E35" s="71"/>
      <c r="F35" s="201"/>
      <c r="G35" s="71"/>
      <c r="H35" s="179"/>
      <c r="I35" s="179"/>
      <c r="L35" s="129"/>
      <c r="M35" s="75"/>
      <c r="N35" s="75"/>
      <c r="O35" s="75"/>
      <c r="P35" s="75"/>
      <c r="Q35" s="75"/>
      <c r="R35" s="75"/>
      <c r="S35" s="75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</row>
    <row r="36" spans="1:32" ht="18">
      <c r="A36" s="195" t="s">
        <v>158</v>
      </c>
      <c r="B36" s="199"/>
      <c r="C36" s="71"/>
      <c r="D36" s="71"/>
      <c r="E36" s="71"/>
      <c r="F36" s="201"/>
      <c r="G36" s="71"/>
      <c r="H36" s="179"/>
      <c r="I36" s="179"/>
      <c r="L36" s="129"/>
      <c r="M36" s="75"/>
      <c r="N36" s="75"/>
      <c r="O36" s="75"/>
      <c r="P36" s="75"/>
      <c r="Q36" s="75"/>
      <c r="R36" s="75"/>
      <c r="S36" s="75"/>
      <c r="T36" s="129"/>
      <c r="U36" s="129"/>
      <c r="V36" s="129"/>
      <c r="W36" s="180"/>
      <c r="X36" s="180"/>
      <c r="Y36" s="180"/>
      <c r="Z36" s="180"/>
      <c r="AA36" s="180"/>
      <c r="AB36" s="180"/>
      <c r="AC36" s="180"/>
      <c r="AD36" s="129"/>
      <c r="AE36" s="129"/>
      <c r="AF36" s="129"/>
    </row>
    <row r="37" spans="1:32" ht="18">
      <c r="A37" s="195" t="s">
        <v>158</v>
      </c>
      <c r="B37" s="199"/>
      <c r="C37" s="71"/>
      <c r="D37" s="71"/>
      <c r="E37" s="71"/>
      <c r="F37" s="201"/>
      <c r="G37" s="71"/>
      <c r="H37" s="179"/>
      <c r="I37" s="179"/>
      <c r="M37" s="75"/>
      <c r="N37" s="75"/>
      <c r="O37" s="75"/>
      <c r="P37" s="75"/>
      <c r="Q37" s="75"/>
      <c r="R37" s="75"/>
      <c r="S37" s="75"/>
      <c r="T37" s="129"/>
      <c r="U37" s="129"/>
      <c r="V37" s="129"/>
      <c r="W37" s="75"/>
      <c r="X37" s="75"/>
      <c r="Y37" s="75"/>
      <c r="Z37" s="75"/>
      <c r="AA37" s="75"/>
      <c r="AB37" s="75"/>
      <c r="AC37" s="75"/>
      <c r="AD37" s="129"/>
      <c r="AE37" s="129"/>
      <c r="AF37" s="129"/>
    </row>
    <row r="38" spans="1:32" ht="18">
      <c r="A38" s="195" t="s">
        <v>158</v>
      </c>
      <c r="B38" s="199"/>
      <c r="C38" s="71"/>
      <c r="D38" s="200"/>
      <c r="E38" s="200"/>
      <c r="F38" s="201"/>
      <c r="G38" s="200"/>
      <c r="H38" s="179"/>
      <c r="I38" s="179"/>
      <c r="M38" s="75"/>
      <c r="N38" s="75"/>
      <c r="O38" s="75"/>
      <c r="P38" s="75"/>
      <c r="Q38" s="75"/>
      <c r="R38" s="75"/>
      <c r="S38" s="75"/>
      <c r="T38" s="129"/>
      <c r="U38" s="129"/>
      <c r="V38" s="129"/>
      <c r="W38" s="75"/>
      <c r="X38" s="75"/>
      <c r="Y38" s="75"/>
      <c r="Z38" s="75"/>
      <c r="AA38" s="75"/>
      <c r="AB38" s="75"/>
      <c r="AC38" s="75"/>
      <c r="AD38" s="129"/>
      <c r="AE38" s="129"/>
      <c r="AF38" s="129"/>
    </row>
    <row r="39" spans="1:32" ht="18">
      <c r="A39" s="195" t="s">
        <v>158</v>
      </c>
      <c r="B39" s="199"/>
      <c r="C39" s="71"/>
      <c r="D39" s="200"/>
      <c r="E39" s="200"/>
      <c r="F39" s="201"/>
      <c r="G39" s="200"/>
      <c r="H39" s="179"/>
      <c r="I39" s="179"/>
      <c r="M39" s="75"/>
      <c r="N39" s="75"/>
      <c r="O39" s="75"/>
      <c r="P39" s="75"/>
      <c r="Q39" s="75"/>
      <c r="R39" s="75"/>
      <c r="S39" s="75"/>
      <c r="T39" s="129"/>
      <c r="U39" s="129"/>
      <c r="V39" s="129"/>
      <c r="W39" s="75"/>
      <c r="X39" s="75"/>
      <c r="Y39" s="75"/>
      <c r="Z39" s="75"/>
      <c r="AA39" s="75"/>
      <c r="AB39" s="75"/>
      <c r="AC39" s="75"/>
      <c r="AD39" s="129"/>
      <c r="AE39" s="129"/>
      <c r="AF39" s="129"/>
    </row>
    <row r="40" spans="1:32" ht="19" thickBot="1">
      <c r="A40" s="195" t="s">
        <v>158</v>
      </c>
      <c r="B40" s="199"/>
      <c r="C40" s="71"/>
      <c r="D40" s="200"/>
      <c r="E40" s="200"/>
      <c r="F40" s="201"/>
      <c r="G40" s="200"/>
      <c r="H40" s="179"/>
      <c r="I40" s="179"/>
      <c r="M40" s="76"/>
      <c r="N40" s="76"/>
      <c r="O40" s="76"/>
      <c r="P40" s="76"/>
      <c r="Q40" s="76"/>
      <c r="R40" s="76"/>
      <c r="S40" s="75"/>
      <c r="T40" s="129"/>
      <c r="U40" s="129"/>
      <c r="V40" s="129"/>
      <c r="W40" s="75"/>
      <c r="X40" s="75"/>
      <c r="Y40" s="75"/>
      <c r="Z40" s="75"/>
      <c r="AA40" s="75"/>
      <c r="AB40" s="75"/>
      <c r="AC40" s="75"/>
      <c r="AD40" s="129"/>
      <c r="AE40" s="129"/>
      <c r="AF40" s="129"/>
    </row>
    <row r="41" spans="1:32" ht="18">
      <c r="A41" s="195" t="s">
        <v>158</v>
      </c>
      <c r="B41" s="199"/>
      <c r="C41" s="71"/>
      <c r="D41" s="200"/>
      <c r="E41" s="200"/>
      <c r="F41" s="201"/>
      <c r="G41" s="200"/>
      <c r="H41" s="179"/>
      <c r="I41" s="179"/>
      <c r="S41" s="129"/>
      <c r="T41" s="129"/>
      <c r="U41" s="129"/>
      <c r="V41" s="129"/>
      <c r="W41" s="75"/>
      <c r="X41" s="75"/>
      <c r="Y41" s="75"/>
      <c r="Z41" s="75"/>
      <c r="AA41" s="75"/>
      <c r="AB41" s="75"/>
      <c r="AC41" s="75"/>
      <c r="AD41" s="129"/>
      <c r="AE41" s="129"/>
      <c r="AF41" s="129"/>
    </row>
    <row r="42" spans="1:32" ht="18">
      <c r="A42" s="195" t="s">
        <v>158</v>
      </c>
      <c r="B42" s="199"/>
      <c r="C42" s="71"/>
      <c r="D42" s="200"/>
      <c r="E42" s="200"/>
      <c r="F42" s="181"/>
      <c r="G42" s="200"/>
      <c r="H42" s="179"/>
      <c r="I42" s="179"/>
      <c r="S42" s="129"/>
      <c r="T42" s="129"/>
      <c r="U42" s="129"/>
      <c r="V42" s="129"/>
      <c r="W42" s="75"/>
      <c r="X42" s="75"/>
      <c r="Y42" s="75"/>
      <c r="Z42" s="75"/>
      <c r="AA42" s="75"/>
      <c r="AB42" s="75"/>
      <c r="AC42" s="75"/>
      <c r="AD42" s="129"/>
      <c r="AE42" s="129"/>
      <c r="AF42" s="129"/>
    </row>
    <row r="43" spans="1:32" ht="18">
      <c r="A43" s="195" t="s">
        <v>158</v>
      </c>
      <c r="B43" s="199"/>
      <c r="C43" s="71"/>
      <c r="D43" s="200"/>
      <c r="E43" s="200"/>
      <c r="F43" s="181"/>
      <c r="G43" s="200"/>
      <c r="H43" s="179"/>
      <c r="I43" s="179"/>
      <c r="S43" s="129"/>
      <c r="T43" s="129"/>
      <c r="U43" s="129"/>
      <c r="V43" s="129"/>
      <c r="W43" s="129"/>
      <c r="X43" s="129"/>
      <c r="Y43" s="129"/>
      <c r="Z43" s="129"/>
      <c r="AA43" s="129"/>
      <c r="AB43" s="129"/>
      <c r="AC43" s="129"/>
      <c r="AD43" s="129"/>
      <c r="AE43" s="129"/>
      <c r="AF43" s="129"/>
    </row>
    <row r="44" spans="1:32" ht="18">
      <c r="A44" s="195" t="s">
        <v>158</v>
      </c>
      <c r="B44" s="199"/>
      <c r="C44" s="71"/>
      <c r="D44" s="71"/>
      <c r="E44" s="71"/>
      <c r="F44" s="71"/>
      <c r="G44" s="71"/>
    </row>
    <row r="45" spans="1:32" ht="18">
      <c r="A45" s="195" t="s">
        <v>158</v>
      </c>
      <c r="B45" s="199"/>
      <c r="C45" s="71"/>
      <c r="D45" s="71"/>
      <c r="E45" s="71"/>
      <c r="F45" s="71"/>
      <c r="G45" s="71"/>
    </row>
    <row r="46" spans="1:32" ht="18">
      <c r="A46" s="195" t="s">
        <v>158</v>
      </c>
      <c r="B46" s="199"/>
      <c r="C46" s="71"/>
      <c r="D46" s="71"/>
      <c r="E46" s="71"/>
      <c r="F46" s="71"/>
      <c r="G46" s="71"/>
    </row>
    <row r="47" spans="1:32" ht="18">
      <c r="A47" s="195" t="s">
        <v>158</v>
      </c>
      <c r="B47" s="199"/>
      <c r="C47" s="71"/>
      <c r="D47" s="71"/>
      <c r="E47" s="71"/>
      <c r="F47" s="71"/>
      <c r="G47" s="71"/>
    </row>
    <row r="48" spans="1:32" ht="18">
      <c r="A48" s="195" t="s">
        <v>158</v>
      </c>
      <c r="B48" s="199"/>
      <c r="C48" s="71"/>
      <c r="D48" s="71"/>
      <c r="E48" s="71"/>
      <c r="F48" s="71"/>
      <c r="G48" s="71"/>
    </row>
    <row r="49" spans="1:7" ht="18">
      <c r="A49" s="195" t="s">
        <v>158</v>
      </c>
      <c r="B49" s="199"/>
      <c r="C49" s="71"/>
      <c r="D49" s="71"/>
      <c r="E49" s="71"/>
      <c r="F49" s="71"/>
      <c r="G49" s="71"/>
    </row>
    <row r="50" spans="1:7" ht="18">
      <c r="A50" s="196" t="s">
        <v>51</v>
      </c>
      <c r="B50" s="199"/>
      <c r="C50" s="71"/>
      <c r="D50" s="71"/>
      <c r="E50" s="71"/>
      <c r="F50" s="71"/>
      <c r="G50" s="71"/>
    </row>
    <row r="51" spans="1:7" ht="18">
      <c r="A51" s="196" t="s">
        <v>51</v>
      </c>
      <c r="B51" s="199"/>
      <c r="C51" s="71"/>
      <c r="D51" s="71"/>
      <c r="E51" s="71"/>
      <c r="F51" s="71"/>
      <c r="G51" s="71"/>
    </row>
    <row r="52" spans="1:7" ht="18">
      <c r="A52" s="196" t="s">
        <v>51</v>
      </c>
      <c r="B52" s="199"/>
      <c r="C52" s="71"/>
      <c r="D52" s="71"/>
      <c r="E52" s="71"/>
      <c r="F52" s="71"/>
      <c r="G52" s="71"/>
    </row>
    <row r="53" spans="1:7" ht="18">
      <c r="A53" s="196" t="s">
        <v>51</v>
      </c>
      <c r="B53" s="199"/>
      <c r="C53" s="71"/>
      <c r="D53" s="71"/>
      <c r="E53" s="71"/>
      <c r="F53" s="71"/>
      <c r="G53" s="71"/>
    </row>
    <row r="54" spans="1:7" ht="18">
      <c r="A54" s="196" t="s">
        <v>51</v>
      </c>
      <c r="B54" s="202"/>
      <c r="C54" s="71"/>
      <c r="D54" s="71"/>
      <c r="E54" s="71"/>
      <c r="F54" s="71"/>
      <c r="G54" s="71"/>
    </row>
    <row r="55" spans="1:7" ht="18">
      <c r="A55" s="196" t="s">
        <v>51</v>
      </c>
      <c r="B55" s="202"/>
      <c r="C55" s="71"/>
      <c r="D55" s="71"/>
      <c r="E55" s="71"/>
      <c r="F55" s="71"/>
      <c r="G55" s="71"/>
    </row>
    <row r="56" spans="1:7" ht="18">
      <c r="A56" s="196" t="s">
        <v>51</v>
      </c>
      <c r="B56" s="202"/>
      <c r="C56" s="71"/>
      <c r="D56" s="71"/>
      <c r="E56" s="71"/>
      <c r="F56" s="71"/>
      <c r="G56" s="71"/>
    </row>
    <row r="57" spans="1:7" ht="18">
      <c r="A57" s="196" t="s">
        <v>51</v>
      </c>
      <c r="B57" s="202"/>
      <c r="C57" s="71"/>
      <c r="D57" s="71"/>
      <c r="E57" s="71"/>
      <c r="F57" s="71"/>
      <c r="G57" s="71"/>
    </row>
    <row r="58" spans="1:7" ht="18">
      <c r="A58" s="196" t="s">
        <v>51</v>
      </c>
      <c r="B58" s="202"/>
      <c r="C58" s="71"/>
      <c r="D58" s="71"/>
      <c r="E58" s="71"/>
      <c r="F58" s="71"/>
      <c r="G58" s="71"/>
    </row>
    <row r="59" spans="1:7" ht="18">
      <c r="A59" s="196" t="s">
        <v>51</v>
      </c>
      <c r="B59" s="202"/>
      <c r="C59" s="71"/>
      <c r="D59" s="71"/>
      <c r="E59" s="71"/>
      <c r="F59" s="71"/>
      <c r="G59" s="71"/>
    </row>
    <row r="60" spans="1:7" ht="18">
      <c r="A60" s="196" t="s">
        <v>51</v>
      </c>
      <c r="B60" s="202"/>
      <c r="C60" s="71"/>
      <c r="D60" s="71"/>
      <c r="E60" s="71"/>
      <c r="F60" s="71"/>
      <c r="G60" s="71"/>
    </row>
    <row r="61" spans="1:7" ht="18">
      <c r="A61" s="196" t="s">
        <v>51</v>
      </c>
      <c r="B61" s="202"/>
      <c r="C61" s="71"/>
      <c r="D61" s="71"/>
      <c r="E61" s="71"/>
      <c r="F61" s="71"/>
      <c r="G61" s="71"/>
    </row>
    <row r="62" spans="1:7" ht="18">
      <c r="A62" s="196" t="s">
        <v>51</v>
      </c>
      <c r="B62" s="202"/>
      <c r="C62" s="71"/>
      <c r="D62" s="71"/>
      <c r="E62" s="71"/>
      <c r="F62" s="71"/>
      <c r="G62" s="71"/>
    </row>
    <row r="63" spans="1:7" ht="18">
      <c r="A63" s="196" t="s">
        <v>51</v>
      </c>
      <c r="B63" s="202"/>
      <c r="C63" s="71"/>
      <c r="D63" s="71"/>
      <c r="E63" s="71"/>
      <c r="F63" s="71"/>
      <c r="G63" s="71"/>
    </row>
    <row r="64" spans="1:7" ht="18">
      <c r="A64" s="196" t="s">
        <v>51</v>
      </c>
      <c r="B64" s="202"/>
      <c r="C64" s="71"/>
      <c r="D64" s="71"/>
      <c r="E64" s="71"/>
      <c r="F64" s="71"/>
      <c r="G64" s="71"/>
    </row>
    <row r="65" spans="1:7" ht="18">
      <c r="A65" s="196" t="s">
        <v>51</v>
      </c>
      <c r="B65" s="202"/>
      <c r="C65" s="71"/>
      <c r="D65" s="71"/>
      <c r="E65" s="71"/>
      <c r="F65" s="71"/>
      <c r="G65" s="71"/>
    </row>
    <row r="66" spans="1:7" ht="18">
      <c r="A66" s="196" t="s">
        <v>51</v>
      </c>
      <c r="B66" s="202"/>
      <c r="C66" s="71"/>
      <c r="D66" s="71"/>
      <c r="E66" s="71"/>
      <c r="F66" s="71"/>
      <c r="G66" s="71"/>
    </row>
    <row r="67" spans="1:7" ht="18">
      <c r="A67" s="196" t="s">
        <v>51</v>
      </c>
      <c r="B67" s="202"/>
      <c r="C67" s="71"/>
      <c r="D67" s="71"/>
      <c r="E67" s="71"/>
      <c r="F67" s="71"/>
      <c r="G67" s="71"/>
    </row>
    <row r="68" spans="1:7" ht="18">
      <c r="A68" s="196" t="s">
        <v>51</v>
      </c>
      <c r="B68" s="202"/>
      <c r="C68" s="71"/>
      <c r="D68" s="71"/>
      <c r="E68" s="71"/>
      <c r="F68" s="71"/>
      <c r="G68" s="71"/>
    </row>
    <row r="69" spans="1:7" ht="18">
      <c r="A69" s="196" t="s">
        <v>51</v>
      </c>
      <c r="B69" s="202"/>
      <c r="C69" s="71"/>
      <c r="D69" s="71"/>
      <c r="E69" s="71"/>
      <c r="F69" s="71"/>
      <c r="G69" s="71"/>
    </row>
    <row r="70" spans="1:7" ht="18">
      <c r="A70" s="196" t="s">
        <v>51</v>
      </c>
      <c r="B70" s="202"/>
      <c r="C70" s="71"/>
      <c r="D70" s="71"/>
      <c r="E70" s="71"/>
      <c r="F70" s="71"/>
      <c r="G70" s="71"/>
    </row>
    <row r="71" spans="1:7" ht="18">
      <c r="A71" s="196" t="s">
        <v>51</v>
      </c>
      <c r="B71" s="202"/>
      <c r="C71" s="71"/>
      <c r="D71" s="71"/>
      <c r="E71" s="71"/>
      <c r="F71" s="71"/>
      <c r="G71" s="71"/>
    </row>
    <row r="72" spans="1:7" ht="18">
      <c r="A72" s="196" t="s">
        <v>51</v>
      </c>
      <c r="B72" s="202"/>
      <c r="C72" s="71"/>
      <c r="D72" s="71"/>
      <c r="E72" s="71"/>
      <c r="F72" s="71"/>
      <c r="G72" s="71"/>
    </row>
    <row r="73" spans="1:7" ht="18">
      <c r="A73" s="196" t="s">
        <v>51</v>
      </c>
      <c r="B73" s="202"/>
      <c r="C73" s="71"/>
      <c r="D73" s="71"/>
      <c r="E73" s="71"/>
      <c r="F73" s="71"/>
      <c r="G73" s="71"/>
    </row>
    <row r="74" spans="1:7" ht="18">
      <c r="A74" s="198" t="s">
        <v>50</v>
      </c>
      <c r="B74" s="202"/>
      <c r="C74" s="71"/>
      <c r="D74" s="71"/>
      <c r="E74" s="71"/>
      <c r="F74" s="71"/>
      <c r="G74" s="71"/>
    </row>
    <row r="75" spans="1:7" ht="18">
      <c r="A75" s="198" t="s">
        <v>50</v>
      </c>
      <c r="B75" s="202"/>
      <c r="C75" s="71"/>
      <c r="D75" s="71"/>
      <c r="E75" s="71"/>
      <c r="F75" s="71"/>
      <c r="G75" s="71"/>
    </row>
    <row r="76" spans="1:7" ht="18">
      <c r="A76" s="198" t="s">
        <v>50</v>
      </c>
      <c r="B76" s="202"/>
      <c r="C76" s="71"/>
      <c r="D76" s="71"/>
      <c r="E76" s="71"/>
      <c r="F76" s="71"/>
      <c r="G76" s="71"/>
    </row>
    <row r="77" spans="1:7" ht="18">
      <c r="A77" s="198" t="s">
        <v>50</v>
      </c>
      <c r="B77" s="202"/>
      <c r="C77" s="71"/>
      <c r="D77" s="71"/>
      <c r="E77" s="71"/>
      <c r="F77" s="71"/>
      <c r="G77" s="71"/>
    </row>
    <row r="78" spans="1:7" ht="18">
      <c r="A78" s="198" t="s">
        <v>50</v>
      </c>
      <c r="B78" s="202"/>
      <c r="C78" s="71"/>
      <c r="D78" s="71"/>
      <c r="E78" s="71"/>
      <c r="F78" s="71"/>
      <c r="G78" s="71"/>
    </row>
    <row r="79" spans="1:7" ht="18">
      <c r="A79" s="198" t="s">
        <v>50</v>
      </c>
      <c r="B79" s="202"/>
      <c r="C79" s="71"/>
      <c r="D79" s="71"/>
      <c r="E79" s="71"/>
      <c r="F79" s="71"/>
      <c r="G79" s="71"/>
    </row>
    <row r="80" spans="1:7" ht="18">
      <c r="A80" s="198" t="s">
        <v>50</v>
      </c>
      <c r="B80" s="202"/>
      <c r="C80" s="71"/>
      <c r="D80" s="71"/>
      <c r="E80" s="71"/>
      <c r="F80" s="71"/>
      <c r="G80" s="71"/>
    </row>
    <row r="81" spans="1:7" ht="18">
      <c r="A81" s="198" t="s">
        <v>50</v>
      </c>
      <c r="B81" s="202"/>
      <c r="C81" s="71"/>
      <c r="D81" s="71"/>
      <c r="E81" s="71"/>
      <c r="F81" s="71"/>
      <c r="G81" s="71"/>
    </row>
    <row r="82" spans="1:7" ht="18">
      <c r="A82" s="198" t="s">
        <v>50</v>
      </c>
      <c r="B82" s="202"/>
      <c r="C82" s="71"/>
      <c r="D82" s="71"/>
      <c r="E82" s="71"/>
      <c r="F82" s="71"/>
      <c r="G82" s="71"/>
    </row>
    <row r="83" spans="1:7" ht="18">
      <c r="A83" s="198" t="s">
        <v>50</v>
      </c>
      <c r="B83" s="202"/>
      <c r="C83" s="71"/>
      <c r="D83" s="71"/>
      <c r="E83" s="71"/>
      <c r="F83" s="71"/>
      <c r="G83" s="71"/>
    </row>
    <row r="84" spans="1:7" ht="18">
      <c r="A84" s="198" t="s">
        <v>50</v>
      </c>
      <c r="B84" s="202"/>
      <c r="C84" s="71"/>
      <c r="D84" s="71"/>
      <c r="E84" s="71"/>
      <c r="F84" s="71"/>
      <c r="G84" s="71"/>
    </row>
    <row r="85" spans="1:7" ht="18">
      <c r="A85" s="198" t="s">
        <v>50</v>
      </c>
      <c r="B85" s="202"/>
      <c r="C85" s="71"/>
      <c r="D85" s="71"/>
      <c r="E85" s="71"/>
      <c r="F85" s="71"/>
      <c r="G85" s="71"/>
    </row>
    <row r="86" spans="1:7" ht="18">
      <c r="A86" s="198" t="s">
        <v>50</v>
      </c>
      <c r="B86" s="202"/>
      <c r="C86" s="71"/>
      <c r="D86" s="71"/>
      <c r="E86" s="71"/>
      <c r="F86" s="71"/>
      <c r="G86" s="71"/>
    </row>
    <row r="87" spans="1:7" ht="18">
      <c r="A87" s="198" t="s">
        <v>50</v>
      </c>
      <c r="B87" s="202"/>
      <c r="C87" s="71"/>
      <c r="D87" s="71"/>
      <c r="E87" s="71"/>
      <c r="F87" s="71"/>
      <c r="G87" s="71"/>
    </row>
    <row r="88" spans="1:7" ht="18">
      <c r="A88" s="198" t="s">
        <v>50</v>
      </c>
      <c r="B88" s="202"/>
      <c r="C88" s="71"/>
      <c r="D88" s="71"/>
      <c r="E88" s="71"/>
      <c r="F88" s="71"/>
      <c r="G88" s="71"/>
    </row>
    <row r="89" spans="1:7" ht="18">
      <c r="A89" s="198" t="s">
        <v>50</v>
      </c>
      <c r="B89" s="202"/>
      <c r="C89" s="71"/>
      <c r="D89" s="71"/>
      <c r="E89" s="71"/>
      <c r="F89" s="71"/>
      <c r="G89" s="71"/>
    </row>
    <row r="90" spans="1:7" ht="18">
      <c r="A90" s="198" t="s">
        <v>50</v>
      </c>
      <c r="B90" s="202"/>
      <c r="C90" s="71"/>
      <c r="D90" s="71"/>
      <c r="E90" s="71"/>
      <c r="F90" s="71"/>
      <c r="G90" s="71"/>
    </row>
    <row r="91" spans="1:7" ht="18">
      <c r="A91" s="198" t="s">
        <v>50</v>
      </c>
      <c r="B91" s="202"/>
      <c r="C91" s="71"/>
      <c r="D91" s="71"/>
      <c r="E91" s="71"/>
      <c r="F91" s="71"/>
      <c r="G91" s="71"/>
    </row>
    <row r="92" spans="1:7" ht="18">
      <c r="A92" s="198" t="s">
        <v>50</v>
      </c>
      <c r="B92" s="202"/>
      <c r="C92" s="71"/>
      <c r="D92" s="71"/>
      <c r="E92" s="71"/>
      <c r="F92" s="71"/>
      <c r="G92" s="71"/>
    </row>
    <row r="93" spans="1:7" ht="18">
      <c r="A93" s="198" t="s">
        <v>50</v>
      </c>
      <c r="B93" s="202"/>
      <c r="C93" s="71"/>
      <c r="D93" s="71"/>
      <c r="E93" s="71"/>
      <c r="F93" s="71"/>
      <c r="G93" s="71"/>
    </row>
    <row r="94" spans="1:7" ht="18">
      <c r="A94" s="198" t="s">
        <v>50</v>
      </c>
      <c r="B94" s="202"/>
      <c r="C94" s="71"/>
      <c r="D94" s="71"/>
      <c r="E94" s="71"/>
      <c r="F94" s="71"/>
      <c r="G94" s="71"/>
    </row>
    <row r="95" spans="1:7" ht="18">
      <c r="A95" s="198" t="s">
        <v>50</v>
      </c>
      <c r="B95" s="202"/>
      <c r="C95" s="71"/>
      <c r="D95" s="71"/>
      <c r="E95" s="71"/>
      <c r="F95" s="71"/>
      <c r="G95" s="71"/>
    </row>
    <row r="96" spans="1:7" ht="18">
      <c r="A96" s="198" t="s">
        <v>50</v>
      </c>
      <c r="B96" s="202"/>
      <c r="C96" s="71"/>
      <c r="D96" s="71"/>
      <c r="E96" s="71"/>
      <c r="F96" s="71"/>
      <c r="G96" s="71"/>
    </row>
    <row r="97" spans="1:7" ht="18">
      <c r="A97" s="198" t="s">
        <v>50</v>
      </c>
      <c r="B97" s="202"/>
      <c r="C97" s="71"/>
      <c r="D97" s="71"/>
      <c r="E97" s="71"/>
      <c r="F97" s="71"/>
      <c r="G97" s="71"/>
    </row>
    <row r="1048576" spans="1:3" ht="18">
      <c r="A1048576" s="197"/>
      <c r="B1048576" s="197"/>
      <c r="C1048576" s="71"/>
    </row>
  </sheetData>
  <phoneticPr fontId="2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I23" sqref="I23"/>
    </sheetView>
  </sheetViews>
  <sheetFormatPr baseColWidth="10" defaultColWidth="8.83203125" defaultRowHeight="14" x14ac:dyDescent="0"/>
  <cols>
    <col min="1" max="1" width="19.5" customWidth="1"/>
    <col min="2" max="2" width="17.33203125" customWidth="1"/>
    <col min="3" max="3" width="17.5" bestFit="1" customWidth="1"/>
    <col min="6" max="6" width="11.5" bestFit="1" customWidth="1"/>
    <col min="8" max="8" width="11.33203125" bestFit="1" customWidth="1"/>
    <col min="9" max="9" width="14" bestFit="1" customWidth="1"/>
    <col min="10" max="10" width="6.1640625" customWidth="1"/>
    <col min="14" max="14" width="60" bestFit="1" customWidth="1"/>
  </cols>
  <sheetData>
    <row r="1" spans="1:14" ht="20">
      <c r="A1" s="92" t="s">
        <v>159</v>
      </c>
      <c r="B1" s="93"/>
      <c r="C1" s="93"/>
      <c r="D1" s="93"/>
      <c r="E1" s="93"/>
      <c r="F1" s="93"/>
      <c r="G1" s="93"/>
      <c r="H1" s="93"/>
      <c r="I1" s="87"/>
    </row>
    <row r="2" spans="1:14" ht="20">
      <c r="A2" s="94" t="s">
        <v>160</v>
      </c>
      <c r="B2" s="93"/>
      <c r="C2" s="93"/>
      <c r="D2" s="93"/>
      <c r="E2" s="93"/>
      <c r="F2" s="93"/>
      <c r="G2" s="93"/>
      <c r="H2" s="93"/>
      <c r="I2" s="87"/>
    </row>
    <row r="3" spans="1:14" ht="20">
      <c r="A3" s="94" t="s">
        <v>161</v>
      </c>
      <c r="B3" s="93"/>
      <c r="C3" s="93"/>
      <c r="D3" s="93"/>
      <c r="E3" s="93"/>
      <c r="F3" s="93"/>
      <c r="G3" s="93"/>
      <c r="H3" s="93"/>
      <c r="I3" s="87"/>
    </row>
    <row r="4" spans="1:14" ht="20">
      <c r="A4" s="94" t="s">
        <v>162</v>
      </c>
      <c r="B4" s="93"/>
      <c r="C4" s="93"/>
      <c r="D4" s="93"/>
      <c r="E4" s="93"/>
      <c r="F4" s="93"/>
      <c r="G4" s="93"/>
      <c r="H4" s="93"/>
      <c r="I4" s="87"/>
    </row>
    <row r="5" spans="1:14">
      <c r="A5" s="93"/>
      <c r="B5" s="93"/>
      <c r="C5" s="93"/>
      <c r="D5" s="93"/>
      <c r="E5" s="93"/>
      <c r="F5" s="93"/>
      <c r="G5" s="93"/>
      <c r="H5" s="93"/>
      <c r="I5" s="87"/>
    </row>
    <row r="6" spans="1:14" ht="18">
      <c r="A6" s="95" t="s">
        <v>163</v>
      </c>
      <c r="B6" s="93"/>
      <c r="C6" s="93"/>
      <c r="D6" s="93"/>
      <c r="E6" s="93"/>
      <c r="F6" s="93"/>
      <c r="G6" s="93"/>
      <c r="H6" s="93"/>
      <c r="I6" s="87"/>
    </row>
    <row r="7" spans="1:14" ht="18">
      <c r="A7" s="95" t="s">
        <v>165</v>
      </c>
      <c r="B7" s="93"/>
      <c r="C7" s="93"/>
      <c r="D7" s="93"/>
      <c r="E7" s="93"/>
      <c r="F7" s="93"/>
      <c r="G7" s="93"/>
      <c r="H7" s="93"/>
      <c r="I7" s="87"/>
    </row>
    <row r="8" spans="1:14" ht="15" thickBot="1">
      <c r="K8" s="128" t="s">
        <v>22</v>
      </c>
    </row>
    <row r="9" spans="1:14">
      <c r="A9" s="102" t="s">
        <v>164</v>
      </c>
      <c r="B9" s="105" t="s">
        <v>0</v>
      </c>
      <c r="C9" s="106" t="s">
        <v>1</v>
      </c>
      <c r="E9" s="216" t="s">
        <v>23</v>
      </c>
      <c r="F9" s="217"/>
      <c r="G9" s="217"/>
      <c r="H9" s="217"/>
      <c r="I9" s="217"/>
      <c r="J9" s="217"/>
      <c r="K9" s="217"/>
      <c r="L9" s="217"/>
      <c r="M9" s="217"/>
      <c r="N9" s="125"/>
    </row>
    <row r="10" spans="1:14" ht="19" thickBot="1">
      <c r="A10" s="103">
        <v>1</v>
      </c>
      <c r="B10" s="117">
        <v>0.98</v>
      </c>
      <c r="C10" s="118">
        <v>0.79</v>
      </c>
      <c r="E10" s="126" t="s">
        <v>12</v>
      </c>
      <c r="F10" s="127" t="s">
        <v>13</v>
      </c>
      <c r="G10" s="127" t="s">
        <v>14</v>
      </c>
      <c r="H10" s="127" t="s">
        <v>15</v>
      </c>
      <c r="I10" s="127" t="s">
        <v>16</v>
      </c>
      <c r="J10" s="127" t="s">
        <v>17</v>
      </c>
      <c r="K10" s="127" t="s">
        <v>18</v>
      </c>
      <c r="L10" s="127" t="s">
        <v>5</v>
      </c>
      <c r="M10" s="127" t="s">
        <v>19</v>
      </c>
      <c r="N10" s="192" t="s">
        <v>48</v>
      </c>
    </row>
    <row r="11" spans="1:14" ht="18">
      <c r="A11" s="103">
        <v>2</v>
      </c>
      <c r="B11" s="117">
        <v>0.99</v>
      </c>
      <c r="C11" s="118">
        <v>0.97</v>
      </c>
      <c r="E11" s="190" t="s">
        <v>113</v>
      </c>
      <c r="F11" s="130" t="s">
        <v>115</v>
      </c>
      <c r="G11" s="130" t="s">
        <v>113</v>
      </c>
      <c r="H11" s="130" t="s">
        <v>116</v>
      </c>
      <c r="I11" s="130" t="s">
        <v>20</v>
      </c>
      <c r="J11" s="130" t="s">
        <v>21</v>
      </c>
      <c r="K11" s="130">
        <v>0.05</v>
      </c>
      <c r="L11" s="130">
        <v>1.7536174080799725</v>
      </c>
      <c r="M11" s="130">
        <v>6.5019159146541508E-2</v>
      </c>
      <c r="N11" s="191" t="s">
        <v>49</v>
      </c>
    </row>
    <row r="12" spans="1:14" ht="18">
      <c r="A12" s="103">
        <v>3</v>
      </c>
      <c r="B12" s="117">
        <v>0.85</v>
      </c>
      <c r="C12" s="118">
        <v>0.8</v>
      </c>
      <c r="E12" s="97"/>
      <c r="F12" s="96"/>
      <c r="G12" s="96"/>
      <c r="H12" s="96"/>
      <c r="I12" s="96"/>
      <c r="J12" s="96"/>
      <c r="K12" s="96"/>
      <c r="L12" s="96"/>
      <c r="M12" s="96"/>
      <c r="N12" s="98"/>
    </row>
    <row r="13" spans="1:14" ht="19" thickBot="1">
      <c r="A13" s="104">
        <v>4</v>
      </c>
      <c r="B13" s="119">
        <v>0.9</v>
      </c>
      <c r="C13" s="120">
        <v>0.69</v>
      </c>
      <c r="E13" s="97"/>
      <c r="F13" s="96"/>
      <c r="G13" s="96"/>
      <c r="H13" s="96"/>
      <c r="I13" s="96"/>
      <c r="J13" s="96"/>
      <c r="K13" s="96"/>
      <c r="L13" s="96"/>
      <c r="M13" s="96"/>
      <c r="N13" s="98"/>
    </row>
    <row r="14" spans="1:14" ht="15" thickBot="1">
      <c r="E14" s="97"/>
      <c r="F14" s="96"/>
      <c r="G14" s="96"/>
      <c r="H14" s="96"/>
      <c r="I14" s="96"/>
      <c r="J14" s="96"/>
      <c r="K14" s="96"/>
      <c r="L14" s="96"/>
      <c r="M14" s="96"/>
      <c r="N14" s="98"/>
    </row>
    <row r="15" spans="1:14">
      <c r="A15" s="108" t="s">
        <v>3</v>
      </c>
      <c r="B15" s="109">
        <v>4</v>
      </c>
      <c r="C15" s="110">
        <v>4</v>
      </c>
      <c r="E15" s="97"/>
      <c r="F15" s="96"/>
      <c r="G15" s="96"/>
      <c r="H15" s="96"/>
      <c r="I15" s="96"/>
      <c r="J15" s="96"/>
      <c r="K15" s="96"/>
      <c r="L15" s="96"/>
      <c r="M15" s="96"/>
      <c r="N15" s="98"/>
    </row>
    <row r="16" spans="1:14">
      <c r="A16" s="111" t="s">
        <v>104</v>
      </c>
      <c r="B16" s="107">
        <f>AVERAGE(B10:B13)</f>
        <v>0.92999999999999994</v>
      </c>
      <c r="C16" s="112">
        <f>AVERAGE(C10:C13)</f>
        <v>0.8125</v>
      </c>
      <c r="E16" s="97"/>
      <c r="F16" s="96"/>
      <c r="G16" s="96"/>
      <c r="H16" s="96"/>
      <c r="I16" s="96"/>
      <c r="J16" s="96"/>
      <c r="K16" s="96"/>
      <c r="L16" s="96"/>
      <c r="M16" s="96"/>
      <c r="N16" s="98"/>
    </row>
    <row r="17" spans="1:14">
      <c r="A17" s="111" t="s">
        <v>2</v>
      </c>
      <c r="B17" s="107">
        <f>STDEV(B10:B13)</f>
        <v>6.6833125519211403E-2</v>
      </c>
      <c r="C17" s="112">
        <f>STDEV(C10:C13)</f>
        <v>0.11615363389350591</v>
      </c>
      <c r="E17" s="97"/>
      <c r="F17" s="96"/>
      <c r="G17" s="96"/>
      <c r="H17" s="96"/>
      <c r="I17" s="96"/>
      <c r="J17" s="96"/>
      <c r="K17" s="96"/>
      <c r="L17" s="96"/>
      <c r="M17" s="96"/>
      <c r="N17" s="98"/>
    </row>
    <row r="18" spans="1:14" ht="15" thickBot="1">
      <c r="A18" s="111" t="s">
        <v>123</v>
      </c>
      <c r="B18" s="107">
        <f>B17^2</f>
        <v>4.4666666666666665E-3</v>
      </c>
      <c r="C18" s="112">
        <f>C17^2</f>
        <v>1.3491666666666607E-2</v>
      </c>
      <c r="E18" s="99"/>
      <c r="F18" s="100"/>
      <c r="G18" s="100"/>
      <c r="H18" s="100"/>
      <c r="I18" s="100"/>
      <c r="J18" s="100"/>
      <c r="K18" s="100"/>
      <c r="L18" s="100"/>
      <c r="M18" s="100"/>
      <c r="N18" s="101"/>
    </row>
    <row r="19" spans="1:14">
      <c r="A19" s="113"/>
      <c r="B19" s="107"/>
      <c r="C19" s="112"/>
    </row>
    <row r="20" spans="1:14">
      <c r="A20" s="111" t="s">
        <v>4</v>
      </c>
      <c r="B20" s="107">
        <f>SQRT(1/2*(B18+C18))</f>
        <v>9.4758464881332036E-2</v>
      </c>
      <c r="C20" s="112"/>
    </row>
    <row r="21" spans="1:14" ht="15" thickBot="1">
      <c r="A21" s="114" t="s">
        <v>138</v>
      </c>
      <c r="B21" s="115">
        <f>B20^2</f>
        <v>8.9791666666666371E-3</v>
      </c>
      <c r="C21" s="116"/>
    </row>
    <row r="22" spans="1:14" ht="15" thickBot="1"/>
    <row r="23" spans="1:14">
      <c r="A23" s="108" t="s">
        <v>127</v>
      </c>
      <c r="B23" s="121">
        <f>2*B15-2</f>
        <v>6</v>
      </c>
    </row>
    <row r="24" spans="1:14">
      <c r="A24" s="111" t="s">
        <v>5</v>
      </c>
      <c r="B24" s="124">
        <f>(B16-C16)/(B20*SQRT(2/B15))</f>
        <v>1.7536174080799725</v>
      </c>
    </row>
    <row r="25" spans="1:14">
      <c r="A25" s="111" t="s">
        <v>11</v>
      </c>
      <c r="B25" s="122">
        <v>0.05</v>
      </c>
    </row>
    <row r="26" spans="1:14">
      <c r="A26" s="111" t="s">
        <v>9</v>
      </c>
      <c r="B26" s="122">
        <f>TINV(B25,B23)</f>
        <v>2.4469118511449697</v>
      </c>
    </row>
    <row r="27" spans="1:14">
      <c r="A27" s="111" t="s">
        <v>6</v>
      </c>
      <c r="B27" s="124">
        <f>TTEST(B10:B13,C10:C13,2,2)</f>
        <v>0.13003831829308302</v>
      </c>
    </row>
    <row r="28" spans="1:14">
      <c r="A28" s="111" t="s">
        <v>10</v>
      </c>
      <c r="B28" s="122">
        <f>TINV(B25*2,B23)</f>
        <v>1.9431802805153031</v>
      </c>
    </row>
    <row r="29" spans="1:14">
      <c r="A29" s="111" t="s">
        <v>7</v>
      </c>
      <c r="B29" s="124">
        <f>TTEST(B10:B13,C10:C13,1,2)</f>
        <v>6.5019159146541508E-2</v>
      </c>
    </row>
    <row r="30" spans="1:14" ht="15" thickBot="1">
      <c r="A30" s="114" t="s">
        <v>8</v>
      </c>
      <c r="B30" s="123"/>
    </row>
  </sheetData>
  <mergeCells count="1">
    <mergeCell ref="E9:M9"/>
  </mergeCells>
  <phoneticPr fontId="24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Graph Replicates</vt:lpstr>
      <vt:lpstr>Data</vt:lpstr>
      <vt:lpstr>Log Linear Regression</vt:lpstr>
      <vt:lpstr>Logistic</vt:lpstr>
      <vt:lpstr>Gompertz</vt:lpstr>
      <vt:lpstr>Growth Rate</vt:lpstr>
      <vt:lpstr>Fitting Results</vt:lpstr>
      <vt:lpstr>All Results</vt:lpstr>
      <vt:lpstr>t-Test</vt:lpstr>
      <vt:lpstr>ANOVA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Rotem Ben-Shachar</cp:lastModifiedBy>
  <dcterms:created xsi:type="dcterms:W3CDTF">2011-02-22T23:38:13Z</dcterms:created>
  <dcterms:modified xsi:type="dcterms:W3CDTF">2015-01-13T16:44:17Z</dcterms:modified>
</cp:coreProperties>
</file>