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566CC496-2D32-487C-98AC-760340393404}" xr6:coauthVersionLast="41" xr6:coauthVersionMax="41" xr10:uidLastSave="{00000000-0000-0000-0000-000000000000}"/>
  <bookViews>
    <workbookView xWindow="-96" yWindow="-96" windowWidth="19392" windowHeight="10392" activeTab="2" xr2:uid="{00000000-000D-0000-FFFF-FFFF00000000}"/>
  </bookViews>
  <sheets>
    <sheet name="Data - Income Statement" sheetId="4" r:id="rId1"/>
    <sheet name="Basic Financial Analysis1" sheetId="10" r:id="rId2"/>
    <sheet name="advanced Financial Analysis" sheetId="11" r:id="rId3"/>
  </sheets>
  <definedNames>
    <definedName name="_xlnm._FilterDatabase" localSheetId="0" hidden="1">'Data - Income Statement'!$A$3:$D$12</definedName>
    <definedName name="Gross_Profit">'advanced Financial Analysis'!$5:$5</definedName>
    <definedName name="Sensitivity">'advanced Financial Analysis'!$B$36</definedName>
    <definedName name="Sensitivity_Driver">#REF!</definedName>
    <definedName name="SG_A">'advanced Financial Analysis'!$6:$6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1" l="1"/>
  <c r="A53" i="11"/>
  <c r="A2" i="11"/>
  <c r="D37" i="11" l="1"/>
  <c r="D38" i="11"/>
  <c r="D40" i="11"/>
  <c r="D42" i="11"/>
  <c r="D43" i="11"/>
  <c r="D45" i="11"/>
  <c r="C38" i="11"/>
  <c r="C40" i="11"/>
  <c r="C42" i="11"/>
  <c r="C43" i="11"/>
  <c r="C45" i="11"/>
  <c r="C37" i="11"/>
  <c r="D25" i="11"/>
  <c r="D26" i="11"/>
  <c r="D28" i="11"/>
  <c r="D30" i="11"/>
  <c r="D31" i="11"/>
  <c r="D33" i="11"/>
  <c r="C26" i="11"/>
  <c r="C28" i="11"/>
  <c r="C30" i="11"/>
  <c r="C31" i="11"/>
  <c r="C33" i="11"/>
  <c r="C25" i="11"/>
  <c r="D15" i="10" l="1"/>
  <c r="D19" i="11"/>
  <c r="C19" i="11"/>
  <c r="D18" i="11"/>
  <c r="C18" i="11"/>
  <c r="D17" i="11"/>
  <c r="C17" i="11"/>
  <c r="D16" i="11"/>
  <c r="C16" i="11"/>
  <c r="D15" i="11"/>
  <c r="I9" i="11"/>
  <c r="H9" i="11"/>
  <c r="G9" i="11"/>
  <c r="F9" i="11"/>
  <c r="E9" i="11"/>
  <c r="I6" i="11"/>
  <c r="H6" i="11"/>
  <c r="G6" i="11"/>
  <c r="F6" i="11"/>
  <c r="E6" i="11"/>
  <c r="D5" i="11"/>
  <c r="D49" i="11" s="1"/>
  <c r="D50" i="11" s="1"/>
  <c r="C5" i="11"/>
  <c r="C49" i="11" s="1"/>
  <c r="C50" i="11" s="1"/>
  <c r="F3" i="10"/>
  <c r="G3" i="10"/>
  <c r="H3" i="10"/>
  <c r="I3" i="10"/>
  <c r="F4" i="10"/>
  <c r="G4" i="10"/>
  <c r="H4" i="10"/>
  <c r="I4" i="10"/>
  <c r="F5" i="10"/>
  <c r="G5" i="10"/>
  <c r="H5" i="10"/>
  <c r="I5" i="10"/>
  <c r="F6" i="10"/>
  <c r="G6" i="10"/>
  <c r="H6" i="10"/>
  <c r="I6" i="10"/>
  <c r="F7" i="10"/>
  <c r="G7" i="10"/>
  <c r="H7" i="10"/>
  <c r="I7" i="10"/>
  <c r="F8" i="10"/>
  <c r="G8" i="10"/>
  <c r="H8" i="10"/>
  <c r="I8" i="10"/>
  <c r="F9" i="10"/>
  <c r="G9" i="10"/>
  <c r="H9" i="10"/>
  <c r="I9" i="10"/>
  <c r="F10" i="10"/>
  <c r="G10" i="10"/>
  <c r="H10" i="10"/>
  <c r="I10" i="10"/>
  <c r="F11" i="10"/>
  <c r="G11" i="10"/>
  <c r="H11" i="10"/>
  <c r="I11" i="10"/>
  <c r="F12" i="10"/>
  <c r="G12" i="10"/>
  <c r="H12" i="10"/>
  <c r="I12" i="10"/>
  <c r="E11" i="10"/>
  <c r="E12" i="10"/>
  <c r="E10" i="10"/>
  <c r="E9" i="10"/>
  <c r="E8" i="10"/>
  <c r="E3" i="10"/>
  <c r="E7" i="10"/>
  <c r="E6" i="10"/>
  <c r="E5" i="10"/>
  <c r="E4" i="10"/>
  <c r="D20" i="10"/>
  <c r="C20" i="10"/>
  <c r="D19" i="10"/>
  <c r="C19" i="10"/>
  <c r="D18" i="10"/>
  <c r="C18" i="10"/>
  <c r="D17" i="10"/>
  <c r="C17" i="10"/>
  <c r="C16" i="10"/>
  <c r="D16" i="10"/>
  <c r="D7" i="11" l="1"/>
  <c r="D39" i="11"/>
  <c r="D27" i="11"/>
  <c r="C7" i="11"/>
  <c r="C39" i="11"/>
  <c r="C27" i="11"/>
  <c r="I40" i="11"/>
  <c r="H40" i="11"/>
  <c r="G43" i="11"/>
  <c r="E28" i="11"/>
  <c r="E40" i="11"/>
  <c r="H43" i="11"/>
  <c r="E37" i="11"/>
  <c r="E25" i="11"/>
  <c r="F40" i="11"/>
  <c r="E43" i="11"/>
  <c r="E31" i="11"/>
  <c r="I43" i="11"/>
  <c r="G40" i="11"/>
  <c r="F43" i="11"/>
  <c r="F3" i="11"/>
  <c r="F28" i="11" s="1"/>
  <c r="E4" i="11"/>
  <c r="E8" i="11"/>
  <c r="D7" i="10"/>
  <c r="D10" i="10" s="1"/>
  <c r="D12" i="10" s="1"/>
  <c r="C7" i="10"/>
  <c r="C10" i="10" s="1"/>
  <c r="C12" i="10" s="1"/>
  <c r="D5" i="10"/>
  <c r="C5" i="10"/>
  <c r="C10" i="11" l="1"/>
  <c r="C41" i="11"/>
  <c r="C29" i="11"/>
  <c r="D10" i="11"/>
  <c r="D41" i="11"/>
  <c r="D29" i="11"/>
  <c r="E30" i="11"/>
  <c r="E42" i="11"/>
  <c r="E5" i="11"/>
  <c r="E49" i="11" s="1"/>
  <c r="E50" i="11" s="1"/>
  <c r="E26" i="11"/>
  <c r="E38" i="11"/>
  <c r="F25" i="11"/>
  <c r="F37" i="11"/>
  <c r="F31" i="11"/>
  <c r="G3" i="11"/>
  <c r="F8" i="11"/>
  <c r="F4" i="11"/>
  <c r="D44" i="11" l="1"/>
  <c r="D32" i="11"/>
  <c r="D12" i="11"/>
  <c r="D20" i="11"/>
  <c r="C44" i="11"/>
  <c r="C32" i="11"/>
  <c r="C20" i="11"/>
  <c r="C12" i="11"/>
  <c r="C34" i="11" s="1"/>
  <c r="F5" i="11"/>
  <c r="F49" i="11" s="1"/>
  <c r="F50" i="11" s="1"/>
  <c r="F38" i="11"/>
  <c r="F26" i="11"/>
  <c r="F42" i="11"/>
  <c r="F30" i="11"/>
  <c r="E7" i="11"/>
  <c r="E39" i="11"/>
  <c r="E27" i="11"/>
  <c r="G37" i="11"/>
  <c r="G25" i="11"/>
  <c r="G31" i="11"/>
  <c r="G28" i="11"/>
  <c r="H3" i="11"/>
  <c r="G8" i="11"/>
  <c r="G4" i="11"/>
  <c r="C46" i="11" l="1"/>
  <c r="D46" i="11"/>
  <c r="D34" i="11"/>
  <c r="G5" i="11"/>
  <c r="G49" i="11" s="1"/>
  <c r="G50" i="11" s="1"/>
  <c r="G38" i="11"/>
  <c r="G26" i="11"/>
  <c r="G30" i="11"/>
  <c r="G42" i="11"/>
  <c r="H37" i="11"/>
  <c r="H25" i="11"/>
  <c r="H31" i="11"/>
  <c r="H28" i="11"/>
  <c r="E41" i="11"/>
  <c r="E29" i="11"/>
  <c r="E10" i="11"/>
  <c r="F7" i="11"/>
  <c r="F27" i="11"/>
  <c r="F39" i="11"/>
  <c r="H8" i="11"/>
  <c r="H4" i="11"/>
  <c r="H5" i="11" s="1"/>
  <c r="H49" i="11" s="1"/>
  <c r="H50" i="11" s="1"/>
  <c r="I3" i="11"/>
  <c r="E11" i="11" l="1"/>
  <c r="E32" i="11"/>
  <c r="E44" i="11"/>
  <c r="H30" i="11"/>
  <c r="H42" i="11"/>
  <c r="H7" i="11"/>
  <c r="H39" i="11"/>
  <c r="H27" i="11"/>
  <c r="I37" i="11"/>
  <c r="I25" i="11"/>
  <c r="I28" i="11"/>
  <c r="I31" i="11"/>
  <c r="H26" i="11"/>
  <c r="H38" i="11"/>
  <c r="F29" i="11"/>
  <c r="F41" i="11"/>
  <c r="F10" i="11"/>
  <c r="G7" i="11"/>
  <c r="G27" i="11"/>
  <c r="G39" i="11"/>
  <c r="I8" i="11"/>
  <c r="I4" i="11"/>
  <c r="I5" i="11" l="1"/>
  <c r="I49" i="11" s="1"/>
  <c r="I26" i="11"/>
  <c r="I38" i="11"/>
  <c r="I42" i="11"/>
  <c r="I30" i="11"/>
  <c r="G29" i="11"/>
  <c r="G41" i="11"/>
  <c r="G10" i="11"/>
  <c r="H10" i="11"/>
  <c r="H41" i="11"/>
  <c r="H29" i="11"/>
  <c r="F11" i="11"/>
  <c r="F44" i="11"/>
  <c r="F32" i="11"/>
  <c r="E12" i="11"/>
  <c r="E45" i="11"/>
  <c r="E33" i="11"/>
  <c r="I50" i="11" l="1"/>
  <c r="B53" i="11"/>
  <c r="G32" i="11"/>
  <c r="G44" i="11"/>
  <c r="G11" i="11"/>
  <c r="F12" i="11"/>
  <c r="F33" i="11"/>
  <c r="F45" i="11"/>
  <c r="E34" i="11"/>
  <c r="E46" i="11"/>
  <c r="H32" i="11"/>
  <c r="H44" i="11"/>
  <c r="H11" i="11"/>
  <c r="I7" i="11"/>
  <c r="I39" i="11"/>
  <c r="I27" i="11"/>
  <c r="I41" i="11" l="1"/>
  <c r="I29" i="11"/>
  <c r="I10" i="11"/>
  <c r="F46" i="11"/>
  <c r="F34" i="11"/>
  <c r="H12" i="11"/>
  <c r="H45" i="11"/>
  <c r="H33" i="11"/>
  <c r="G12" i="11"/>
  <c r="G33" i="11"/>
  <c r="G45" i="11"/>
  <c r="H34" i="11" l="1"/>
  <c r="H46" i="11"/>
  <c r="I44" i="11"/>
  <c r="I32" i="11"/>
  <c r="I11" i="11"/>
  <c r="G34" i="11"/>
  <c r="G46" i="11"/>
  <c r="I12" i="11" l="1"/>
  <c r="I45" i="11"/>
  <c r="I33" i="11"/>
  <c r="I46" i="11" l="1"/>
  <c r="I34" i="11"/>
</calcChain>
</file>

<file path=xl/sharedStrings.xml><?xml version="1.0" encoding="utf-8"?>
<sst xmlns="http://schemas.openxmlformats.org/spreadsheetml/2006/main" count="73" uniqueCount="22">
  <si>
    <t>Income Statement</t>
  </si>
  <si>
    <t>Revenue</t>
  </si>
  <si>
    <t>COGS</t>
  </si>
  <si>
    <t>Gross Profit</t>
  </si>
  <si>
    <t>SG&amp;A</t>
  </si>
  <si>
    <t>EBITDA</t>
  </si>
  <si>
    <t>Depreciation</t>
  </si>
  <si>
    <t>Interest</t>
  </si>
  <si>
    <t>EBT</t>
  </si>
  <si>
    <t>Taxes</t>
  </si>
  <si>
    <t>Net Income</t>
  </si>
  <si>
    <t>Assumptions</t>
  </si>
  <si>
    <t>Revenue growth</t>
  </si>
  <si>
    <t>COGS % of revenue</t>
  </si>
  <si>
    <t>Depreciation % revenue</t>
  </si>
  <si>
    <t>Tax rate</t>
  </si>
  <si>
    <t>Analysis</t>
  </si>
  <si>
    <t>Common Size income Statement</t>
  </si>
  <si>
    <t xml:space="preserve">% Change </t>
  </si>
  <si>
    <t>EBITDA Sensitivity</t>
  </si>
  <si>
    <t>NZD $000's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</si>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</sst>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&quot;A&quot;"/>
    <numFmt numFmtId="165" formatCode="0&quot;E&quot;"/>
    <numFmt numFmtId="166" formatCode="0.0%"/>
    <numFmt numFmtId="167" formatCode="0.0"/>
  </numFmts>
  <fonts count="10" x14ac:knownFonts="1"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rgb="FF3333CC"/>
      <name val="Arial Narrow"/>
      <family val="2"/>
    </font>
    <font>
      <b/>
      <sz val="11"/>
      <color rgb="FF3333CC"/>
      <name val="Arial Narrow"/>
      <family val="2"/>
    </font>
    <font>
      <b/>
      <sz val="12"/>
      <color theme="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1"/>
      <color rgb="FF0000FF"/>
      <name val="Arial Narrow"/>
      <family val="2"/>
    </font>
    <font>
      <sz val="11"/>
      <color rgb="FF0000FF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14" fontId="0" fillId="0" borderId="0" xfId="0" applyNumberFormat="1"/>
    <xf numFmtId="166" fontId="0" fillId="0" borderId="0" xfId="2" applyNumberFormat="1" applyFont="1"/>
    <xf numFmtId="43" fontId="0" fillId="0" borderId="0" xfId="0" applyNumberFormat="1"/>
    <xf numFmtId="166" fontId="3" fillId="0" borderId="0" xfId="2" applyNumberFormat="1" applyFont="1"/>
    <xf numFmtId="43" fontId="3" fillId="0" borderId="0" xfId="0" applyNumberFormat="1" applyFont="1"/>
    <xf numFmtId="0" fontId="0" fillId="0" borderId="1" xfId="0" applyBorder="1"/>
    <xf numFmtId="9" fontId="0" fillId="0" borderId="1" xfId="2" applyFont="1" applyBorder="1"/>
    <xf numFmtId="0" fontId="1" fillId="0" borderId="1" xfId="0" applyFont="1" applyBorder="1"/>
    <xf numFmtId="0" fontId="0" fillId="0" borderId="2" xfId="0" applyBorder="1"/>
    <xf numFmtId="0" fontId="5" fillId="2" borderId="0" xfId="0" applyFont="1" applyFill="1"/>
    <xf numFmtId="164" fontId="5" fillId="2" borderId="0" xfId="0" applyNumberFormat="1" applyFont="1" applyFill="1"/>
    <xf numFmtId="165" fontId="5" fillId="2" borderId="0" xfId="0" applyNumberFormat="1" applyFont="1" applyFill="1"/>
    <xf numFmtId="0" fontId="6" fillId="0" borderId="0" xfId="0" applyFont="1"/>
    <xf numFmtId="0" fontId="7" fillId="0" borderId="0" xfId="0" applyFont="1"/>
    <xf numFmtId="0" fontId="7" fillId="0" borderId="1" xfId="0" applyFont="1" applyBorder="1"/>
    <xf numFmtId="9" fontId="7" fillId="0" borderId="1" xfId="2" applyFont="1" applyBorder="1"/>
    <xf numFmtId="0" fontId="7" fillId="0" borderId="2" xfId="0" applyFont="1" applyBorder="1"/>
    <xf numFmtId="0" fontId="6" fillId="0" borderId="1" xfId="0" applyFont="1" applyBorder="1"/>
    <xf numFmtId="0" fontId="1" fillId="3" borderId="0" xfId="0" applyFont="1" applyFill="1"/>
    <xf numFmtId="0" fontId="0" fillId="3" borderId="0" xfId="0" applyFill="1"/>
    <xf numFmtId="167" fontId="0" fillId="0" borderId="0" xfId="0" applyNumberFormat="1"/>
    <xf numFmtId="43" fontId="0" fillId="0" borderId="0" xfId="1" applyFont="1"/>
    <xf numFmtId="43" fontId="0" fillId="0" borderId="2" xfId="1" applyFont="1" applyBorder="1"/>
    <xf numFmtId="43" fontId="1" fillId="0" borderId="0" xfId="1" applyFont="1"/>
    <xf numFmtId="43" fontId="0" fillId="0" borderId="1" xfId="1" applyFont="1" applyBorder="1"/>
    <xf numFmtId="43" fontId="1" fillId="0" borderId="1" xfId="1" applyFont="1" applyBorder="1"/>
    <xf numFmtId="43" fontId="8" fillId="0" borderId="0" xfId="1" applyFont="1"/>
    <xf numFmtId="43" fontId="9" fillId="0" borderId="0" xfId="1" applyFont="1"/>
    <xf numFmtId="43" fontId="9" fillId="0" borderId="2" xfId="1" applyFont="1" applyBorder="1"/>
    <xf numFmtId="166" fontId="9" fillId="0" borderId="0" xfId="2" applyNumberFormat="1" applyFont="1"/>
    <xf numFmtId="43" fontId="9" fillId="0" borderId="0" xfId="0" applyNumberFormat="1" applyFont="1"/>
    <xf numFmtId="9" fontId="9" fillId="0" borderId="0" xfId="0" applyNumberFormat="1" applyFont="1"/>
    <xf numFmtId="2" fontId="4" fillId="0" borderId="0" xfId="1" applyNumberFormat="1" applyFont="1"/>
    <xf numFmtId="2" fontId="1" fillId="0" borderId="0" xfId="1" applyNumberFormat="1" applyFont="1"/>
    <xf numFmtId="2" fontId="3" fillId="0" borderId="0" xfId="1" applyNumberFormat="1" applyFont="1"/>
    <xf numFmtId="2" fontId="0" fillId="0" borderId="0" xfId="1" applyNumberFormat="1" applyFont="1"/>
    <xf numFmtId="2" fontId="0" fillId="0" borderId="1" xfId="1" applyNumberFormat="1" applyFont="1" applyBorder="1"/>
    <xf numFmtId="2" fontId="0" fillId="0" borderId="1" xfId="2" applyNumberFormat="1" applyFont="1" applyBorder="1"/>
    <xf numFmtId="2" fontId="3" fillId="0" borderId="2" xfId="1" applyNumberFormat="1" applyFont="1" applyBorder="1"/>
    <xf numFmtId="2" fontId="0" fillId="0" borderId="2" xfId="1" applyNumberFormat="1" applyFont="1" applyBorder="1"/>
    <xf numFmtId="2" fontId="1" fillId="0" borderId="1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  <border>
        <vertical/>
        <horizontal/>
      </border>
    </dxf>
    <dxf>
      <font>
        <color theme="2" tint="-9.9948118533890809E-2"/>
      </font>
      <fill>
        <patternFill patternType="none">
          <fgColor auto="1"/>
          <bgColor auto="1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0000FF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2:N15"/>
  <sheetViews>
    <sheetView workbookViewId="0">
      <selection activeCell="E21" sqref="E21"/>
    </sheetView>
  </sheetViews>
  <sheetFormatPr defaultRowHeight="14.1" x14ac:dyDescent="0.5"/>
  <cols>
    <col min="3" max="4" width="13.9375" bestFit="1" customWidth="1"/>
    <col min="7" max="14" width="10.46875" customWidth="1"/>
  </cols>
  <sheetData>
    <row r="2" spans="1:14" x14ac:dyDescent="0.5">
      <c r="A2" s="1" t="s">
        <v>0</v>
      </c>
      <c r="C2">
        <v>2018</v>
      </c>
      <c r="D2">
        <v>2019</v>
      </c>
    </row>
    <row r="3" spans="1:14" x14ac:dyDescent="0.5">
      <c r="A3" t="s">
        <v>1</v>
      </c>
      <c r="C3" s="23">
        <v>150000</v>
      </c>
      <c r="D3" s="23">
        <v>165000</v>
      </c>
    </row>
    <row r="4" spans="1:14" x14ac:dyDescent="0.5">
      <c r="A4" t="s">
        <v>2</v>
      </c>
      <c r="C4" s="23">
        <v>67500</v>
      </c>
      <c r="D4" s="23">
        <v>74250</v>
      </c>
    </row>
    <row r="5" spans="1:14" x14ac:dyDescent="0.5">
      <c r="A5" t="s">
        <v>3</v>
      </c>
      <c r="C5" s="23">
        <v>82500</v>
      </c>
      <c r="D5" s="23">
        <v>90750</v>
      </c>
    </row>
    <row r="6" spans="1:14" x14ac:dyDescent="0.5">
      <c r="A6" t="s">
        <v>4</v>
      </c>
      <c r="C6" s="23">
        <v>16500</v>
      </c>
      <c r="D6" s="23">
        <v>18150</v>
      </c>
    </row>
    <row r="7" spans="1:14" x14ac:dyDescent="0.5">
      <c r="A7" t="s">
        <v>5</v>
      </c>
      <c r="C7" s="23">
        <v>66000</v>
      </c>
      <c r="D7" s="23">
        <v>72600</v>
      </c>
    </row>
    <row r="8" spans="1:14" x14ac:dyDescent="0.5">
      <c r="A8" t="s">
        <v>6</v>
      </c>
      <c r="C8" s="23">
        <v>6600</v>
      </c>
      <c r="D8" s="23">
        <v>7260</v>
      </c>
    </row>
    <row r="9" spans="1:14" x14ac:dyDescent="0.5">
      <c r="A9" t="s">
        <v>7</v>
      </c>
      <c r="C9" s="23">
        <v>1000</v>
      </c>
      <c r="D9" s="23">
        <v>1000</v>
      </c>
    </row>
    <row r="10" spans="1:14" x14ac:dyDescent="0.5">
      <c r="A10" t="s">
        <v>8</v>
      </c>
      <c r="C10" s="23">
        <v>58400</v>
      </c>
      <c r="D10" s="23">
        <v>64340</v>
      </c>
    </row>
    <row r="11" spans="1:14" x14ac:dyDescent="0.5">
      <c r="A11" t="s">
        <v>9</v>
      </c>
      <c r="C11" s="23">
        <v>17520</v>
      </c>
      <c r="D11" s="23">
        <v>19302</v>
      </c>
    </row>
    <row r="12" spans="1:14" x14ac:dyDescent="0.5">
      <c r="A12" t="s">
        <v>10</v>
      </c>
      <c r="C12" s="23">
        <v>40880</v>
      </c>
      <c r="D12" s="23">
        <v>45038</v>
      </c>
    </row>
    <row r="14" spans="1:14" x14ac:dyDescent="0.5">
      <c r="G14" s="2"/>
    </row>
    <row r="15" spans="1:14" x14ac:dyDescent="0.5">
      <c r="H15" s="2"/>
      <c r="I15" s="2"/>
      <c r="J15" s="2"/>
      <c r="K15" s="2"/>
      <c r="L15" s="2"/>
      <c r="M15" s="2"/>
      <c r="N1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3A106-E8CB-46BC-B07A-8262FD90C756}">
  <sheetPr codeName="Sheet1"/>
  <dimension ref="A1:I20"/>
  <sheetViews>
    <sheetView showGridLines="0" workbookViewId="0">
      <pane xSplit="2" ySplit="1" topLeftCell="C2" activePane="bottomRight" state="frozen"/>
      <selection activeCell="C1" sqref="C1"/>
      <selection pane="topRight" activeCell="C1" sqref="C1"/>
      <selection pane="bottomLeft" activeCell="C1" sqref="C1"/>
      <selection pane="bottomRight" activeCell="G12" sqref="G12"/>
    </sheetView>
  </sheetViews>
  <sheetFormatPr defaultRowHeight="14.1" x14ac:dyDescent="0.5"/>
  <cols>
    <col min="1" max="1" width="20.1171875" bestFit="1" customWidth="1"/>
    <col min="3" max="3" width="11.87890625" bestFit="1" customWidth="1"/>
    <col min="4" max="4" width="12" bestFit="1" customWidth="1"/>
    <col min="5" max="6" width="11.87890625" bestFit="1" customWidth="1"/>
    <col min="7" max="7" width="12.3515625" customWidth="1"/>
    <col min="8" max="8" width="13.64453125" customWidth="1"/>
    <col min="9" max="9" width="14.703125" customWidth="1"/>
  </cols>
  <sheetData>
    <row r="1" spans="1:9" ht="15" x14ac:dyDescent="0.5">
      <c r="A1" s="11" t="s">
        <v>20</v>
      </c>
      <c r="B1" s="11"/>
      <c r="C1" s="12">
        <v>2018</v>
      </c>
      <c r="D1" s="12">
        <v>2019</v>
      </c>
      <c r="E1" s="13">
        <v>2020</v>
      </c>
      <c r="F1" s="13">
        <v>2021</v>
      </c>
      <c r="G1" s="13">
        <v>2022</v>
      </c>
      <c r="H1" s="13">
        <v>2023</v>
      </c>
      <c r="I1" s="13">
        <v>2024</v>
      </c>
    </row>
    <row r="3" spans="1:9" x14ac:dyDescent="0.5">
      <c r="A3" s="14" t="s">
        <v>1</v>
      </c>
      <c r="B3" s="1"/>
      <c r="C3" s="34">
        <v>150000</v>
      </c>
      <c r="D3" s="34">
        <v>165000</v>
      </c>
      <c r="E3" s="35">
        <f>D3*(1+E15)</f>
        <v>181500.00000000003</v>
      </c>
      <c r="F3" s="35">
        <f>E3*(1+F15)</f>
        <v>199650.00000000006</v>
      </c>
      <c r="G3" s="35">
        <f>F3*(1+G15)</f>
        <v>219615.00000000009</v>
      </c>
      <c r="H3" s="35">
        <f>G3*(1+H15)</f>
        <v>241576.50000000012</v>
      </c>
      <c r="I3" s="35">
        <f>H3*(1+I15)</f>
        <v>265734.15000000014</v>
      </c>
    </row>
    <row r="4" spans="1:9" x14ac:dyDescent="0.5">
      <c r="A4" s="15" t="s">
        <v>2</v>
      </c>
      <c r="C4" s="36">
        <v>67500</v>
      </c>
      <c r="D4" s="36">
        <v>74250</v>
      </c>
      <c r="E4" s="37">
        <f>E3*E16</f>
        <v>81675.000000000015</v>
      </c>
      <c r="F4" s="37">
        <f>F3*F16</f>
        <v>89842.500000000029</v>
      </c>
      <c r="G4" s="37">
        <f>G3*G16</f>
        <v>98826.750000000044</v>
      </c>
      <c r="H4" s="37">
        <f>H3*H16</f>
        <v>108709.42500000006</v>
      </c>
      <c r="I4" s="37">
        <f>I3*I16</f>
        <v>119580.36750000007</v>
      </c>
    </row>
    <row r="5" spans="1:9" x14ac:dyDescent="0.5">
      <c r="A5" s="16" t="s">
        <v>3</v>
      </c>
      <c r="B5" s="7"/>
      <c r="C5" s="38">
        <f t="shared" ref="C5:I5" si="0">C3-C4</f>
        <v>82500</v>
      </c>
      <c r="D5" s="38">
        <f t="shared" si="0"/>
        <v>90750</v>
      </c>
      <c r="E5" s="38">
        <f t="shared" si="0"/>
        <v>99825.000000000015</v>
      </c>
      <c r="F5" s="38">
        <f t="shared" si="0"/>
        <v>109807.50000000003</v>
      </c>
      <c r="G5" s="38">
        <f t="shared" si="0"/>
        <v>120788.25000000004</v>
      </c>
      <c r="H5" s="38">
        <f t="shared" si="0"/>
        <v>132867.07500000007</v>
      </c>
      <c r="I5" s="38">
        <f t="shared" si="0"/>
        <v>146153.78250000009</v>
      </c>
    </row>
    <row r="6" spans="1:9" x14ac:dyDescent="0.5">
      <c r="A6" s="15" t="s">
        <v>4</v>
      </c>
      <c r="C6" s="36">
        <v>16500</v>
      </c>
      <c r="D6" s="36">
        <v>18150</v>
      </c>
      <c r="E6" s="37">
        <f>E17</f>
        <v>20000</v>
      </c>
      <c r="F6" s="37">
        <f>F17</f>
        <v>20000</v>
      </c>
      <c r="G6" s="37">
        <f>G17</f>
        <v>20000</v>
      </c>
      <c r="H6" s="37">
        <f>H17</f>
        <v>20000</v>
      </c>
      <c r="I6" s="37">
        <f>I17</f>
        <v>20000</v>
      </c>
    </row>
    <row r="7" spans="1:9" x14ac:dyDescent="0.5">
      <c r="A7" s="17" t="s">
        <v>5</v>
      </c>
      <c r="B7" s="8"/>
      <c r="C7" s="39">
        <f t="shared" ref="C7:I7" si="1">C5-C6</f>
        <v>66000</v>
      </c>
      <c r="D7" s="39">
        <f t="shared" si="1"/>
        <v>72600</v>
      </c>
      <c r="E7" s="39">
        <f t="shared" si="1"/>
        <v>79825.000000000015</v>
      </c>
      <c r="F7" s="39">
        <f t="shared" si="1"/>
        <v>89807.500000000029</v>
      </c>
      <c r="G7" s="39">
        <f t="shared" si="1"/>
        <v>100788.25000000004</v>
      </c>
      <c r="H7" s="39">
        <f t="shared" si="1"/>
        <v>112867.07500000007</v>
      </c>
      <c r="I7" s="39">
        <f t="shared" si="1"/>
        <v>126153.78250000009</v>
      </c>
    </row>
    <row r="8" spans="1:9" x14ac:dyDescent="0.5">
      <c r="A8" s="15" t="s">
        <v>6</v>
      </c>
      <c r="C8" s="36">
        <v>6600</v>
      </c>
      <c r="D8" s="36">
        <v>7260</v>
      </c>
      <c r="E8" s="37">
        <f>E3*E18</f>
        <v>9075.0000000000018</v>
      </c>
      <c r="F8" s="37">
        <f>F3*F18</f>
        <v>9982.5000000000036</v>
      </c>
      <c r="G8" s="37">
        <f>G3*G18</f>
        <v>10980.750000000005</v>
      </c>
      <c r="H8" s="37">
        <f>H3*H18</f>
        <v>12078.825000000006</v>
      </c>
      <c r="I8" s="37">
        <f>I3*I18</f>
        <v>13286.707500000008</v>
      </c>
    </row>
    <row r="9" spans="1:9" x14ac:dyDescent="0.5">
      <c r="A9" s="15" t="s">
        <v>7</v>
      </c>
      <c r="C9" s="36">
        <v>1000</v>
      </c>
      <c r="D9" s="36">
        <v>1000</v>
      </c>
      <c r="E9" s="37">
        <f>E19</f>
        <v>1000</v>
      </c>
      <c r="F9" s="37">
        <f>F19</f>
        <v>1000</v>
      </c>
      <c r="G9" s="37">
        <f>G19</f>
        <v>1000</v>
      </c>
      <c r="H9" s="37">
        <f>H19</f>
        <v>1000</v>
      </c>
      <c r="I9" s="37">
        <f>I19</f>
        <v>1000</v>
      </c>
    </row>
    <row r="10" spans="1:9" x14ac:dyDescent="0.5">
      <c r="A10" s="15" t="s">
        <v>8</v>
      </c>
      <c r="C10" s="37">
        <f t="shared" ref="C10:I10" si="2">C7-SUM(C8:C9)</f>
        <v>58400</v>
      </c>
      <c r="D10" s="37">
        <f t="shared" si="2"/>
        <v>64340</v>
      </c>
      <c r="E10" s="37">
        <f t="shared" si="2"/>
        <v>69750.000000000015</v>
      </c>
      <c r="F10" s="37">
        <f t="shared" si="2"/>
        <v>78825.000000000029</v>
      </c>
      <c r="G10" s="37">
        <f t="shared" si="2"/>
        <v>88807.500000000044</v>
      </c>
      <c r="H10" s="37">
        <f t="shared" si="2"/>
        <v>99788.250000000058</v>
      </c>
      <c r="I10" s="37">
        <f t="shared" si="2"/>
        <v>111867.07500000008</v>
      </c>
    </row>
    <row r="11" spans="1:9" x14ac:dyDescent="0.5">
      <c r="A11" s="18" t="s">
        <v>9</v>
      </c>
      <c r="B11" s="10"/>
      <c r="C11" s="40">
        <v>17520</v>
      </c>
      <c r="D11" s="40">
        <v>19302</v>
      </c>
      <c r="E11" s="41">
        <f>E10*E20</f>
        <v>20925.000000000004</v>
      </c>
      <c r="F11" s="41">
        <f>F10*F20</f>
        <v>23647.500000000007</v>
      </c>
      <c r="G11" s="41">
        <f>G10*G20</f>
        <v>26642.250000000011</v>
      </c>
      <c r="H11" s="41">
        <f>H10*H20</f>
        <v>29936.475000000017</v>
      </c>
      <c r="I11" s="41">
        <f>I10*I20</f>
        <v>33560.122500000027</v>
      </c>
    </row>
    <row r="12" spans="1:9" x14ac:dyDescent="0.5">
      <c r="A12" s="19" t="s">
        <v>10</v>
      </c>
      <c r="B12" s="9"/>
      <c r="C12" s="42">
        <f t="shared" ref="C12:I12" si="3">C10-C11</f>
        <v>40880</v>
      </c>
      <c r="D12" s="42">
        <f t="shared" si="3"/>
        <v>45038</v>
      </c>
      <c r="E12" s="42">
        <f t="shared" si="3"/>
        <v>48825.000000000015</v>
      </c>
      <c r="F12" s="42">
        <f t="shared" si="3"/>
        <v>55177.500000000022</v>
      </c>
      <c r="G12" s="42">
        <f t="shared" si="3"/>
        <v>62165.250000000029</v>
      </c>
      <c r="H12" s="42">
        <f t="shared" si="3"/>
        <v>69851.775000000038</v>
      </c>
      <c r="I12" s="42">
        <f t="shared" si="3"/>
        <v>78306.952500000058</v>
      </c>
    </row>
    <row r="13" spans="1:9" x14ac:dyDescent="0.5">
      <c r="A13" s="15"/>
    </row>
    <row r="14" spans="1:9" x14ac:dyDescent="0.5">
      <c r="A14" s="14" t="s">
        <v>11</v>
      </c>
    </row>
    <row r="15" spans="1:9" x14ac:dyDescent="0.5">
      <c r="A15" s="15" t="s">
        <v>12</v>
      </c>
      <c r="C15" s="22"/>
      <c r="D15" s="3">
        <f>D3/C3-1</f>
        <v>0.10000000000000009</v>
      </c>
      <c r="E15" s="5">
        <v>0.1</v>
      </c>
      <c r="F15" s="5">
        <v>0.1</v>
      </c>
      <c r="G15" s="5">
        <v>0.1</v>
      </c>
      <c r="H15" s="5">
        <v>0.1</v>
      </c>
      <c r="I15" s="5">
        <v>0.1</v>
      </c>
    </row>
    <row r="16" spans="1:9" x14ac:dyDescent="0.5">
      <c r="A16" s="15" t="s">
        <v>13</v>
      </c>
      <c r="C16" s="3">
        <f>C4/C3</f>
        <v>0.45</v>
      </c>
      <c r="D16" s="3">
        <f>D4/D3</f>
        <v>0.45</v>
      </c>
      <c r="E16" s="5">
        <v>0.45</v>
      </c>
      <c r="F16" s="5">
        <v>0.45</v>
      </c>
      <c r="G16" s="5">
        <v>0.45</v>
      </c>
      <c r="H16" s="5">
        <v>0.45</v>
      </c>
      <c r="I16" s="5">
        <v>0.45</v>
      </c>
    </row>
    <row r="17" spans="1:9" x14ac:dyDescent="0.5">
      <c r="A17" s="15" t="s">
        <v>4</v>
      </c>
      <c r="C17" s="4">
        <f>C6</f>
        <v>16500</v>
      </c>
      <c r="D17" s="4">
        <f>D6</f>
        <v>18150</v>
      </c>
      <c r="E17" s="6">
        <v>20000</v>
      </c>
      <c r="F17" s="6">
        <v>20000</v>
      </c>
      <c r="G17" s="6">
        <v>20000</v>
      </c>
      <c r="H17" s="6">
        <v>20000</v>
      </c>
      <c r="I17" s="6">
        <v>20000</v>
      </c>
    </row>
    <row r="18" spans="1:9" x14ac:dyDescent="0.5">
      <c r="A18" s="15" t="s">
        <v>14</v>
      </c>
      <c r="C18" s="3">
        <f>C8/C3</f>
        <v>4.3999999999999997E-2</v>
      </c>
      <c r="D18" s="3">
        <f>D8/D3</f>
        <v>4.3999999999999997E-2</v>
      </c>
      <c r="E18" s="5">
        <v>0.05</v>
      </c>
      <c r="F18" s="5">
        <v>0.05</v>
      </c>
      <c r="G18" s="5">
        <v>0.05</v>
      </c>
      <c r="H18" s="5">
        <v>0.05</v>
      </c>
      <c r="I18" s="5">
        <v>0.05</v>
      </c>
    </row>
    <row r="19" spans="1:9" x14ac:dyDescent="0.5">
      <c r="A19" s="15" t="s">
        <v>7</v>
      </c>
      <c r="C19" s="4">
        <f>C9</f>
        <v>1000</v>
      </c>
      <c r="D19" s="4">
        <f>D9</f>
        <v>1000</v>
      </c>
      <c r="E19" s="6">
        <v>1000</v>
      </c>
      <c r="F19" s="6">
        <v>1000</v>
      </c>
      <c r="G19" s="6">
        <v>1000</v>
      </c>
      <c r="H19" s="6">
        <v>1000</v>
      </c>
      <c r="I19" s="6">
        <v>1000</v>
      </c>
    </row>
    <row r="20" spans="1:9" x14ac:dyDescent="0.5">
      <c r="A20" s="15" t="s">
        <v>15</v>
      </c>
      <c r="C20" s="3">
        <f>C11/C10</f>
        <v>0.3</v>
      </c>
      <c r="D20" s="3">
        <f>D11/D10</f>
        <v>0.3</v>
      </c>
      <c r="E20" s="5">
        <v>0.3</v>
      </c>
      <c r="F20" s="5">
        <v>0.3</v>
      </c>
      <c r="G20" s="5">
        <v>0.3</v>
      </c>
      <c r="H20" s="5">
        <v>0.3</v>
      </c>
      <c r="I20" s="5">
        <v>0.3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8D735-3E79-4011-B0F9-2187C1589AD0}">
  <sheetPr codeName="Sheet3"/>
  <dimension ref="A1:I54"/>
  <sheetViews>
    <sheetView showGridLines="0" tabSelected="1" topLeftCell="A16" workbookViewId="0">
      <selection activeCell="B36" sqref="B36"/>
    </sheetView>
  </sheetViews>
  <sheetFormatPr defaultRowHeight="14.1" outlineLevelRow="2" x14ac:dyDescent="0.5"/>
  <cols>
    <col min="1" max="1" width="20.1171875" bestFit="1" customWidth="1"/>
    <col min="2" max="2" width="10.87890625" bestFit="1" customWidth="1"/>
    <col min="3" max="6" width="11.87890625" bestFit="1" customWidth="1"/>
    <col min="7" max="7" width="12.3515625" customWidth="1"/>
    <col min="8" max="8" width="13.64453125" customWidth="1"/>
    <col min="9" max="9" width="14.703125" customWidth="1"/>
  </cols>
  <sheetData>
    <row r="1" spans="1:9" ht="15" x14ac:dyDescent="0.5">
      <c r="A1" s="11" t="s">
        <v>20</v>
      </c>
      <c r="B1" s="11"/>
      <c r="C1" s="12">
        <v>2018</v>
      </c>
      <c r="D1" s="12">
        <v>2019</v>
      </c>
      <c r="E1" s="13">
        <v>2020</v>
      </c>
      <c r="F1" s="13">
        <v>2021</v>
      </c>
      <c r="G1" s="13">
        <v>2022</v>
      </c>
      <c r="H1" s="13">
        <v>2023</v>
      </c>
      <c r="I1" s="13">
        <v>2024</v>
      </c>
    </row>
    <row r="2" spans="1:9" x14ac:dyDescent="0.5">
      <c r="A2" s="20" t="str">
        <f xml:space="preserve"> "Income Statement " &amp; A1</f>
        <v>Income Statement NZD $000's</v>
      </c>
      <c r="B2" s="21"/>
      <c r="C2" s="21"/>
      <c r="D2" s="21"/>
      <c r="E2" s="21"/>
      <c r="F2" s="21"/>
      <c r="G2" s="21"/>
      <c r="H2" s="21"/>
      <c r="I2" s="21"/>
    </row>
    <row r="3" spans="1:9" outlineLevel="1" x14ac:dyDescent="0.5">
      <c r="A3" s="15" t="s">
        <v>1</v>
      </c>
      <c r="B3" s="1"/>
      <c r="C3" s="28">
        <v>150000</v>
      </c>
      <c r="D3" s="28">
        <v>165000</v>
      </c>
      <c r="E3" s="25">
        <f>D3*(1+E15)</f>
        <v>181500.00000000003</v>
      </c>
      <c r="F3" s="25">
        <f>E3*(1+F15)</f>
        <v>199650.00000000006</v>
      </c>
      <c r="G3" s="25">
        <f>F3*(1+G15)</f>
        <v>219615.00000000009</v>
      </c>
      <c r="H3" s="25">
        <f>G3*(1+H15)</f>
        <v>241576.50000000012</v>
      </c>
      <c r="I3" s="25">
        <f>H3*(1+I15)</f>
        <v>265734.15000000014</v>
      </c>
    </row>
    <row r="4" spans="1:9" outlineLevel="1" x14ac:dyDescent="0.5">
      <c r="A4" s="15" t="s">
        <v>2</v>
      </c>
      <c r="C4" s="29">
        <v>67500</v>
      </c>
      <c r="D4" s="29">
        <v>74250</v>
      </c>
      <c r="E4" s="23">
        <f>E3*E16</f>
        <v>81675.000000000015</v>
      </c>
      <c r="F4" s="23">
        <f>F3*F16</f>
        <v>89842.500000000029</v>
      </c>
      <c r="G4" s="23">
        <f>G3*G16</f>
        <v>98826.750000000044</v>
      </c>
      <c r="H4" s="23">
        <f>H3*H16</f>
        <v>108709.42500000006</v>
      </c>
      <c r="I4" s="23">
        <f>I3*I16</f>
        <v>119580.36750000007</v>
      </c>
    </row>
    <row r="5" spans="1:9" outlineLevel="1" x14ac:dyDescent="0.5">
      <c r="A5" s="16" t="s">
        <v>3</v>
      </c>
      <c r="B5" s="7"/>
      <c r="C5" s="26">
        <f t="shared" ref="C5:I5" si="0">C3-C4</f>
        <v>82500</v>
      </c>
      <c r="D5" s="26">
        <f t="shared" si="0"/>
        <v>90750</v>
      </c>
      <c r="E5" s="26">
        <f t="shared" si="0"/>
        <v>99825.000000000015</v>
      </c>
      <c r="F5" s="26">
        <f t="shared" si="0"/>
        <v>109807.50000000003</v>
      </c>
      <c r="G5" s="26">
        <f t="shared" si="0"/>
        <v>120788.25000000004</v>
      </c>
      <c r="H5" s="26">
        <f t="shared" si="0"/>
        <v>132867.07500000007</v>
      </c>
      <c r="I5" s="26">
        <f t="shared" si="0"/>
        <v>146153.78250000009</v>
      </c>
    </row>
    <row r="6" spans="1:9" outlineLevel="1" x14ac:dyDescent="0.5">
      <c r="A6" s="15" t="s">
        <v>4</v>
      </c>
      <c r="C6" s="29">
        <v>16500</v>
      </c>
      <c r="D6" s="29">
        <v>18150</v>
      </c>
      <c r="E6" s="23">
        <f>E17</f>
        <v>20000</v>
      </c>
      <c r="F6" s="23">
        <f>F17</f>
        <v>20000</v>
      </c>
      <c r="G6" s="23">
        <f>G17</f>
        <v>20000</v>
      </c>
      <c r="H6" s="23">
        <f>H17</f>
        <v>20000</v>
      </c>
      <c r="I6" s="23">
        <f>I17</f>
        <v>20000</v>
      </c>
    </row>
    <row r="7" spans="1:9" outlineLevel="1" x14ac:dyDescent="0.5">
      <c r="A7" s="17" t="s">
        <v>5</v>
      </c>
      <c r="B7" s="8"/>
      <c r="C7" s="26">
        <f t="shared" ref="C7:I7" si="1">C5-C6</f>
        <v>66000</v>
      </c>
      <c r="D7" s="26">
        <f t="shared" si="1"/>
        <v>72600</v>
      </c>
      <c r="E7" s="26">
        <f t="shared" si="1"/>
        <v>79825.000000000015</v>
      </c>
      <c r="F7" s="26">
        <f t="shared" si="1"/>
        <v>89807.500000000029</v>
      </c>
      <c r="G7" s="26">
        <f t="shared" si="1"/>
        <v>100788.25000000004</v>
      </c>
      <c r="H7" s="26">
        <f t="shared" si="1"/>
        <v>112867.07500000007</v>
      </c>
      <c r="I7" s="26">
        <f t="shared" si="1"/>
        <v>126153.78250000009</v>
      </c>
    </row>
    <row r="8" spans="1:9" outlineLevel="1" x14ac:dyDescent="0.5">
      <c r="A8" s="15" t="s">
        <v>6</v>
      </c>
      <c r="C8" s="29">
        <v>6600</v>
      </c>
      <c r="D8" s="29">
        <v>7260</v>
      </c>
      <c r="E8" s="23">
        <f>E3*E18</f>
        <v>9075.0000000000018</v>
      </c>
      <c r="F8" s="23">
        <f>F3*F18</f>
        <v>9982.5000000000036</v>
      </c>
      <c r="G8" s="23">
        <f>G3*G18</f>
        <v>10980.750000000005</v>
      </c>
      <c r="H8" s="23">
        <f>H3*H18</f>
        <v>12078.825000000006</v>
      </c>
      <c r="I8" s="23">
        <f>I3*I18</f>
        <v>13286.707500000008</v>
      </c>
    </row>
    <row r="9" spans="1:9" outlineLevel="1" x14ac:dyDescent="0.5">
      <c r="A9" s="15" t="s">
        <v>7</v>
      </c>
      <c r="C9" s="29">
        <v>1000</v>
      </c>
      <c r="D9" s="29">
        <v>1000</v>
      </c>
      <c r="E9" s="23">
        <f>E19</f>
        <v>1000</v>
      </c>
      <c r="F9" s="23">
        <f>F19</f>
        <v>1000</v>
      </c>
      <c r="G9" s="23">
        <f>G19</f>
        <v>1000</v>
      </c>
      <c r="H9" s="23">
        <f>H19</f>
        <v>1000</v>
      </c>
      <c r="I9" s="23">
        <f>I19</f>
        <v>1000</v>
      </c>
    </row>
    <row r="10" spans="1:9" outlineLevel="1" x14ac:dyDescent="0.5">
      <c r="A10" s="15" t="s">
        <v>8</v>
      </c>
      <c r="C10" s="23">
        <f t="shared" ref="C10:I10" si="2">C7-SUM(C8:C9)</f>
        <v>58400</v>
      </c>
      <c r="D10" s="23">
        <f t="shared" si="2"/>
        <v>64340</v>
      </c>
      <c r="E10" s="23">
        <f t="shared" si="2"/>
        <v>69750.000000000015</v>
      </c>
      <c r="F10" s="23">
        <f t="shared" si="2"/>
        <v>78825.000000000029</v>
      </c>
      <c r="G10" s="23">
        <f t="shared" si="2"/>
        <v>88807.500000000044</v>
      </c>
      <c r="H10" s="23">
        <f t="shared" si="2"/>
        <v>99788.250000000058</v>
      </c>
      <c r="I10" s="23">
        <f t="shared" si="2"/>
        <v>111867.07500000008</v>
      </c>
    </row>
    <row r="11" spans="1:9" outlineLevel="1" x14ac:dyDescent="0.5">
      <c r="A11" s="18" t="s">
        <v>9</v>
      </c>
      <c r="B11" s="10"/>
      <c r="C11" s="30">
        <v>17520</v>
      </c>
      <c r="D11" s="30">
        <v>19302</v>
      </c>
      <c r="E11" s="24">
        <f>E10*E20</f>
        <v>20925.000000000004</v>
      </c>
      <c r="F11" s="24">
        <f>F10*F20</f>
        <v>23647.500000000007</v>
      </c>
      <c r="G11" s="24">
        <f>G10*G20</f>
        <v>26642.250000000011</v>
      </c>
      <c r="H11" s="24">
        <f>H10*H20</f>
        <v>29936.475000000017</v>
      </c>
      <c r="I11" s="24">
        <f>I10*I20</f>
        <v>33560.122500000027</v>
      </c>
    </row>
    <row r="12" spans="1:9" outlineLevel="1" x14ac:dyDescent="0.5">
      <c r="A12" s="19" t="s">
        <v>10</v>
      </c>
      <c r="B12" s="9"/>
      <c r="C12" s="27">
        <f t="shared" ref="C12:I12" si="3">C10-C11</f>
        <v>40880</v>
      </c>
      <c r="D12" s="27">
        <f t="shared" si="3"/>
        <v>45038</v>
      </c>
      <c r="E12" s="27">
        <f t="shared" si="3"/>
        <v>48825.000000000015</v>
      </c>
      <c r="F12" s="27">
        <f t="shared" si="3"/>
        <v>55177.500000000022</v>
      </c>
      <c r="G12" s="27">
        <f t="shared" si="3"/>
        <v>62165.250000000029</v>
      </c>
      <c r="H12" s="27">
        <f t="shared" si="3"/>
        <v>69851.775000000038</v>
      </c>
      <c r="I12" s="27">
        <f t="shared" si="3"/>
        <v>78306.952500000058</v>
      </c>
    </row>
    <row r="13" spans="1:9" x14ac:dyDescent="0.5">
      <c r="A13" s="15"/>
    </row>
    <row r="14" spans="1:9" x14ac:dyDescent="0.5">
      <c r="A14" s="20" t="s">
        <v>11</v>
      </c>
      <c r="B14" s="20"/>
      <c r="C14" s="20"/>
      <c r="D14" s="20"/>
      <c r="E14" s="20"/>
      <c r="F14" s="20"/>
      <c r="G14" s="20"/>
      <c r="H14" s="20"/>
      <c r="I14" s="20"/>
    </row>
    <row r="15" spans="1:9" outlineLevel="1" x14ac:dyDescent="0.5">
      <c r="A15" s="15" t="s">
        <v>12</v>
      </c>
      <c r="D15" s="3">
        <f>D3/C3-1</f>
        <v>0.10000000000000009</v>
      </c>
      <c r="E15" s="31">
        <v>0.1</v>
      </c>
      <c r="F15" s="31">
        <v>0.1</v>
      </c>
      <c r="G15" s="31">
        <v>0.1</v>
      </c>
      <c r="H15" s="31">
        <v>0.1</v>
      </c>
      <c r="I15" s="31">
        <v>0.1</v>
      </c>
    </row>
    <row r="16" spans="1:9" outlineLevel="1" x14ac:dyDescent="0.5">
      <c r="A16" s="15" t="s">
        <v>13</v>
      </c>
      <c r="C16" s="3">
        <f>C4/C3</f>
        <v>0.45</v>
      </c>
      <c r="D16" s="3">
        <f>D4/D3</f>
        <v>0.45</v>
      </c>
      <c r="E16" s="31">
        <v>0.45</v>
      </c>
      <c r="F16" s="31">
        <v>0.45</v>
      </c>
      <c r="G16" s="31">
        <v>0.45</v>
      </c>
      <c r="H16" s="31">
        <v>0.45</v>
      </c>
      <c r="I16" s="31">
        <v>0.45</v>
      </c>
    </row>
    <row r="17" spans="1:9" outlineLevel="1" x14ac:dyDescent="0.5">
      <c r="A17" s="15" t="s">
        <v>4</v>
      </c>
      <c r="C17" s="4">
        <f>C6</f>
        <v>16500</v>
      </c>
      <c r="D17" s="4">
        <f>D6</f>
        <v>18150</v>
      </c>
      <c r="E17" s="32">
        <v>20000</v>
      </c>
      <c r="F17" s="32">
        <v>20000</v>
      </c>
      <c r="G17" s="32">
        <v>20000</v>
      </c>
      <c r="H17" s="32">
        <v>20000</v>
      </c>
      <c r="I17" s="32">
        <v>20000</v>
      </c>
    </row>
    <row r="18" spans="1:9" outlineLevel="1" x14ac:dyDescent="0.5">
      <c r="A18" s="15" t="s">
        <v>14</v>
      </c>
      <c r="C18" s="3">
        <f>C8/C3</f>
        <v>4.3999999999999997E-2</v>
      </c>
      <c r="D18" s="3">
        <f>D8/D3</f>
        <v>4.3999999999999997E-2</v>
      </c>
      <c r="E18" s="31">
        <v>0.05</v>
      </c>
      <c r="F18" s="31">
        <v>0.05</v>
      </c>
      <c r="G18" s="31">
        <v>0.05</v>
      </c>
      <c r="H18" s="31">
        <v>0.05</v>
      </c>
      <c r="I18" s="31">
        <v>0.05</v>
      </c>
    </row>
    <row r="19" spans="1:9" outlineLevel="1" x14ac:dyDescent="0.5">
      <c r="A19" s="15" t="s">
        <v>7</v>
      </c>
      <c r="C19" s="4">
        <f>C9</f>
        <v>1000</v>
      </c>
      <c r="D19" s="4">
        <f>D9</f>
        <v>1000</v>
      </c>
      <c r="E19" s="32">
        <v>1000</v>
      </c>
      <c r="F19" s="32">
        <v>1000</v>
      </c>
      <c r="G19" s="32">
        <v>1000</v>
      </c>
      <c r="H19" s="32">
        <v>1000</v>
      </c>
      <c r="I19" s="32">
        <v>1000</v>
      </c>
    </row>
    <row r="20" spans="1:9" outlineLevel="1" x14ac:dyDescent="0.5">
      <c r="A20" s="15" t="s">
        <v>15</v>
      </c>
      <c r="C20" s="3">
        <f>C11/C10</f>
        <v>0.3</v>
      </c>
      <c r="D20" s="3">
        <f>D11/D10</f>
        <v>0.3</v>
      </c>
      <c r="E20" s="31">
        <v>0.3</v>
      </c>
      <c r="F20" s="31">
        <v>0.3</v>
      </c>
      <c r="G20" s="31">
        <v>0.3</v>
      </c>
      <c r="H20" s="31">
        <v>0.3</v>
      </c>
      <c r="I20" s="31">
        <v>0.3</v>
      </c>
    </row>
    <row r="22" spans="1:9" x14ac:dyDescent="0.5">
      <c r="A22" s="20" t="s">
        <v>16</v>
      </c>
      <c r="B22" s="20"/>
      <c r="C22" s="20"/>
      <c r="D22" s="20"/>
      <c r="E22" s="20"/>
      <c r="F22" s="20"/>
      <c r="G22" s="20"/>
      <c r="H22" s="20"/>
      <c r="I22" s="20"/>
    </row>
    <row r="23" spans="1:9" outlineLevel="1" x14ac:dyDescent="0.5"/>
    <row r="24" spans="1:9" outlineLevel="2" x14ac:dyDescent="0.5">
      <c r="A24" t="s">
        <v>17</v>
      </c>
    </row>
    <row r="25" spans="1:9" outlineLevel="2" x14ac:dyDescent="0.5">
      <c r="A25" s="15" t="s">
        <v>1</v>
      </c>
      <c r="C25" s="3">
        <f>C3/C$3</f>
        <v>1</v>
      </c>
      <c r="D25" s="3">
        <f t="shared" ref="D25:I25" si="4">D3/D$3</f>
        <v>1</v>
      </c>
      <c r="E25" s="3">
        <f t="shared" si="4"/>
        <v>1</v>
      </c>
      <c r="F25" s="3">
        <f t="shared" si="4"/>
        <v>1</v>
      </c>
      <c r="G25" s="3">
        <f t="shared" si="4"/>
        <v>1</v>
      </c>
      <c r="H25" s="3">
        <f t="shared" si="4"/>
        <v>1</v>
      </c>
      <c r="I25" s="3">
        <f t="shared" si="4"/>
        <v>1</v>
      </c>
    </row>
    <row r="26" spans="1:9" outlineLevel="2" x14ac:dyDescent="0.5">
      <c r="A26" s="15" t="s">
        <v>2</v>
      </c>
      <c r="C26" s="3">
        <f t="shared" ref="C26:I34" si="5">C4/C$3</f>
        <v>0.45</v>
      </c>
      <c r="D26" s="3">
        <f t="shared" si="5"/>
        <v>0.45</v>
      </c>
      <c r="E26" s="3">
        <f t="shared" si="5"/>
        <v>0.45</v>
      </c>
      <c r="F26" s="3">
        <f t="shared" si="5"/>
        <v>0.45</v>
      </c>
      <c r="G26" s="3">
        <f t="shared" si="5"/>
        <v>0.45</v>
      </c>
      <c r="H26" s="3">
        <f t="shared" si="5"/>
        <v>0.45</v>
      </c>
      <c r="I26" s="3">
        <f t="shared" si="5"/>
        <v>0.45</v>
      </c>
    </row>
    <row r="27" spans="1:9" outlineLevel="2" x14ac:dyDescent="0.5">
      <c r="A27" s="16" t="s">
        <v>3</v>
      </c>
      <c r="C27" s="3">
        <f t="shared" si="5"/>
        <v>0.55000000000000004</v>
      </c>
      <c r="D27" s="3">
        <f t="shared" si="5"/>
        <v>0.55000000000000004</v>
      </c>
      <c r="E27" s="3">
        <f t="shared" si="5"/>
        <v>0.55000000000000004</v>
      </c>
      <c r="F27" s="3">
        <f t="shared" si="5"/>
        <v>0.54999999999999993</v>
      </c>
      <c r="G27" s="3">
        <f t="shared" si="5"/>
        <v>0.54999999999999993</v>
      </c>
      <c r="H27" s="3">
        <f t="shared" si="5"/>
        <v>0.55000000000000004</v>
      </c>
      <c r="I27" s="3">
        <f t="shared" si="5"/>
        <v>0.55000000000000004</v>
      </c>
    </row>
    <row r="28" spans="1:9" outlineLevel="2" x14ac:dyDescent="0.5">
      <c r="A28" s="15" t="s">
        <v>4</v>
      </c>
      <c r="C28" s="3">
        <f t="shared" si="5"/>
        <v>0.11</v>
      </c>
      <c r="D28" s="3">
        <f t="shared" si="5"/>
        <v>0.11</v>
      </c>
      <c r="E28" s="3">
        <f t="shared" si="5"/>
        <v>0.11019283746556473</v>
      </c>
      <c r="F28" s="3">
        <f t="shared" si="5"/>
        <v>0.100175306786877</v>
      </c>
      <c r="G28" s="3">
        <f t="shared" si="5"/>
        <v>9.1068460715342719E-2</v>
      </c>
      <c r="H28" s="3">
        <f t="shared" si="5"/>
        <v>8.2789509741220652E-2</v>
      </c>
      <c r="I28" s="3">
        <f t="shared" si="5"/>
        <v>7.5263190673836952E-2</v>
      </c>
    </row>
    <row r="29" spans="1:9" outlineLevel="2" x14ac:dyDescent="0.5">
      <c r="A29" s="17" t="s">
        <v>5</v>
      </c>
      <c r="C29" s="3">
        <f t="shared" si="5"/>
        <v>0.44</v>
      </c>
      <c r="D29" s="3">
        <f t="shared" si="5"/>
        <v>0.44</v>
      </c>
      <c r="E29" s="3">
        <f t="shared" si="5"/>
        <v>0.43980716253443525</v>
      </c>
      <c r="F29" s="3">
        <f t="shared" si="5"/>
        <v>0.44982469321312296</v>
      </c>
      <c r="G29" s="3">
        <f t="shared" si="5"/>
        <v>0.45893153928465724</v>
      </c>
      <c r="H29" s="3">
        <f t="shared" si="5"/>
        <v>0.46721049025877937</v>
      </c>
      <c r="I29" s="3">
        <f t="shared" si="5"/>
        <v>0.47473680932616308</v>
      </c>
    </row>
    <row r="30" spans="1:9" outlineLevel="2" x14ac:dyDescent="0.5">
      <c r="A30" s="15" t="s">
        <v>6</v>
      </c>
      <c r="C30" s="3">
        <f t="shared" si="5"/>
        <v>4.3999999999999997E-2</v>
      </c>
      <c r="D30" s="3">
        <f t="shared" si="5"/>
        <v>4.3999999999999997E-2</v>
      </c>
      <c r="E30" s="3">
        <f t="shared" si="5"/>
        <v>0.05</v>
      </c>
      <c r="F30" s="3">
        <f t="shared" si="5"/>
        <v>0.05</v>
      </c>
      <c r="G30" s="3">
        <f t="shared" si="5"/>
        <v>0.05</v>
      </c>
      <c r="H30" s="3">
        <f t="shared" si="5"/>
        <v>0.05</v>
      </c>
      <c r="I30" s="3">
        <f t="shared" si="5"/>
        <v>0.05</v>
      </c>
    </row>
    <row r="31" spans="1:9" outlineLevel="2" x14ac:dyDescent="0.5">
      <c r="A31" s="15" t="s">
        <v>7</v>
      </c>
      <c r="C31" s="3">
        <f t="shared" si="5"/>
        <v>6.6666666666666671E-3</v>
      </c>
      <c r="D31" s="3">
        <f t="shared" si="5"/>
        <v>6.0606060606060606E-3</v>
      </c>
      <c r="E31" s="3">
        <f t="shared" si="5"/>
        <v>5.5096418732782362E-3</v>
      </c>
      <c r="F31" s="3">
        <f t="shared" si="5"/>
        <v>5.00876533934385E-3</v>
      </c>
      <c r="G31" s="3">
        <f t="shared" si="5"/>
        <v>4.5534230357671358E-3</v>
      </c>
      <c r="H31" s="3">
        <f t="shared" si="5"/>
        <v>4.1394754870610322E-3</v>
      </c>
      <c r="I31" s="3">
        <f t="shared" si="5"/>
        <v>3.7631595336918475E-3</v>
      </c>
    </row>
    <row r="32" spans="1:9" outlineLevel="2" x14ac:dyDescent="0.5">
      <c r="A32" s="15" t="s">
        <v>8</v>
      </c>
      <c r="C32" s="3">
        <f t="shared" si="5"/>
        <v>0.38933333333333331</v>
      </c>
      <c r="D32" s="3">
        <f t="shared" si="5"/>
        <v>0.38993939393939392</v>
      </c>
      <c r="E32" s="3">
        <f t="shared" si="5"/>
        <v>0.38429752066115702</v>
      </c>
      <c r="F32" s="3">
        <f t="shared" si="5"/>
        <v>0.39481592787377917</v>
      </c>
      <c r="G32" s="3">
        <f t="shared" si="5"/>
        <v>0.40437811624889014</v>
      </c>
      <c r="H32" s="3">
        <f t="shared" si="5"/>
        <v>0.41307101477171831</v>
      </c>
      <c r="I32" s="3">
        <f t="shared" si="5"/>
        <v>0.42097364979247126</v>
      </c>
    </row>
    <row r="33" spans="1:9" outlineLevel="2" x14ac:dyDescent="0.5">
      <c r="A33" s="18" t="s">
        <v>9</v>
      </c>
      <c r="C33" s="3">
        <f t="shared" si="5"/>
        <v>0.1168</v>
      </c>
      <c r="D33" s="3">
        <f t="shared" si="5"/>
        <v>0.11698181818181819</v>
      </c>
      <c r="E33" s="3">
        <f t="shared" si="5"/>
        <v>0.11528925619834711</v>
      </c>
      <c r="F33" s="3">
        <f t="shared" si="5"/>
        <v>0.11844477836213374</v>
      </c>
      <c r="G33" s="3">
        <f t="shared" si="5"/>
        <v>0.12131343487466703</v>
      </c>
      <c r="H33" s="3">
        <f t="shared" si="5"/>
        <v>0.12392130443151549</v>
      </c>
      <c r="I33" s="3">
        <f t="shared" si="5"/>
        <v>0.12629209493774138</v>
      </c>
    </row>
    <row r="34" spans="1:9" outlineLevel="2" x14ac:dyDescent="0.5">
      <c r="A34" s="19" t="s">
        <v>10</v>
      </c>
      <c r="C34" s="3">
        <f t="shared" si="5"/>
        <v>0.27253333333333335</v>
      </c>
      <c r="D34" s="3">
        <f t="shared" si="5"/>
        <v>0.27295757575757573</v>
      </c>
      <c r="E34" s="3">
        <f t="shared" si="5"/>
        <v>0.26900826446280995</v>
      </c>
      <c r="F34" s="3">
        <f t="shared" si="5"/>
        <v>0.27637114951164543</v>
      </c>
      <c r="G34" s="3">
        <f t="shared" si="5"/>
        <v>0.28306468137422308</v>
      </c>
      <c r="H34" s="3">
        <f t="shared" si="5"/>
        <v>0.28914971034020281</v>
      </c>
      <c r="I34" s="3">
        <f t="shared" si="5"/>
        <v>0.29468155485472985</v>
      </c>
    </row>
    <row r="35" spans="1:9" outlineLevel="2" x14ac:dyDescent="0.5"/>
    <row r="36" spans="1:9" outlineLevel="2" x14ac:dyDescent="0.5">
      <c r="A36" s="14" t="s">
        <v>18</v>
      </c>
      <c r="B36" s="33">
        <v>0.2</v>
      </c>
    </row>
    <row r="37" spans="1:9" outlineLevel="2" x14ac:dyDescent="0.5">
      <c r="A37" s="15" t="s">
        <v>1</v>
      </c>
      <c r="C37" s="23">
        <f>C3*(1+$B$36)</f>
        <v>180000</v>
      </c>
      <c r="D37" s="23">
        <f t="shared" ref="D37:I37" si="6">D3*(1+$B$36)</f>
        <v>198000</v>
      </c>
      <c r="E37" s="23">
        <f t="shared" si="6"/>
        <v>217800.00000000003</v>
      </c>
      <c r="F37" s="23">
        <f t="shared" si="6"/>
        <v>239580.00000000006</v>
      </c>
      <c r="G37" s="23">
        <f t="shared" si="6"/>
        <v>263538.00000000012</v>
      </c>
      <c r="H37" s="23">
        <f t="shared" si="6"/>
        <v>289891.8000000001</v>
      </c>
      <c r="I37" s="23">
        <f t="shared" si="6"/>
        <v>318880.98000000016</v>
      </c>
    </row>
    <row r="38" spans="1:9" outlineLevel="2" x14ac:dyDescent="0.5">
      <c r="A38" s="15" t="s">
        <v>2</v>
      </c>
      <c r="C38" s="23">
        <f t="shared" ref="C38:I46" si="7">C4*(1+$B$36)</f>
        <v>81000</v>
      </c>
      <c r="D38" s="23">
        <f t="shared" si="7"/>
        <v>89100</v>
      </c>
      <c r="E38" s="23">
        <f t="shared" si="7"/>
        <v>98010.000000000015</v>
      </c>
      <c r="F38" s="23">
        <f t="shared" si="7"/>
        <v>107811.00000000003</v>
      </c>
      <c r="G38" s="23">
        <f t="shared" si="7"/>
        <v>118592.10000000005</v>
      </c>
      <c r="H38" s="23">
        <f t="shared" si="7"/>
        <v>130451.31000000007</v>
      </c>
      <c r="I38" s="23">
        <f t="shared" si="7"/>
        <v>143496.44100000008</v>
      </c>
    </row>
    <row r="39" spans="1:9" outlineLevel="2" x14ac:dyDescent="0.5">
      <c r="A39" s="16" t="s">
        <v>3</v>
      </c>
      <c r="C39" s="23">
        <f t="shared" si="7"/>
        <v>99000</v>
      </c>
      <c r="D39" s="23">
        <f t="shared" si="7"/>
        <v>108900</v>
      </c>
      <c r="E39" s="23">
        <f t="shared" si="7"/>
        <v>119790.00000000001</v>
      </c>
      <c r="F39" s="23">
        <f t="shared" si="7"/>
        <v>131769.00000000003</v>
      </c>
      <c r="G39" s="23">
        <f t="shared" si="7"/>
        <v>144945.90000000005</v>
      </c>
      <c r="H39" s="23">
        <f t="shared" si="7"/>
        <v>159440.49000000008</v>
      </c>
      <c r="I39" s="23">
        <f t="shared" si="7"/>
        <v>175384.53900000011</v>
      </c>
    </row>
    <row r="40" spans="1:9" outlineLevel="2" x14ac:dyDescent="0.5">
      <c r="A40" s="15" t="s">
        <v>4</v>
      </c>
      <c r="C40" s="23">
        <f t="shared" si="7"/>
        <v>19800</v>
      </c>
      <c r="D40" s="23">
        <f t="shared" si="7"/>
        <v>21780</v>
      </c>
      <c r="E40" s="23">
        <f t="shared" si="7"/>
        <v>24000</v>
      </c>
      <c r="F40" s="23">
        <f t="shared" si="7"/>
        <v>24000</v>
      </c>
      <c r="G40" s="23">
        <f t="shared" si="7"/>
        <v>24000</v>
      </c>
      <c r="H40" s="23">
        <f t="shared" si="7"/>
        <v>24000</v>
      </c>
      <c r="I40" s="23">
        <f t="shared" si="7"/>
        <v>24000</v>
      </c>
    </row>
    <row r="41" spans="1:9" outlineLevel="2" x14ac:dyDescent="0.5">
      <c r="A41" s="17" t="s">
        <v>5</v>
      </c>
      <c r="C41" s="23">
        <f t="shared" si="7"/>
        <v>79200</v>
      </c>
      <c r="D41" s="23">
        <f t="shared" si="7"/>
        <v>87120</v>
      </c>
      <c r="E41" s="23">
        <f t="shared" si="7"/>
        <v>95790.000000000015</v>
      </c>
      <c r="F41" s="23">
        <f t="shared" si="7"/>
        <v>107769.00000000003</v>
      </c>
      <c r="G41" s="23">
        <f t="shared" si="7"/>
        <v>120945.90000000005</v>
      </c>
      <c r="H41" s="23">
        <f t="shared" si="7"/>
        <v>135440.49000000008</v>
      </c>
      <c r="I41" s="23">
        <f t="shared" si="7"/>
        <v>151384.53900000011</v>
      </c>
    </row>
    <row r="42" spans="1:9" outlineLevel="2" x14ac:dyDescent="0.5">
      <c r="A42" s="15" t="s">
        <v>6</v>
      </c>
      <c r="C42" s="23">
        <f t="shared" si="7"/>
        <v>7920</v>
      </c>
      <c r="D42" s="23">
        <f t="shared" si="7"/>
        <v>8712</v>
      </c>
      <c r="E42" s="23">
        <f t="shared" si="7"/>
        <v>10890.000000000002</v>
      </c>
      <c r="F42" s="23">
        <f t="shared" si="7"/>
        <v>11979.000000000004</v>
      </c>
      <c r="G42" s="23">
        <f t="shared" si="7"/>
        <v>13176.900000000007</v>
      </c>
      <c r="H42" s="23">
        <f t="shared" si="7"/>
        <v>14494.590000000007</v>
      </c>
      <c r="I42" s="23">
        <f t="shared" si="7"/>
        <v>15944.049000000008</v>
      </c>
    </row>
    <row r="43" spans="1:9" outlineLevel="2" x14ac:dyDescent="0.5">
      <c r="A43" s="15" t="s">
        <v>7</v>
      </c>
      <c r="C43" s="23">
        <f t="shared" si="7"/>
        <v>1200</v>
      </c>
      <c r="D43" s="23">
        <f t="shared" si="7"/>
        <v>1200</v>
      </c>
      <c r="E43" s="23">
        <f t="shared" si="7"/>
        <v>1200</v>
      </c>
      <c r="F43" s="23">
        <f t="shared" si="7"/>
        <v>1200</v>
      </c>
      <c r="G43" s="23">
        <f t="shared" si="7"/>
        <v>1200</v>
      </c>
      <c r="H43" s="23">
        <f t="shared" si="7"/>
        <v>1200</v>
      </c>
      <c r="I43" s="23">
        <f t="shared" si="7"/>
        <v>1200</v>
      </c>
    </row>
    <row r="44" spans="1:9" outlineLevel="2" x14ac:dyDescent="0.5">
      <c r="A44" s="15" t="s">
        <v>8</v>
      </c>
      <c r="C44" s="23">
        <f t="shared" si="7"/>
        <v>70080</v>
      </c>
      <c r="D44" s="23">
        <f t="shared" si="7"/>
        <v>77208</v>
      </c>
      <c r="E44" s="23">
        <f t="shared" si="7"/>
        <v>83700.000000000015</v>
      </c>
      <c r="F44" s="23">
        <f t="shared" si="7"/>
        <v>94590.000000000029</v>
      </c>
      <c r="G44" s="23">
        <f t="shared" si="7"/>
        <v>106569.00000000004</v>
      </c>
      <c r="H44" s="23">
        <f t="shared" si="7"/>
        <v>119745.90000000007</v>
      </c>
      <c r="I44" s="23">
        <f t="shared" si="7"/>
        <v>134240.49000000011</v>
      </c>
    </row>
    <row r="45" spans="1:9" outlineLevel="2" x14ac:dyDescent="0.5">
      <c r="A45" s="18" t="s">
        <v>9</v>
      </c>
      <c r="C45" s="23">
        <f t="shared" si="7"/>
        <v>21024</v>
      </c>
      <c r="D45" s="23">
        <f t="shared" si="7"/>
        <v>23162.399999999998</v>
      </c>
      <c r="E45" s="23">
        <f t="shared" si="7"/>
        <v>25110.000000000004</v>
      </c>
      <c r="F45" s="23">
        <f t="shared" si="7"/>
        <v>28377.000000000007</v>
      </c>
      <c r="G45" s="23">
        <f t="shared" si="7"/>
        <v>31970.700000000012</v>
      </c>
      <c r="H45" s="23">
        <f t="shared" si="7"/>
        <v>35923.770000000019</v>
      </c>
      <c r="I45" s="23">
        <f t="shared" si="7"/>
        <v>40272.147000000034</v>
      </c>
    </row>
    <row r="46" spans="1:9" outlineLevel="2" x14ac:dyDescent="0.5">
      <c r="A46" s="19" t="s">
        <v>10</v>
      </c>
      <c r="C46" s="23">
        <f t="shared" si="7"/>
        <v>49056</v>
      </c>
      <c r="D46" s="23">
        <f t="shared" si="7"/>
        <v>54045.599999999999</v>
      </c>
      <c r="E46" s="23">
        <f t="shared" si="7"/>
        <v>58590.000000000015</v>
      </c>
      <c r="F46" s="23">
        <f t="shared" si="7"/>
        <v>66213.000000000029</v>
      </c>
      <c r="G46" s="23">
        <f t="shared" si="7"/>
        <v>74598.300000000032</v>
      </c>
      <c r="H46" s="23">
        <f t="shared" si="7"/>
        <v>83822.130000000048</v>
      </c>
      <c r="I46" s="23">
        <f t="shared" si="7"/>
        <v>93968.343000000066</v>
      </c>
    </row>
    <row r="49" spans="1:9" outlineLevel="1" x14ac:dyDescent="0.5">
      <c r="A49" t="s">
        <v>5</v>
      </c>
      <c r="C49" s="23">
        <f t="shared" ref="C49:I49" si="8">Gross_Profit-SG_A</f>
        <v>66000</v>
      </c>
      <c r="D49" s="23">
        <f t="shared" si="8"/>
        <v>72600</v>
      </c>
      <c r="E49" s="23">
        <f t="shared" si="8"/>
        <v>79825.000000000015</v>
      </c>
      <c r="F49" s="23">
        <f t="shared" si="8"/>
        <v>89807.500000000029</v>
      </c>
      <c r="G49" s="23">
        <f t="shared" si="8"/>
        <v>100788.25000000004</v>
      </c>
      <c r="H49" s="23">
        <f t="shared" si="8"/>
        <v>112867.07500000007</v>
      </c>
      <c r="I49" s="23">
        <f t="shared" si="8"/>
        <v>126153.78250000009</v>
      </c>
    </row>
    <row r="50" spans="1:9" outlineLevel="1" x14ac:dyDescent="0.5">
      <c r="A50" t="s">
        <v>19</v>
      </c>
      <c r="C50" s="23">
        <f t="shared" ref="C50:I50" si="9">C49*(1+Sensitivity)</f>
        <v>79200</v>
      </c>
      <c r="D50" s="23">
        <f t="shared" si="9"/>
        <v>87120</v>
      </c>
      <c r="E50" s="23">
        <f t="shared" si="9"/>
        <v>95790.000000000015</v>
      </c>
      <c r="F50" s="23">
        <f t="shared" si="9"/>
        <v>107769.00000000003</v>
      </c>
      <c r="G50" s="23">
        <f t="shared" si="9"/>
        <v>120945.90000000005</v>
      </c>
      <c r="H50" s="23">
        <f t="shared" si="9"/>
        <v>135440.49000000008</v>
      </c>
      <c r="I50" s="23">
        <f t="shared" si="9"/>
        <v>151384.53900000011</v>
      </c>
    </row>
    <row r="52" spans="1:9" outlineLevel="1" x14ac:dyDescent="0.5"/>
    <row r="53" spans="1:9" outlineLevel="1" x14ac:dyDescent="0.5">
      <c r="A53" t="str">
        <f>A49&amp; " in " &amp; I1</f>
        <v>EBITDA in 2024</v>
      </c>
      <c r="B53" s="4">
        <f>I49</f>
        <v>126153.78250000009</v>
      </c>
    </row>
    <row r="54" spans="1:9" outlineLevel="1" x14ac:dyDescent="0.5">
      <c r="B54" t="s">
        <v>21</v>
      </c>
    </row>
  </sheetData>
  <conditionalFormatting sqref="C25:I34">
    <cfRule type="cellIs" dxfId="7" priority="6" operator="lessThan">
      <formula>0.1</formula>
    </cfRule>
    <cfRule type="cellIs" dxfId="6" priority="7" operator="lessThan">
      <formula>0.1</formula>
    </cfRule>
    <cfRule type="cellIs" dxfId="5" priority="8" operator="lessThan">
      <formula>0.1</formula>
    </cfRule>
  </conditionalFormatting>
  <conditionalFormatting sqref="C34:I34">
    <cfRule type="cellIs" dxfId="4" priority="4" operator="greaterThan">
      <formula>0.28</formula>
    </cfRule>
    <cfRule type="cellIs" dxfId="3" priority="5" operator="greaterThan">
      <formula>0.29</formula>
    </cfRule>
  </conditionalFormatting>
  <conditionalFormatting sqref="C49:I49">
    <cfRule type="cellIs" dxfId="2" priority="1" operator="lessThan">
      <formula>90000</formula>
    </cfRule>
    <cfRule type="cellIs" dxfId="1" priority="2" operator="greaterThan">
      <formula>90000</formula>
    </cfRule>
    <cfRule type="cellIs" dxfId="0" priority="3" operator="greaterThan">
      <formula>90000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Data - Income Statement</vt:lpstr>
      <vt:lpstr>Basic Financial Analysis1</vt:lpstr>
      <vt:lpstr>advanced Financial Analysis</vt:lpstr>
      <vt:lpstr>Gross_Profit</vt:lpstr>
      <vt:lpstr>Sensitivity</vt:lpstr>
      <vt:lpstr>SG_A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Vipond</dc:creator>
  <cp:lastModifiedBy>Cindy</cp:lastModifiedBy>
  <cp:lastPrinted>2019-02-26T20:57:24Z</cp:lastPrinted>
  <dcterms:created xsi:type="dcterms:W3CDTF">2016-08-29T19:59:09Z</dcterms:created>
  <dcterms:modified xsi:type="dcterms:W3CDTF">2019-03-15T01:25:29Z</dcterms:modified>
</cp:coreProperties>
</file>