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190EF021-AF42-442D-9058-FE96D863D0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2" i="1"/>
  <c r="J2" i="1"/>
  <c r="I2" i="1"/>
  <c r="H2" i="1"/>
  <c r="G2" i="1"/>
  <c r="S2" i="1" a="1"/>
  <c r="S2" i="1"/>
  <c r="T2" i="1" a="1"/>
  <c r="T2" i="1"/>
  <c r="M2" i="1"/>
  <c r="B47" i="1"/>
  <c r="B27" i="1"/>
  <c r="B24" i="1"/>
  <c r="B18" i="1"/>
  <c r="B16" i="1"/>
  <c r="B15" i="1"/>
  <c r="B14" i="1"/>
  <c r="B13" i="1"/>
  <c r="B12" i="1"/>
  <c r="B11" i="1"/>
  <c r="B10" i="1"/>
  <c r="C9" i="1"/>
  <c r="B9" i="1"/>
  <c r="E8" i="1"/>
  <c r="C8" i="1"/>
  <c r="B8" i="1"/>
  <c r="E7" i="1"/>
  <c r="C7" i="1"/>
  <c r="B7" i="1"/>
  <c r="R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<sst xmlns="http://schemas.openxmlformats.org/spreadsheetml/2006/main" count="195" uniqueCount="134">
  <si>
    <t>Date</t>
  </si>
  <si>
    <t>Sleep Length</t>
  </si>
  <si>
    <t>REM Sleep</t>
  </si>
  <si>
    <t>Deep Sleep</t>
  </si>
  <si>
    <t>Light Sleep</t>
  </si>
  <si>
    <t>Awake</t>
  </si>
  <si>
    <t>REM Sleep Proportion</t>
  </si>
  <si>
    <t>Deep Sleep Proportion</t>
  </si>
  <si>
    <t>Light Sleep Proportion</t>
  </si>
  <si>
    <t>Awake Proportion</t>
  </si>
  <si>
    <t>HRV</t>
  </si>
  <si>
    <t>Respiratory Rate</t>
  </si>
  <si>
    <t>Low Stress</t>
  </si>
  <si>
    <t>Medium Stress</t>
  </si>
  <si>
    <t>High Stress</t>
  </si>
  <si>
    <t>Low Stress Proportion</t>
  </si>
  <si>
    <t>Medium Stress Proportion</t>
  </si>
  <si>
    <t>High Stress Proportion</t>
  </si>
  <si>
    <t>Min Stress During Sleep</t>
  </si>
  <si>
    <t>Max Stress During Sleep</t>
  </si>
  <si>
    <t>Stress During Sleep</t>
  </si>
  <si>
    <t>Type of Workout</t>
  </si>
  <si>
    <t>Categories of Exercise</t>
  </si>
  <si>
    <t>Length of Workout</t>
  </si>
  <si>
    <t>Calories Burned Workout</t>
  </si>
  <si>
    <t>Strain During Workout</t>
  </si>
  <si>
    <t>Day Total Calories Burned</t>
  </si>
  <si>
    <t>Day Total Strain</t>
  </si>
  <si>
    <t>Estimated Recovery Score</t>
  </si>
  <si>
    <t>Feel</t>
  </si>
  <si>
    <t>0.1 - 0.3</t>
  </si>
  <si>
    <t>Strength Trainer, Golf</t>
  </si>
  <si>
    <t>52, 85</t>
  </si>
  <si>
    <t>217, 497</t>
  </si>
  <si>
    <t>9.9, 9.4</t>
  </si>
  <si>
    <t>0.1 - 0.4</t>
  </si>
  <si>
    <t>Strength Trainer, Walk</t>
  </si>
  <si>
    <t>57, 49</t>
  </si>
  <si>
    <t>195, 76</t>
  </si>
  <si>
    <t>10.1, 4.1</t>
  </si>
  <si>
    <t>0.1 - 1.8</t>
  </si>
  <si>
    <t>31, 79</t>
  </si>
  <si>
    <t>329, 628</t>
  </si>
  <si>
    <t>12.8, 11.5</t>
  </si>
  <si>
    <t>0.1 - 1.5</t>
  </si>
  <si>
    <t>Running</t>
  </si>
  <si>
    <t>0.2 - 0.8</t>
  </si>
  <si>
    <t>Rest</t>
  </si>
  <si>
    <t>0.2 - 0.5</t>
  </si>
  <si>
    <t>Strength Trainer, Walk, Golf</t>
  </si>
  <si>
    <t>60, 34, 41</t>
  </si>
  <si>
    <t>155, 51, 220</t>
  </si>
  <si>
    <t>7.1, 4.1, 6.5</t>
  </si>
  <si>
    <t>0.1 - 0.6</t>
  </si>
  <si>
    <t>Strength Trainer, Cycle</t>
  </si>
  <si>
    <t>58, 30</t>
  </si>
  <si>
    <t>178, 152</t>
  </si>
  <si>
    <t>9.4, 5.7</t>
  </si>
  <si>
    <t>0.1 - 1.7</t>
  </si>
  <si>
    <t>58, 31</t>
  </si>
  <si>
    <t>235, 254</t>
  </si>
  <si>
    <t>10.3, 7.5</t>
  </si>
  <si>
    <t>0.2 - 0.9</t>
  </si>
  <si>
    <t xml:space="preserve">Strength Trainer, Walk </t>
  </si>
  <si>
    <t>58, 28</t>
  </si>
  <si>
    <t>151, 60</t>
  </si>
  <si>
    <t>9.1, 4.4</t>
  </si>
  <si>
    <t>0.2 - 0.6</t>
  </si>
  <si>
    <t>Cycle</t>
  </si>
  <si>
    <t>0.2 - 1.4</t>
  </si>
  <si>
    <t>55, 68</t>
  </si>
  <si>
    <t>582, 465</t>
  </si>
  <si>
    <t>14, 9.4</t>
  </si>
  <si>
    <t>0.2 - 1.1</t>
  </si>
  <si>
    <t>Golf</t>
  </si>
  <si>
    <t>50, 34</t>
  </si>
  <si>
    <t>261, 60</t>
  </si>
  <si>
    <t>7.1, 4.3</t>
  </si>
  <si>
    <t>0.2 - 1.0</t>
  </si>
  <si>
    <t>49, 33</t>
  </si>
  <si>
    <t>216, 53</t>
  </si>
  <si>
    <t>11.4, 4.1</t>
  </si>
  <si>
    <t>Strength Trainer</t>
  </si>
  <si>
    <t>0.2 - 1.7</t>
  </si>
  <si>
    <t>0.2 - 2.2</t>
  </si>
  <si>
    <t>0.2 - 1.8</t>
  </si>
  <si>
    <t>0.1 - 1.4</t>
  </si>
  <si>
    <t>45, 31</t>
  </si>
  <si>
    <t>245, 47</t>
  </si>
  <si>
    <t>9.3, 4.1</t>
  </si>
  <si>
    <t>0.3 - 1.3</t>
  </si>
  <si>
    <t>Strength Trainer, Volleyball</t>
  </si>
  <si>
    <t>43, 137</t>
  </si>
  <si>
    <t>117, 1632</t>
  </si>
  <si>
    <t>9.8, 18.8</t>
  </si>
  <si>
    <t>0.3 - 2.2</t>
  </si>
  <si>
    <t>Walk</t>
  </si>
  <si>
    <t>0.3 - 0.9</t>
  </si>
  <si>
    <t>0.3 - 1.0</t>
  </si>
  <si>
    <t>Strength Trainer, Run</t>
  </si>
  <si>
    <t>25, 34</t>
  </si>
  <si>
    <t>194, 485</t>
  </si>
  <si>
    <t>13.7, 14</t>
  </si>
  <si>
    <t>0.1 - 0.5</t>
  </si>
  <si>
    <t>0.2 - 0.4</t>
  </si>
  <si>
    <t>0.1 - 1.3</t>
  </si>
  <si>
    <t>60, 50</t>
  </si>
  <si>
    <t>300, 92</t>
  </si>
  <si>
    <t>0.3 - 0.8</t>
  </si>
  <si>
    <t>0.3 - 0.4</t>
  </si>
  <si>
    <t>50, 158</t>
  </si>
  <si>
    <t>123, 1353</t>
  </si>
  <si>
    <t>5.3, 16</t>
  </si>
  <si>
    <t>0.3 - 0.6</t>
  </si>
  <si>
    <t>Outdoor Walk</t>
  </si>
  <si>
    <t>Strength Trainer, Rock Climbing</t>
  </si>
  <si>
    <t>35, 88</t>
  </si>
  <si>
    <t>242, 214</t>
  </si>
  <si>
    <t>12.4, 5.8</t>
  </si>
  <si>
    <t>0.1 - 0.8</t>
  </si>
  <si>
    <t>0.3 - 1.6</t>
  </si>
  <si>
    <t>0.3 - 1.2</t>
  </si>
  <si>
    <t>72, 38</t>
  </si>
  <si>
    <t>102, 101</t>
  </si>
  <si>
    <t>4.1, 5,0</t>
  </si>
  <si>
    <t>0.1 - 0.9</t>
  </si>
  <si>
    <t>Okay</t>
  </si>
  <si>
    <t>Strength Trainer, Hiking</t>
  </si>
  <si>
    <t>51, 150</t>
  </si>
  <si>
    <t>76, 723</t>
  </si>
  <si>
    <t>6.6, 13.9</t>
  </si>
  <si>
    <t>Good</t>
  </si>
  <si>
    <t>0.3 - 1.4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</si>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</sst>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3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topLeftCell="Q35" workbookViewId="0">
      <selection activeCell="AA54" sqref="AA54"/>
    </sheetView>
  </sheetViews>
  <sheetFormatPr defaultRowHeight="15"/>
  <cols>
    <col min="1" max="1" width="10.42578125" bestFit="1" customWidth="1"/>
    <col min="2" max="2" width="12.28515625" bestFit="1" customWidth="1"/>
    <col min="3" max="3" width="10.42578125" bestFit="1" customWidth="1"/>
    <col min="4" max="4" width="11" bestFit="1" customWidth="1"/>
    <col min="5" max="5" width="10.5703125" bestFit="1" customWidth="1"/>
    <col min="7" max="7" width="20.5703125" bestFit="1" customWidth="1"/>
    <col min="8" max="8" width="21.140625" bestFit="1" customWidth="1"/>
    <col min="9" max="9" width="20.85546875" bestFit="1" customWidth="1"/>
    <col min="10" max="10" width="17" bestFit="1" customWidth="1"/>
    <col min="11" max="11" width="16" bestFit="1" customWidth="1"/>
    <col min="12" max="12" width="17.85546875" bestFit="1" customWidth="1"/>
    <col min="13" max="15" width="17.85546875" customWidth="1"/>
    <col min="16" max="16" width="20.5703125" bestFit="1" customWidth="1"/>
    <col min="17" max="17" width="24.5703125" bestFit="1" customWidth="1"/>
    <col min="18" max="18" width="17.85546875" customWidth="1"/>
    <col min="19" max="19" width="22.28515625" style="3" bestFit="1" customWidth="1"/>
    <col min="20" max="20" width="22.5703125" style="3" bestFit="1" customWidth="1"/>
    <col min="21" max="21" width="23.5703125" bestFit="1" customWidth="1"/>
    <col min="22" max="22" width="27.28515625" customWidth="1"/>
    <col min="23" max="23" width="24" bestFit="1" customWidth="1"/>
    <col min="24" max="24" width="21" bestFit="1" customWidth="1"/>
    <col min="25" max="26" width="24" bestFit="1" customWidth="1"/>
    <col min="27" max="28" width="15.140625" bestFit="1" customWidth="1"/>
    <col min="29" max="29" width="24.140625" bestFit="1" customWidth="1"/>
    <col min="30" max="30" width="9.140625" style="3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s="3" t="s">
        <v>19</v>
      </c>
      <c r="U1" t="s">
        <v>20</v>
      </c>
      <c r="V1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</row>
    <row r="2" spans="1:30">
      <c r="A2" s="1">
        <v>45091</v>
      </c>
      <c r="B2" s="2">
        <v>526</v>
      </c>
      <c r="C2" s="2">
        <v>275</v>
      </c>
      <c r="D2" s="2">
        <v>131</v>
      </c>
      <c r="E2" s="2">
        <v>120</v>
      </c>
      <c r="F2" s="2">
        <v>41</v>
      </c>
      <c r="G2" s="7">
        <f>C2/B2</f>
        <v>0.52281368821292773</v>
      </c>
      <c r="H2" s="7">
        <f>D2/B2</f>
        <v>0.24904942965779467</v>
      </c>
      <c r="I2" s="7">
        <f>E2/B2</f>
        <v>0.22813688212927757</v>
      </c>
      <c r="J2" s="7">
        <f>F2/B2</f>
        <v>7.7946768060836502E-2</v>
      </c>
      <c r="K2">
        <v>68</v>
      </c>
      <c r="L2">
        <v>15.9</v>
      </c>
      <c r="M2">
        <f>8*60+29</f>
        <v>509</v>
      </c>
      <c r="N2">
        <v>219</v>
      </c>
      <c r="O2">
        <v>19</v>
      </c>
      <c r="P2" s="7">
        <f>M2/(M2+N2+O2)</f>
        <v>0.68139223560910311</v>
      </c>
      <c r="Q2" s="7">
        <f>N2/(N2+O2+M2)</f>
        <v>0.29317269076305219</v>
      </c>
      <c r="R2" s="7">
        <f>O2/(M2+N2+O2)</f>
        <v>2.5435073627844713E-2</v>
      </c>
      <c r="S2" s="3" t="str" cm="1">
        <f t="array" ref="S2:S51">LEFT(U2:U51,SEARCH("-",U2:U51,1)-1)</f>
        <v xml:space="preserve">0.1 </v>
      </c>
      <c r="T2" s="3" t="str" cm="1">
        <f t="array" ref="T2:T51">RIGHT(U2:U51,SEARCH("-",U2:U51,1)-1)</f>
        <v xml:space="preserve"> 0.3</v>
      </c>
      <c r="U2" s="3" t="s">
        <v>30</v>
      </c>
      <c r="V2" s="3" t="s">
        <v>31</v>
      </c>
      <c r="W2" s="3">
        <v>2</v>
      </c>
      <c r="X2" s="3" t="s">
        <v>32</v>
      </c>
      <c r="Y2" s="3" t="s">
        <v>33</v>
      </c>
      <c r="Z2" s="3" t="s">
        <v>34</v>
      </c>
      <c r="AA2">
        <v>2769</v>
      </c>
      <c r="AB2">
        <v>13.9</v>
      </c>
    </row>
    <row r="3" spans="1:30">
      <c r="A3" s="1">
        <v>45092</v>
      </c>
      <c r="B3">
        <v>477</v>
      </c>
      <c r="C3">
        <v>216</v>
      </c>
      <c r="D3">
        <v>89</v>
      </c>
      <c r="E3">
        <v>172</v>
      </c>
      <c r="F3">
        <v>36</v>
      </c>
      <c r="G3" s="7">
        <f t="shared" ref="G3:G54" si="0">C3/B3</f>
        <v>0.45283018867924529</v>
      </c>
      <c r="H3" s="7">
        <f t="shared" ref="H3:H54" si="1">D3/B3</f>
        <v>0.18658280922431866</v>
      </c>
      <c r="I3" s="7">
        <f t="shared" ref="I3:I54" si="2">E3/B3</f>
        <v>0.36058700209643607</v>
      </c>
      <c r="J3" s="7">
        <f t="shared" ref="J3:J54" si="3">F3/B3</f>
        <v>7.5471698113207544E-2</v>
      </c>
      <c r="K3">
        <v>61</v>
      </c>
      <c r="L3">
        <v>15.8</v>
      </c>
      <c r="M3">
        <v>379</v>
      </c>
      <c r="N3">
        <v>282</v>
      </c>
      <c r="O3">
        <v>54</v>
      </c>
      <c r="P3" s="7">
        <f t="shared" ref="P3:P53" si="4">M3/(M3+N3+O3)</f>
        <v>0.53006993006993008</v>
      </c>
      <c r="Q3" s="7">
        <f t="shared" ref="Q3:Q53" si="5">N3/(N3+O3+M3)</f>
        <v>0.39440559440559442</v>
      </c>
      <c r="R3" s="7">
        <f t="shared" ref="R3:R53" si="6">O3/(M3+N3+O3)</f>
        <v>7.5524475524475526E-2</v>
      </c>
      <c r="S3" s="3" t="str">
        <v xml:space="preserve">0.1 </v>
      </c>
      <c r="T3" s="3" t="str">
        <v xml:space="preserve"> 0.4</v>
      </c>
      <c r="U3" s="3" t="s">
        <v>35</v>
      </c>
      <c r="V3" s="3" t="s">
        <v>36</v>
      </c>
      <c r="W3" s="3">
        <v>2</v>
      </c>
      <c r="X3" s="3" t="s">
        <v>37</v>
      </c>
      <c r="Y3" s="3" t="s">
        <v>38</v>
      </c>
      <c r="Z3" s="3" t="s">
        <v>39</v>
      </c>
      <c r="AA3">
        <v>2168</v>
      </c>
      <c r="AB3">
        <v>11.7</v>
      </c>
    </row>
    <row r="4" spans="1:30">
      <c r="A4" s="1">
        <v>45093</v>
      </c>
      <c r="B4">
        <v>495</v>
      </c>
      <c r="C4">
        <v>188</v>
      </c>
      <c r="D4">
        <v>101</v>
      </c>
      <c r="E4">
        <v>206</v>
      </c>
      <c r="F4">
        <v>45</v>
      </c>
      <c r="G4" s="7">
        <f t="shared" si="0"/>
        <v>0.3797979797979798</v>
      </c>
      <c r="H4" s="7">
        <f t="shared" si="1"/>
        <v>0.20404040404040405</v>
      </c>
      <c r="I4" s="7">
        <f t="shared" si="2"/>
        <v>0.41616161616161618</v>
      </c>
      <c r="J4" s="7">
        <f t="shared" si="3"/>
        <v>9.0909090909090912E-2</v>
      </c>
      <c r="K4">
        <v>69</v>
      </c>
      <c r="L4">
        <v>16.8</v>
      </c>
      <c r="M4">
        <v>234</v>
      </c>
      <c r="N4">
        <v>499</v>
      </c>
      <c r="O4">
        <v>114</v>
      </c>
      <c r="P4" s="7">
        <f t="shared" si="4"/>
        <v>0.27626918536009443</v>
      </c>
      <c r="Q4" s="7">
        <f t="shared" si="5"/>
        <v>0.58913813459268005</v>
      </c>
      <c r="R4" s="7">
        <f t="shared" si="6"/>
        <v>0.13459268004722549</v>
      </c>
      <c r="S4" s="3" t="str">
        <v xml:space="preserve">0.1 </v>
      </c>
      <c r="T4" s="3" t="str">
        <v xml:space="preserve"> 1.8</v>
      </c>
      <c r="U4" s="3" t="s">
        <v>40</v>
      </c>
      <c r="V4" s="3" t="s">
        <v>31</v>
      </c>
      <c r="W4" s="3">
        <v>2</v>
      </c>
      <c r="X4" s="3" t="s">
        <v>41</v>
      </c>
      <c r="Y4" s="3" t="s">
        <v>42</v>
      </c>
      <c r="Z4" s="3" t="s">
        <v>43</v>
      </c>
      <c r="AA4">
        <v>3115</v>
      </c>
      <c r="AB4">
        <v>16.2</v>
      </c>
    </row>
    <row r="5" spans="1:30">
      <c r="A5" s="1">
        <v>45094</v>
      </c>
      <c r="B5">
        <v>450</v>
      </c>
      <c r="C5">
        <v>218</v>
      </c>
      <c r="D5">
        <v>93</v>
      </c>
      <c r="E5">
        <v>139</v>
      </c>
      <c r="F5">
        <v>48</v>
      </c>
      <c r="G5" s="7">
        <f t="shared" si="0"/>
        <v>0.48444444444444446</v>
      </c>
      <c r="H5" s="7">
        <f t="shared" si="1"/>
        <v>0.20666666666666667</v>
      </c>
      <c r="I5" s="7">
        <f t="shared" si="2"/>
        <v>0.30888888888888888</v>
      </c>
      <c r="J5" s="7">
        <f t="shared" si="3"/>
        <v>0.10666666666666667</v>
      </c>
      <c r="K5">
        <v>62</v>
      </c>
      <c r="L5">
        <v>16.5</v>
      </c>
      <c r="M5">
        <v>254</v>
      </c>
      <c r="N5">
        <v>499</v>
      </c>
      <c r="O5">
        <v>69</v>
      </c>
      <c r="P5" s="7">
        <f t="shared" si="4"/>
        <v>0.30900243309002434</v>
      </c>
      <c r="Q5" s="7">
        <f t="shared" si="5"/>
        <v>0.60705596107055959</v>
      </c>
      <c r="R5" s="7">
        <f t="shared" si="6"/>
        <v>8.3941605839416053E-2</v>
      </c>
      <c r="S5" s="3" t="str">
        <v xml:space="preserve">0.1 </v>
      </c>
      <c r="T5" s="3" t="str">
        <v xml:space="preserve"> 1.5</v>
      </c>
      <c r="U5" s="3" t="s">
        <v>44</v>
      </c>
      <c r="V5" s="3" t="s">
        <v>45</v>
      </c>
      <c r="W5" s="3">
        <v>3</v>
      </c>
      <c r="X5">
        <v>29</v>
      </c>
      <c r="Y5">
        <v>461</v>
      </c>
      <c r="Z5">
        <v>14.4</v>
      </c>
      <c r="AA5">
        <v>2513</v>
      </c>
      <c r="AB5">
        <v>15.1</v>
      </c>
    </row>
    <row r="6" spans="1:30">
      <c r="A6" s="1">
        <v>45095</v>
      </c>
      <c r="B6">
        <v>597</v>
      </c>
      <c r="C6">
        <v>280</v>
      </c>
      <c r="D6">
        <v>116</v>
      </c>
      <c r="E6">
        <v>201</v>
      </c>
      <c r="F6">
        <v>30</v>
      </c>
      <c r="G6" s="7">
        <f t="shared" si="0"/>
        <v>0.46901172529313234</v>
      </c>
      <c r="H6" s="7">
        <f t="shared" si="1"/>
        <v>0.19430485762144054</v>
      </c>
      <c r="I6" s="7">
        <f t="shared" si="2"/>
        <v>0.33668341708542715</v>
      </c>
      <c r="J6" s="7">
        <f t="shared" si="3"/>
        <v>5.0251256281407038E-2</v>
      </c>
      <c r="K6">
        <v>79</v>
      </c>
      <c r="L6">
        <v>16</v>
      </c>
      <c r="M6">
        <v>522</v>
      </c>
      <c r="N6">
        <v>217</v>
      </c>
      <c r="O6">
        <v>9</v>
      </c>
      <c r="P6" s="7">
        <f t="shared" si="4"/>
        <v>0.69786096256684493</v>
      </c>
      <c r="Q6" s="7">
        <f t="shared" si="5"/>
        <v>0.29010695187165775</v>
      </c>
      <c r="R6" s="7">
        <f t="shared" si="6"/>
        <v>1.2032085561497326E-2</v>
      </c>
      <c r="S6" s="3" t="str">
        <v xml:space="preserve">0.2 </v>
      </c>
      <c r="T6" s="3" t="str">
        <v xml:space="preserve"> 0.8</v>
      </c>
      <c r="U6" s="3" t="s">
        <v>46</v>
      </c>
      <c r="V6" s="3" t="s">
        <v>47</v>
      </c>
      <c r="W6" s="3">
        <v>0</v>
      </c>
      <c r="X6">
        <v>0</v>
      </c>
      <c r="Y6">
        <v>0</v>
      </c>
      <c r="Z6">
        <v>0</v>
      </c>
      <c r="AA6">
        <v>1988</v>
      </c>
      <c r="AB6">
        <v>4.2</v>
      </c>
    </row>
    <row r="7" spans="1:30">
      <c r="A7" s="1">
        <v>45096</v>
      </c>
      <c r="B7">
        <f>9*60+50</f>
        <v>590</v>
      </c>
      <c r="C7">
        <f>3*60+31</f>
        <v>211</v>
      </c>
      <c r="D7">
        <v>150</v>
      </c>
      <c r="E7">
        <f>3*60+49</f>
        <v>229</v>
      </c>
      <c r="F7">
        <v>64</v>
      </c>
      <c r="G7" s="7">
        <f t="shared" si="0"/>
        <v>0.35762711864406782</v>
      </c>
      <c r="H7" s="7">
        <f t="shared" si="1"/>
        <v>0.25423728813559321</v>
      </c>
      <c r="I7" s="7">
        <f t="shared" si="2"/>
        <v>0.38813559322033897</v>
      </c>
      <c r="J7" s="7">
        <f t="shared" si="3"/>
        <v>0.10847457627118644</v>
      </c>
      <c r="K7">
        <v>84</v>
      </c>
      <c r="L7">
        <v>15.9</v>
      </c>
      <c r="M7">
        <v>309</v>
      </c>
      <c r="N7">
        <v>303</v>
      </c>
      <c r="O7">
        <v>24</v>
      </c>
      <c r="P7" s="7">
        <f t="shared" si="4"/>
        <v>0.48584905660377359</v>
      </c>
      <c r="Q7" s="7">
        <f t="shared" si="5"/>
        <v>0.47641509433962265</v>
      </c>
      <c r="R7" s="7">
        <f t="shared" si="6"/>
        <v>3.7735849056603772E-2</v>
      </c>
      <c r="S7" s="3" t="str">
        <v xml:space="preserve">0.2 </v>
      </c>
      <c r="T7" s="3" t="str">
        <v xml:space="preserve"> 0.5</v>
      </c>
      <c r="U7" s="3" t="s">
        <v>48</v>
      </c>
      <c r="V7" s="3" t="s">
        <v>49</v>
      </c>
      <c r="W7" s="3">
        <v>2</v>
      </c>
      <c r="X7" s="3" t="s">
        <v>50</v>
      </c>
      <c r="Y7" s="3" t="s">
        <v>51</v>
      </c>
      <c r="Z7" s="3" t="s">
        <v>52</v>
      </c>
      <c r="AA7">
        <v>2292</v>
      </c>
      <c r="AB7">
        <v>9.6</v>
      </c>
    </row>
    <row r="8" spans="1:30">
      <c r="A8" s="1">
        <v>45097</v>
      </c>
      <c r="B8">
        <f>9*60+31</f>
        <v>571</v>
      </c>
      <c r="C8">
        <f>3*60+33</f>
        <v>213</v>
      </c>
      <c r="D8">
        <v>70</v>
      </c>
      <c r="E8">
        <f>4*60+48</f>
        <v>288</v>
      </c>
      <c r="F8">
        <v>41</v>
      </c>
      <c r="G8" s="7">
        <f t="shared" si="0"/>
        <v>0.37302977232924694</v>
      </c>
      <c r="H8" s="7">
        <f t="shared" si="1"/>
        <v>0.12259194395796848</v>
      </c>
      <c r="I8" s="7">
        <f t="shared" si="2"/>
        <v>0.50437828371278459</v>
      </c>
      <c r="J8" s="7">
        <f t="shared" si="3"/>
        <v>7.1803852889667244E-2</v>
      </c>
      <c r="K8">
        <v>81</v>
      </c>
      <c r="L8">
        <v>15.7</v>
      </c>
      <c r="M8">
        <v>439</v>
      </c>
      <c r="N8">
        <v>252</v>
      </c>
      <c r="O8">
        <v>44</v>
      </c>
      <c r="P8" s="7">
        <f t="shared" si="4"/>
        <v>0.59727891156462587</v>
      </c>
      <c r="Q8" s="7">
        <f t="shared" si="5"/>
        <v>0.34285714285714286</v>
      </c>
      <c r="R8" s="7">
        <f t="shared" si="6"/>
        <v>5.9863945578231291E-2</v>
      </c>
      <c r="S8" s="3" t="str">
        <v xml:space="preserve">0.1 </v>
      </c>
      <c r="T8" s="3" t="str">
        <v xml:space="preserve"> 0.6</v>
      </c>
      <c r="U8" s="3" t="s">
        <v>53</v>
      </c>
      <c r="V8" s="3" t="s">
        <v>54</v>
      </c>
      <c r="W8" s="3">
        <v>2</v>
      </c>
      <c r="X8" s="3" t="s">
        <v>55</v>
      </c>
      <c r="Y8" s="5" t="s">
        <v>56</v>
      </c>
      <c r="Z8" s="3" t="s">
        <v>57</v>
      </c>
      <c r="AA8">
        <v>2294</v>
      </c>
      <c r="AB8">
        <v>10.9</v>
      </c>
    </row>
    <row r="9" spans="1:30">
      <c r="A9" s="1">
        <v>45098</v>
      </c>
      <c r="B9">
        <f>9*60+17</f>
        <v>557</v>
      </c>
      <c r="C9">
        <f>3*60+46</f>
        <v>226</v>
      </c>
      <c r="D9">
        <v>89</v>
      </c>
      <c r="E9">
        <v>242</v>
      </c>
      <c r="F9">
        <v>33</v>
      </c>
      <c r="G9" s="7">
        <f t="shared" si="0"/>
        <v>0.40574506283662476</v>
      </c>
      <c r="H9" s="7">
        <f t="shared" si="1"/>
        <v>0.15978456014362658</v>
      </c>
      <c r="I9" s="7">
        <f t="shared" si="2"/>
        <v>0.43447037701974867</v>
      </c>
      <c r="J9" s="7">
        <f t="shared" si="3"/>
        <v>5.9245960502692999E-2</v>
      </c>
      <c r="K9">
        <v>86</v>
      </c>
      <c r="L9">
        <v>15.5</v>
      </c>
      <c r="M9">
        <v>303</v>
      </c>
      <c r="N9">
        <v>339</v>
      </c>
      <c r="O9">
        <v>29</v>
      </c>
      <c r="P9" s="7">
        <f t="shared" si="4"/>
        <v>0.45156482861400893</v>
      </c>
      <c r="Q9" s="7">
        <f t="shared" si="5"/>
        <v>0.50521609538002976</v>
      </c>
      <c r="R9" s="7">
        <f t="shared" si="6"/>
        <v>4.3219076005961254E-2</v>
      </c>
      <c r="S9" s="3" t="str">
        <v xml:space="preserve">0.1 </v>
      </c>
      <c r="T9" s="3" t="str">
        <v xml:space="preserve"> 1.7</v>
      </c>
      <c r="U9" s="3" t="s">
        <v>58</v>
      </c>
      <c r="V9" s="3" t="s">
        <v>54</v>
      </c>
      <c r="W9" s="3">
        <v>2</v>
      </c>
      <c r="X9" s="3" t="s">
        <v>59</v>
      </c>
      <c r="Y9" s="3" t="s">
        <v>60</v>
      </c>
      <c r="Z9" s="3" t="s">
        <v>61</v>
      </c>
      <c r="AA9">
        <v>2301</v>
      </c>
      <c r="AB9">
        <v>12.6</v>
      </c>
    </row>
    <row r="10" spans="1:30">
      <c r="A10" s="1">
        <v>45099</v>
      </c>
      <c r="B10">
        <f>7*60+53</f>
        <v>473</v>
      </c>
      <c r="C10">
        <v>193</v>
      </c>
      <c r="D10">
        <v>75</v>
      </c>
      <c r="E10">
        <v>205</v>
      </c>
      <c r="F10">
        <v>34</v>
      </c>
      <c r="G10" s="7">
        <f t="shared" si="0"/>
        <v>0.40803382663847781</v>
      </c>
      <c r="H10" s="7">
        <f t="shared" si="1"/>
        <v>0.15856236786469344</v>
      </c>
      <c r="I10" s="7">
        <f t="shared" si="2"/>
        <v>0.43340380549682878</v>
      </c>
      <c r="J10" s="7">
        <f t="shared" si="3"/>
        <v>7.1881606765327691E-2</v>
      </c>
      <c r="K10">
        <v>77</v>
      </c>
      <c r="L10">
        <v>16.3</v>
      </c>
      <c r="M10">
        <v>264</v>
      </c>
      <c r="N10">
        <v>584</v>
      </c>
      <c r="O10">
        <v>54</v>
      </c>
      <c r="P10" s="7">
        <f t="shared" si="4"/>
        <v>0.29268292682926828</v>
      </c>
      <c r="Q10" s="7">
        <f t="shared" si="5"/>
        <v>0.64745011086474502</v>
      </c>
      <c r="R10" s="7">
        <f t="shared" si="6"/>
        <v>5.9866962305986697E-2</v>
      </c>
      <c r="S10" s="3" t="str">
        <v xml:space="preserve">0.2 </v>
      </c>
      <c r="T10" s="3" t="str">
        <v xml:space="preserve"> 0.9</v>
      </c>
      <c r="U10" s="3" t="s">
        <v>62</v>
      </c>
      <c r="V10" s="3" t="s">
        <v>63</v>
      </c>
      <c r="W10" s="3">
        <v>2</v>
      </c>
      <c r="X10" s="3" t="s">
        <v>64</v>
      </c>
      <c r="Y10" s="3" t="s">
        <v>65</v>
      </c>
      <c r="Z10" s="3" t="s">
        <v>66</v>
      </c>
      <c r="AA10">
        <v>2270</v>
      </c>
      <c r="AB10">
        <v>10.5</v>
      </c>
    </row>
    <row r="11" spans="1:30">
      <c r="A11" s="1">
        <v>45100</v>
      </c>
      <c r="B11">
        <f>6*60+44</f>
        <v>404</v>
      </c>
      <c r="C11">
        <v>161</v>
      </c>
      <c r="D11">
        <v>78</v>
      </c>
      <c r="E11">
        <v>165</v>
      </c>
      <c r="F11">
        <v>75</v>
      </c>
      <c r="G11" s="7">
        <f t="shared" si="0"/>
        <v>0.39851485148514854</v>
      </c>
      <c r="H11" s="7">
        <f t="shared" si="1"/>
        <v>0.19306930693069307</v>
      </c>
      <c r="I11" s="7">
        <f t="shared" si="2"/>
        <v>0.40841584158415839</v>
      </c>
      <c r="J11" s="7">
        <f t="shared" si="3"/>
        <v>0.18564356435643564</v>
      </c>
      <c r="K11">
        <v>72</v>
      </c>
      <c r="L11">
        <v>15.9</v>
      </c>
      <c r="M11">
        <v>334</v>
      </c>
      <c r="N11">
        <v>643</v>
      </c>
      <c r="O11">
        <v>49</v>
      </c>
      <c r="P11" s="7">
        <f t="shared" si="4"/>
        <v>0.32553606237816762</v>
      </c>
      <c r="Q11" s="7">
        <f t="shared" si="5"/>
        <v>0.62670565302144254</v>
      </c>
      <c r="R11" s="7">
        <f t="shared" si="6"/>
        <v>4.7758284600389861E-2</v>
      </c>
      <c r="S11" s="3" t="str">
        <v xml:space="preserve">0.2 </v>
      </c>
      <c r="T11" s="3" t="str">
        <v xml:space="preserve"> 0.6</v>
      </c>
      <c r="U11" s="3" t="s">
        <v>67</v>
      </c>
      <c r="V11" s="3" t="s">
        <v>68</v>
      </c>
      <c r="W11" s="3">
        <v>3</v>
      </c>
      <c r="X11">
        <v>38</v>
      </c>
      <c r="Y11">
        <v>345</v>
      </c>
      <c r="Z11" s="6">
        <v>9.3000000000000007</v>
      </c>
      <c r="AA11">
        <v>2554</v>
      </c>
      <c r="AB11">
        <v>10.8</v>
      </c>
    </row>
    <row r="12" spans="1:30">
      <c r="A12" s="1">
        <v>45101</v>
      </c>
      <c r="B12">
        <f>8*60+19</f>
        <v>499</v>
      </c>
      <c r="C12">
        <v>262</v>
      </c>
      <c r="D12">
        <v>109</v>
      </c>
      <c r="E12">
        <v>128</v>
      </c>
      <c r="F12">
        <v>18</v>
      </c>
      <c r="G12" s="7">
        <f t="shared" si="0"/>
        <v>0.52505010020040077</v>
      </c>
      <c r="H12" s="7">
        <f t="shared" si="1"/>
        <v>0.21843687374749499</v>
      </c>
      <c r="I12" s="7">
        <f t="shared" si="2"/>
        <v>0.25651302605210419</v>
      </c>
      <c r="J12" s="7">
        <f t="shared" si="3"/>
        <v>3.6072144288577156E-2</v>
      </c>
      <c r="K12">
        <v>75</v>
      </c>
      <c r="L12">
        <v>15.8</v>
      </c>
      <c r="M12">
        <v>144</v>
      </c>
      <c r="N12">
        <v>409</v>
      </c>
      <c r="O12">
        <v>114</v>
      </c>
      <c r="P12" s="7">
        <f t="shared" si="4"/>
        <v>0.2158920539730135</v>
      </c>
      <c r="Q12" s="7">
        <f t="shared" si="5"/>
        <v>0.61319340329835081</v>
      </c>
      <c r="R12" s="7">
        <f t="shared" si="6"/>
        <v>0.17091454272863568</v>
      </c>
      <c r="S12" s="3" t="str">
        <v xml:space="preserve">0.2 </v>
      </c>
      <c r="T12" s="3" t="str">
        <v xml:space="preserve"> 1.4</v>
      </c>
      <c r="U12" s="3" t="s">
        <v>69</v>
      </c>
      <c r="V12" s="3" t="s">
        <v>31</v>
      </c>
      <c r="W12" s="3">
        <v>2</v>
      </c>
      <c r="X12" s="3" t="s">
        <v>70</v>
      </c>
      <c r="Y12" s="3" t="s">
        <v>71</v>
      </c>
      <c r="Z12" s="3" t="s">
        <v>72</v>
      </c>
      <c r="AA12">
        <v>2863</v>
      </c>
      <c r="AB12">
        <v>15.9</v>
      </c>
    </row>
    <row r="13" spans="1:30">
      <c r="A13" s="1">
        <v>45102</v>
      </c>
      <c r="B13">
        <f>7*60+40</f>
        <v>460</v>
      </c>
      <c r="C13">
        <v>197</v>
      </c>
      <c r="D13">
        <v>72</v>
      </c>
      <c r="E13">
        <v>192</v>
      </c>
      <c r="F13">
        <v>43</v>
      </c>
      <c r="G13" s="7">
        <f t="shared" si="0"/>
        <v>0.42826086956521742</v>
      </c>
      <c r="H13" s="7">
        <f t="shared" si="1"/>
        <v>0.15652173913043479</v>
      </c>
      <c r="I13" s="7">
        <f t="shared" si="2"/>
        <v>0.41739130434782606</v>
      </c>
      <c r="J13" s="7">
        <f t="shared" si="3"/>
        <v>9.3478260869565219E-2</v>
      </c>
      <c r="K13">
        <v>67</v>
      </c>
      <c r="L13">
        <v>16.3</v>
      </c>
      <c r="M13">
        <v>404</v>
      </c>
      <c r="N13">
        <v>384</v>
      </c>
      <c r="O13">
        <v>14</v>
      </c>
      <c r="P13" s="7">
        <f t="shared" si="4"/>
        <v>0.50374064837905241</v>
      </c>
      <c r="Q13" s="7">
        <f t="shared" si="5"/>
        <v>0.47880299251870323</v>
      </c>
      <c r="R13" s="7">
        <f t="shared" si="6"/>
        <v>1.7456359102244388E-2</v>
      </c>
      <c r="S13" s="3" t="str">
        <v xml:space="preserve">0.2 </v>
      </c>
      <c r="T13" s="3" t="str">
        <v xml:space="preserve"> 1.1</v>
      </c>
      <c r="U13" s="3" t="s">
        <v>73</v>
      </c>
      <c r="V13" s="3" t="s">
        <v>74</v>
      </c>
      <c r="W13" s="3">
        <v>3</v>
      </c>
      <c r="X13">
        <v>32</v>
      </c>
      <c r="Y13">
        <v>146</v>
      </c>
      <c r="Z13">
        <v>5.6</v>
      </c>
      <c r="AA13">
        <v>2055</v>
      </c>
      <c r="AB13">
        <v>5.7</v>
      </c>
    </row>
    <row r="14" spans="1:30">
      <c r="A14" s="1">
        <v>45103</v>
      </c>
      <c r="B14">
        <f>6*60+23</f>
        <v>383</v>
      </c>
      <c r="C14">
        <v>169</v>
      </c>
      <c r="D14">
        <v>69</v>
      </c>
      <c r="E14">
        <v>145</v>
      </c>
      <c r="F14">
        <v>35</v>
      </c>
      <c r="G14" s="7">
        <f t="shared" si="0"/>
        <v>0.44125326370757179</v>
      </c>
      <c r="H14" s="7">
        <f t="shared" si="1"/>
        <v>0.18015665796344649</v>
      </c>
      <c r="I14" s="7">
        <f t="shared" si="2"/>
        <v>0.37859007832898173</v>
      </c>
      <c r="J14" s="7">
        <f t="shared" si="3"/>
        <v>9.1383812010443863E-2</v>
      </c>
      <c r="K14">
        <v>72</v>
      </c>
      <c r="L14">
        <v>16.2</v>
      </c>
      <c r="M14">
        <v>209</v>
      </c>
      <c r="N14">
        <v>489</v>
      </c>
      <c r="O14">
        <v>109</v>
      </c>
      <c r="P14" s="7">
        <f t="shared" si="4"/>
        <v>0.2589838909541512</v>
      </c>
      <c r="Q14" s="7">
        <f t="shared" si="5"/>
        <v>0.60594795539033453</v>
      </c>
      <c r="R14" s="7">
        <f t="shared" si="6"/>
        <v>0.13506815365551425</v>
      </c>
      <c r="S14" s="3" t="str">
        <v xml:space="preserve">0.2 </v>
      </c>
      <c r="T14" s="3" t="str">
        <v xml:space="preserve"> 0.6</v>
      </c>
      <c r="U14" s="3" t="s">
        <v>67</v>
      </c>
      <c r="V14" s="3" t="s">
        <v>36</v>
      </c>
      <c r="W14" s="3">
        <v>2</v>
      </c>
      <c r="X14" s="3" t="s">
        <v>75</v>
      </c>
      <c r="Y14" s="3" t="s">
        <v>76</v>
      </c>
      <c r="Z14" s="3" t="s">
        <v>77</v>
      </c>
      <c r="AA14">
        <v>2189</v>
      </c>
      <c r="AB14">
        <v>9.4</v>
      </c>
    </row>
    <row r="15" spans="1:30">
      <c r="A15" s="1">
        <v>45104</v>
      </c>
      <c r="B15">
        <f>8*60+11</f>
        <v>491</v>
      </c>
      <c r="C15">
        <v>192</v>
      </c>
      <c r="D15">
        <v>101</v>
      </c>
      <c r="E15">
        <v>198</v>
      </c>
      <c r="F15">
        <v>23</v>
      </c>
      <c r="G15" s="7">
        <f t="shared" si="0"/>
        <v>0.3910386965376782</v>
      </c>
      <c r="H15" s="7">
        <f t="shared" si="1"/>
        <v>0.20570264765784113</v>
      </c>
      <c r="I15" s="7">
        <f t="shared" si="2"/>
        <v>0.40325865580448067</v>
      </c>
      <c r="J15" s="7">
        <f t="shared" si="3"/>
        <v>4.684317718940937E-2</v>
      </c>
      <c r="K15">
        <v>69</v>
      </c>
      <c r="L15">
        <v>16.5</v>
      </c>
      <c r="M15">
        <v>359</v>
      </c>
      <c r="N15">
        <v>449</v>
      </c>
      <c r="O15">
        <v>24</v>
      </c>
      <c r="P15" s="7">
        <f t="shared" si="4"/>
        <v>0.43149038461538464</v>
      </c>
      <c r="Q15" s="7">
        <f t="shared" si="5"/>
        <v>0.53966346153846156</v>
      </c>
      <c r="R15" s="7">
        <f t="shared" si="6"/>
        <v>2.8846153846153848E-2</v>
      </c>
      <c r="S15" s="3" t="str">
        <v xml:space="preserve">0.2 </v>
      </c>
      <c r="T15" s="3" t="str">
        <v xml:space="preserve"> 1.0</v>
      </c>
      <c r="U15" s="3" t="s">
        <v>78</v>
      </c>
      <c r="V15" s="3" t="s">
        <v>36</v>
      </c>
      <c r="W15" s="3">
        <v>2</v>
      </c>
      <c r="X15" s="3" t="s">
        <v>79</v>
      </c>
      <c r="Y15" s="3" t="s">
        <v>80</v>
      </c>
      <c r="Z15" s="3" t="s">
        <v>81</v>
      </c>
      <c r="AA15">
        <v>2212</v>
      </c>
      <c r="AB15">
        <v>12</v>
      </c>
    </row>
    <row r="16" spans="1:30">
      <c r="A16" s="1">
        <v>45105</v>
      </c>
      <c r="B16">
        <f>7*60+54</f>
        <v>474</v>
      </c>
      <c r="C16">
        <v>213</v>
      </c>
      <c r="D16">
        <v>61</v>
      </c>
      <c r="E16">
        <v>200</v>
      </c>
      <c r="F16">
        <v>26</v>
      </c>
      <c r="G16" s="7">
        <f t="shared" si="0"/>
        <v>0.44936708860759494</v>
      </c>
      <c r="H16" s="7">
        <f t="shared" si="1"/>
        <v>0.12869198312236288</v>
      </c>
      <c r="I16" s="7">
        <f t="shared" si="2"/>
        <v>0.4219409282700422</v>
      </c>
      <c r="J16" s="7">
        <f t="shared" si="3"/>
        <v>5.4852320675105488E-2</v>
      </c>
      <c r="K16">
        <v>68</v>
      </c>
      <c r="L16">
        <v>16.399999999999999</v>
      </c>
      <c r="M16">
        <v>267</v>
      </c>
      <c r="N16">
        <v>469</v>
      </c>
      <c r="O16">
        <v>94</v>
      </c>
      <c r="P16" s="7">
        <f t="shared" si="4"/>
        <v>0.3216867469879518</v>
      </c>
      <c r="Q16" s="7">
        <f t="shared" si="5"/>
        <v>0.56506024096385543</v>
      </c>
      <c r="R16" s="7">
        <f t="shared" si="6"/>
        <v>0.11325301204819277</v>
      </c>
      <c r="S16" s="3" t="str">
        <v xml:space="preserve">0.2 </v>
      </c>
      <c r="T16" s="3" t="str">
        <v xml:space="preserve"> 1.4</v>
      </c>
      <c r="U16" s="3" t="s">
        <v>69</v>
      </c>
      <c r="V16" s="3" t="s">
        <v>82</v>
      </c>
      <c r="W16" s="3">
        <v>1</v>
      </c>
      <c r="X16">
        <v>60</v>
      </c>
      <c r="Y16">
        <v>427</v>
      </c>
      <c r="Z16">
        <v>12.1</v>
      </c>
      <c r="AA16">
        <v>2547</v>
      </c>
      <c r="AB16">
        <v>14.2</v>
      </c>
    </row>
    <row r="17" spans="1:28">
      <c r="A17" s="1">
        <v>45106</v>
      </c>
      <c r="B17">
        <v>477</v>
      </c>
      <c r="C17">
        <v>203</v>
      </c>
      <c r="D17">
        <v>93</v>
      </c>
      <c r="E17">
        <v>182</v>
      </c>
      <c r="F17">
        <v>50</v>
      </c>
      <c r="G17" s="7">
        <f t="shared" si="0"/>
        <v>0.42557651991614254</v>
      </c>
      <c r="H17" s="7">
        <f t="shared" si="1"/>
        <v>0.19496855345911951</v>
      </c>
      <c r="I17" s="7">
        <f t="shared" si="2"/>
        <v>0.38155136268343814</v>
      </c>
      <c r="J17" s="7">
        <f t="shared" si="3"/>
        <v>0.10482180293501048</v>
      </c>
      <c r="K17">
        <v>60</v>
      </c>
      <c r="L17">
        <v>16.100000000000001</v>
      </c>
      <c r="M17">
        <v>311</v>
      </c>
      <c r="N17">
        <v>429</v>
      </c>
      <c r="O17">
        <v>74</v>
      </c>
      <c r="P17" s="7">
        <f t="shared" si="4"/>
        <v>0.38206388206388209</v>
      </c>
      <c r="Q17" s="7">
        <f t="shared" si="5"/>
        <v>0.52702702702702697</v>
      </c>
      <c r="R17" s="7">
        <f t="shared" si="6"/>
        <v>9.0909090909090912E-2</v>
      </c>
      <c r="S17" s="3" t="str">
        <v xml:space="preserve">0.2 </v>
      </c>
      <c r="T17" s="3" t="str">
        <v xml:space="preserve"> 1.7</v>
      </c>
      <c r="U17" s="3" t="s">
        <v>83</v>
      </c>
      <c r="V17" s="3" t="s">
        <v>82</v>
      </c>
      <c r="W17" s="3">
        <v>1</v>
      </c>
      <c r="X17">
        <v>60</v>
      </c>
      <c r="Y17">
        <v>408</v>
      </c>
      <c r="Z17">
        <v>12</v>
      </c>
      <c r="AA17">
        <v>2370</v>
      </c>
      <c r="AB17">
        <v>12.6</v>
      </c>
    </row>
    <row r="18" spans="1:28">
      <c r="A18" s="1">
        <v>45107</v>
      </c>
      <c r="B18">
        <f>7*60+44</f>
        <v>464</v>
      </c>
      <c r="C18">
        <v>170</v>
      </c>
      <c r="D18">
        <v>83</v>
      </c>
      <c r="E18">
        <v>211</v>
      </c>
      <c r="F18">
        <v>45</v>
      </c>
      <c r="G18" s="7">
        <f t="shared" si="0"/>
        <v>0.36637931034482757</v>
      </c>
      <c r="H18" s="7">
        <f t="shared" si="1"/>
        <v>0.1788793103448276</v>
      </c>
      <c r="I18" s="7">
        <f t="shared" si="2"/>
        <v>0.45474137931034481</v>
      </c>
      <c r="J18" s="7">
        <f t="shared" si="3"/>
        <v>9.6982758620689655E-2</v>
      </c>
      <c r="K18">
        <v>66</v>
      </c>
      <c r="L18">
        <v>16.600000000000001</v>
      </c>
      <c r="M18">
        <v>349</v>
      </c>
      <c r="N18">
        <v>399</v>
      </c>
      <c r="O18">
        <v>64</v>
      </c>
      <c r="P18" s="7">
        <f t="shared" si="4"/>
        <v>0.42980295566502463</v>
      </c>
      <c r="Q18" s="7">
        <f t="shared" si="5"/>
        <v>0.49137931034482757</v>
      </c>
      <c r="R18" s="7">
        <f t="shared" si="6"/>
        <v>7.8817733990147784E-2</v>
      </c>
      <c r="S18" s="3" t="str">
        <v xml:space="preserve">0.2 </v>
      </c>
      <c r="T18" s="3" t="str">
        <v xml:space="preserve"> 1.0</v>
      </c>
      <c r="U18" s="3" t="s">
        <v>78</v>
      </c>
      <c r="V18" s="3" t="s">
        <v>68</v>
      </c>
      <c r="W18" s="3">
        <v>3</v>
      </c>
      <c r="X18">
        <v>42</v>
      </c>
      <c r="Y18">
        <v>347</v>
      </c>
      <c r="Z18">
        <v>8.9</v>
      </c>
      <c r="AA18">
        <v>3281</v>
      </c>
      <c r="AB18">
        <v>16.899999999999999</v>
      </c>
    </row>
    <row r="19" spans="1:28">
      <c r="A19" s="1">
        <v>45108</v>
      </c>
      <c r="B19">
        <v>560</v>
      </c>
      <c r="C19">
        <v>111</v>
      </c>
      <c r="D19">
        <v>78</v>
      </c>
      <c r="E19">
        <v>357</v>
      </c>
      <c r="F19">
        <v>34</v>
      </c>
      <c r="G19" s="7">
        <f t="shared" si="0"/>
        <v>0.1982142857142857</v>
      </c>
      <c r="H19" s="7">
        <f t="shared" si="1"/>
        <v>0.13928571428571429</v>
      </c>
      <c r="I19" s="7">
        <f t="shared" si="2"/>
        <v>0.63749999999999996</v>
      </c>
      <c r="J19" s="7">
        <f t="shared" si="3"/>
        <v>6.0714285714285714E-2</v>
      </c>
      <c r="K19">
        <v>48</v>
      </c>
      <c r="L19">
        <v>17</v>
      </c>
      <c r="M19">
        <v>174</v>
      </c>
      <c r="N19">
        <v>420</v>
      </c>
      <c r="O19">
        <v>54</v>
      </c>
      <c r="P19" s="7">
        <f t="shared" si="4"/>
        <v>0.26851851851851855</v>
      </c>
      <c r="Q19" s="7">
        <f t="shared" si="5"/>
        <v>0.64814814814814814</v>
      </c>
      <c r="R19" s="7">
        <f t="shared" si="6"/>
        <v>8.3333333333333329E-2</v>
      </c>
      <c r="S19" s="3" t="str">
        <v xml:space="preserve">0.2 </v>
      </c>
      <c r="T19" s="3" t="str">
        <v xml:space="preserve"> 2.2</v>
      </c>
      <c r="U19" s="3" t="s">
        <v>84</v>
      </c>
      <c r="V19" s="3" t="s">
        <v>82</v>
      </c>
      <c r="W19">
        <v>1</v>
      </c>
      <c r="X19">
        <v>82</v>
      </c>
      <c r="Y19">
        <v>240</v>
      </c>
      <c r="Z19">
        <v>6.4</v>
      </c>
      <c r="AA19">
        <v>2084</v>
      </c>
      <c r="AB19">
        <v>6.8</v>
      </c>
    </row>
    <row r="20" spans="1:28">
      <c r="A20" s="1">
        <v>45109</v>
      </c>
      <c r="B20">
        <v>612</v>
      </c>
      <c r="C20">
        <v>229</v>
      </c>
      <c r="D20">
        <v>105</v>
      </c>
      <c r="E20">
        <v>258</v>
      </c>
      <c r="F20">
        <v>45</v>
      </c>
      <c r="G20" s="7">
        <f t="shared" si="0"/>
        <v>0.37418300653594772</v>
      </c>
      <c r="H20" s="7">
        <f t="shared" si="1"/>
        <v>0.17156862745098039</v>
      </c>
      <c r="I20" s="7">
        <f t="shared" si="2"/>
        <v>0.42156862745098039</v>
      </c>
      <c r="J20" s="7">
        <f t="shared" si="3"/>
        <v>7.3529411764705885E-2</v>
      </c>
      <c r="K20">
        <v>62</v>
      </c>
      <c r="L20">
        <v>16.2</v>
      </c>
      <c r="M20">
        <v>389</v>
      </c>
      <c r="N20">
        <v>274</v>
      </c>
      <c r="O20">
        <v>14</v>
      </c>
      <c r="P20" s="7">
        <f t="shared" si="4"/>
        <v>0.57459379615952733</v>
      </c>
      <c r="Q20" s="7">
        <f t="shared" si="5"/>
        <v>0.40472673559822747</v>
      </c>
      <c r="R20" s="7">
        <f t="shared" si="6"/>
        <v>2.0679468242245199E-2</v>
      </c>
      <c r="S20" s="3" t="str">
        <v xml:space="preserve">0.2 </v>
      </c>
      <c r="T20" s="3" t="str">
        <v xml:space="preserve"> 1.8</v>
      </c>
      <c r="U20" s="3" t="s">
        <v>85</v>
      </c>
      <c r="V20" s="3" t="s">
        <v>47</v>
      </c>
      <c r="W20">
        <v>0</v>
      </c>
      <c r="X20">
        <v>0</v>
      </c>
      <c r="Y20">
        <v>0</v>
      </c>
      <c r="Z20">
        <v>0</v>
      </c>
      <c r="AA20">
        <v>191</v>
      </c>
      <c r="AB20">
        <v>4</v>
      </c>
    </row>
    <row r="21" spans="1:28">
      <c r="A21" s="1">
        <v>45110</v>
      </c>
      <c r="B21">
        <v>560</v>
      </c>
      <c r="C21">
        <v>189</v>
      </c>
      <c r="D21">
        <v>84</v>
      </c>
      <c r="E21">
        <v>207</v>
      </c>
      <c r="F21">
        <v>48</v>
      </c>
      <c r="G21" s="7">
        <f t="shared" si="0"/>
        <v>0.33750000000000002</v>
      </c>
      <c r="H21" s="7">
        <f t="shared" si="1"/>
        <v>0.15</v>
      </c>
      <c r="I21" s="7">
        <f t="shared" si="2"/>
        <v>0.36964285714285716</v>
      </c>
      <c r="J21" s="7">
        <f t="shared" si="3"/>
        <v>8.5714285714285715E-2</v>
      </c>
      <c r="K21">
        <v>70</v>
      </c>
      <c r="L21">
        <v>16.899999999999999</v>
      </c>
      <c r="M21">
        <v>409</v>
      </c>
      <c r="N21">
        <v>416</v>
      </c>
      <c r="O21">
        <v>54</v>
      </c>
      <c r="P21" s="7">
        <f t="shared" si="4"/>
        <v>0.46530147895335611</v>
      </c>
      <c r="Q21" s="7">
        <f t="shared" si="5"/>
        <v>0.47326507394766781</v>
      </c>
      <c r="R21" s="7">
        <f t="shared" si="6"/>
        <v>6.1433447098976107E-2</v>
      </c>
      <c r="S21" s="3" t="str">
        <v xml:space="preserve">0.1 </v>
      </c>
      <c r="T21" s="3" t="str">
        <v xml:space="preserve"> 1.4</v>
      </c>
      <c r="U21" s="3" t="s">
        <v>86</v>
      </c>
      <c r="V21" s="3" t="s">
        <v>63</v>
      </c>
      <c r="W21">
        <v>2</v>
      </c>
      <c r="X21" s="3" t="s">
        <v>87</v>
      </c>
      <c r="Y21" s="3" t="s">
        <v>88</v>
      </c>
      <c r="Z21" s="3" t="s">
        <v>89</v>
      </c>
      <c r="AA21">
        <v>2426</v>
      </c>
      <c r="AB21">
        <v>11</v>
      </c>
    </row>
    <row r="22" spans="1:28">
      <c r="A22" s="1">
        <v>45111</v>
      </c>
      <c r="B22">
        <v>565</v>
      </c>
      <c r="C22">
        <v>262</v>
      </c>
      <c r="D22">
        <v>97</v>
      </c>
      <c r="E22">
        <v>186</v>
      </c>
      <c r="F22">
        <v>53</v>
      </c>
      <c r="G22" s="7">
        <f t="shared" si="0"/>
        <v>0.46371681415929206</v>
      </c>
      <c r="H22" s="7">
        <f t="shared" si="1"/>
        <v>0.17168141592920355</v>
      </c>
      <c r="I22" s="7">
        <f t="shared" si="2"/>
        <v>0.32920353982300887</v>
      </c>
      <c r="J22" s="7">
        <f t="shared" si="3"/>
        <v>9.3805309734513273E-2</v>
      </c>
      <c r="K22">
        <v>59</v>
      </c>
      <c r="L22">
        <v>16.3</v>
      </c>
      <c r="M22">
        <v>244</v>
      </c>
      <c r="N22">
        <v>222</v>
      </c>
      <c r="O22">
        <v>191</v>
      </c>
      <c r="P22" s="7">
        <f t="shared" si="4"/>
        <v>0.37138508371385082</v>
      </c>
      <c r="Q22" s="7">
        <f t="shared" si="5"/>
        <v>0.33789954337899542</v>
      </c>
      <c r="R22" s="7">
        <f t="shared" si="6"/>
        <v>0.29071537290715371</v>
      </c>
      <c r="S22" s="3" t="str">
        <v xml:space="preserve">0.3 </v>
      </c>
      <c r="T22" s="3" t="str">
        <v xml:space="preserve"> 1.3</v>
      </c>
      <c r="U22" s="3" t="s">
        <v>90</v>
      </c>
      <c r="V22" s="3" t="s">
        <v>91</v>
      </c>
      <c r="W22">
        <v>2</v>
      </c>
      <c r="X22" s="3" t="s">
        <v>92</v>
      </c>
      <c r="Y22" s="3" t="s">
        <v>93</v>
      </c>
      <c r="Z22" s="3" t="s">
        <v>94</v>
      </c>
      <c r="AA22">
        <v>4289</v>
      </c>
      <c r="AB22">
        <v>20.399999999999999</v>
      </c>
    </row>
    <row r="23" spans="1:28">
      <c r="A23" s="1">
        <v>45112</v>
      </c>
      <c r="B23">
        <v>389</v>
      </c>
      <c r="C23">
        <v>129</v>
      </c>
      <c r="D23">
        <v>52</v>
      </c>
      <c r="E23">
        <v>208</v>
      </c>
      <c r="F23">
        <v>72</v>
      </c>
      <c r="G23" s="7">
        <f t="shared" si="0"/>
        <v>0.33161953727506427</v>
      </c>
      <c r="H23" s="7">
        <f t="shared" si="1"/>
        <v>0.13367609254498714</v>
      </c>
      <c r="I23" s="7">
        <f t="shared" si="2"/>
        <v>0.53470437017994854</v>
      </c>
      <c r="J23" s="7">
        <f t="shared" si="3"/>
        <v>0.18508997429305912</v>
      </c>
      <c r="K23">
        <v>45</v>
      </c>
      <c r="L23">
        <v>16.5</v>
      </c>
      <c r="M23">
        <v>59</v>
      </c>
      <c r="N23">
        <v>522</v>
      </c>
      <c r="O23">
        <v>129</v>
      </c>
      <c r="P23" s="7">
        <f t="shared" si="4"/>
        <v>8.3098591549295775E-2</v>
      </c>
      <c r="Q23" s="7">
        <f t="shared" si="5"/>
        <v>0.73521126760563382</v>
      </c>
      <c r="R23" s="7">
        <f t="shared" si="6"/>
        <v>0.18169014084507043</v>
      </c>
      <c r="S23" s="3" t="str">
        <v xml:space="preserve">0.3 </v>
      </c>
      <c r="T23" s="3" t="str">
        <v xml:space="preserve"> 2.2</v>
      </c>
      <c r="U23" s="3" t="s">
        <v>95</v>
      </c>
      <c r="V23" s="3" t="s">
        <v>96</v>
      </c>
      <c r="W23">
        <v>3</v>
      </c>
      <c r="X23">
        <v>38</v>
      </c>
      <c r="Y23">
        <v>54</v>
      </c>
      <c r="Z23">
        <v>3.8</v>
      </c>
      <c r="AA23">
        <v>1866</v>
      </c>
      <c r="AB23">
        <v>5.6</v>
      </c>
    </row>
    <row r="24" spans="1:28">
      <c r="A24" s="1">
        <v>45113</v>
      </c>
      <c r="B24">
        <f>8*60+44</f>
        <v>524</v>
      </c>
      <c r="C24">
        <v>205</v>
      </c>
      <c r="D24">
        <v>78</v>
      </c>
      <c r="E24">
        <v>241</v>
      </c>
      <c r="F24">
        <v>15</v>
      </c>
      <c r="G24" s="7">
        <f t="shared" si="0"/>
        <v>0.39122137404580154</v>
      </c>
      <c r="H24" s="7">
        <f t="shared" si="1"/>
        <v>0.14885496183206107</v>
      </c>
      <c r="I24" s="7">
        <f t="shared" si="2"/>
        <v>0.45992366412213742</v>
      </c>
      <c r="J24" s="7">
        <f t="shared" si="3"/>
        <v>2.8625954198473282E-2</v>
      </c>
      <c r="K24">
        <v>65</v>
      </c>
      <c r="L24">
        <v>16.7</v>
      </c>
      <c r="M24">
        <v>426</v>
      </c>
      <c r="N24">
        <v>434</v>
      </c>
      <c r="O24">
        <v>59</v>
      </c>
      <c r="P24" s="7">
        <f t="shared" si="4"/>
        <v>0.46354733405875953</v>
      </c>
      <c r="Q24" s="7">
        <f t="shared" si="5"/>
        <v>0.47225244831338409</v>
      </c>
      <c r="R24" s="7">
        <f t="shared" si="6"/>
        <v>6.4200217627856368E-2</v>
      </c>
      <c r="S24" s="3" t="str">
        <v xml:space="preserve">0.3 </v>
      </c>
      <c r="T24" s="3" t="str">
        <v xml:space="preserve"> 0.9</v>
      </c>
      <c r="U24" s="3" t="s">
        <v>97</v>
      </c>
      <c r="V24" s="3" t="s">
        <v>82</v>
      </c>
      <c r="W24">
        <v>1</v>
      </c>
      <c r="X24">
        <v>60</v>
      </c>
      <c r="Y24">
        <v>305</v>
      </c>
      <c r="Z24">
        <v>10.4</v>
      </c>
      <c r="AA24">
        <v>2448</v>
      </c>
      <c r="AB24">
        <v>11.2</v>
      </c>
    </row>
    <row r="25" spans="1:28">
      <c r="A25" s="1">
        <v>45114</v>
      </c>
      <c r="B25">
        <v>348</v>
      </c>
      <c r="C25">
        <v>146</v>
      </c>
      <c r="D25">
        <v>84</v>
      </c>
      <c r="E25">
        <v>118</v>
      </c>
      <c r="F25">
        <v>31</v>
      </c>
      <c r="G25" s="7">
        <f t="shared" si="0"/>
        <v>0.41954022988505746</v>
      </c>
      <c r="H25" s="7">
        <f t="shared" si="1"/>
        <v>0.2413793103448276</v>
      </c>
      <c r="I25" s="7">
        <f t="shared" si="2"/>
        <v>0.33908045977011492</v>
      </c>
      <c r="J25" s="7">
        <f t="shared" si="3"/>
        <v>8.9080459770114945E-2</v>
      </c>
      <c r="K25">
        <v>56</v>
      </c>
      <c r="L25">
        <v>17.100000000000001</v>
      </c>
      <c r="M25">
        <v>517</v>
      </c>
      <c r="N25">
        <v>409</v>
      </c>
      <c r="O25">
        <v>64</v>
      </c>
      <c r="P25" s="7">
        <f t="shared" si="4"/>
        <v>0.52222222222222225</v>
      </c>
      <c r="Q25" s="7">
        <f t="shared" si="5"/>
        <v>0.41313131313131313</v>
      </c>
      <c r="R25" s="7">
        <f t="shared" si="6"/>
        <v>6.4646464646464646E-2</v>
      </c>
      <c r="S25" s="3" t="str">
        <v xml:space="preserve">0.3 </v>
      </c>
      <c r="T25" s="3" t="str">
        <v xml:space="preserve"> 1.0</v>
      </c>
      <c r="U25" s="3" t="s">
        <v>98</v>
      </c>
      <c r="V25" s="3" t="s">
        <v>99</v>
      </c>
      <c r="W25">
        <v>2</v>
      </c>
      <c r="X25" s="3" t="s">
        <v>100</v>
      </c>
      <c r="Y25" s="3" t="s">
        <v>101</v>
      </c>
      <c r="Z25" s="3" t="s">
        <v>102</v>
      </c>
      <c r="AA25">
        <v>2855</v>
      </c>
      <c r="AB25">
        <v>17.8</v>
      </c>
    </row>
    <row r="26" spans="1:28">
      <c r="A26" s="1">
        <v>45115</v>
      </c>
      <c r="B26">
        <v>506</v>
      </c>
      <c r="C26">
        <v>220</v>
      </c>
      <c r="D26">
        <v>108</v>
      </c>
      <c r="E26">
        <v>178</v>
      </c>
      <c r="F26">
        <v>28</v>
      </c>
      <c r="G26" s="7">
        <f t="shared" si="0"/>
        <v>0.43478260869565216</v>
      </c>
      <c r="H26" s="7">
        <f t="shared" si="1"/>
        <v>0.2134387351778656</v>
      </c>
      <c r="I26" s="7">
        <f t="shared" si="2"/>
        <v>0.35177865612648224</v>
      </c>
      <c r="J26" s="7">
        <f t="shared" si="3"/>
        <v>5.533596837944664E-2</v>
      </c>
      <c r="K26">
        <v>67</v>
      </c>
      <c r="L26">
        <v>16.5</v>
      </c>
      <c r="M26">
        <v>614</v>
      </c>
      <c r="N26">
        <v>84</v>
      </c>
      <c r="O26">
        <v>0</v>
      </c>
      <c r="P26" s="7">
        <f t="shared" si="4"/>
        <v>0.87965616045845274</v>
      </c>
      <c r="Q26" s="7">
        <f t="shared" si="5"/>
        <v>0.12034383954154727</v>
      </c>
      <c r="R26" s="7">
        <f t="shared" si="6"/>
        <v>0</v>
      </c>
      <c r="S26" s="3" t="str">
        <v xml:space="preserve">0.2 </v>
      </c>
      <c r="T26" s="3" t="str">
        <v xml:space="preserve"> 0.5</v>
      </c>
      <c r="U26" s="3" t="s">
        <v>48</v>
      </c>
      <c r="V26" s="3" t="s">
        <v>82</v>
      </c>
      <c r="W26">
        <v>1</v>
      </c>
      <c r="X26">
        <v>79</v>
      </c>
      <c r="Y26">
        <v>112</v>
      </c>
      <c r="Z26">
        <v>4.7</v>
      </c>
      <c r="AA26">
        <v>1952</v>
      </c>
      <c r="AB26">
        <v>4.8</v>
      </c>
    </row>
    <row r="27" spans="1:28">
      <c r="A27" s="1">
        <v>45116</v>
      </c>
      <c r="B27">
        <f>8*60+28</f>
        <v>508</v>
      </c>
      <c r="C27">
        <v>223</v>
      </c>
      <c r="D27">
        <v>81</v>
      </c>
      <c r="E27">
        <v>204</v>
      </c>
      <c r="F27">
        <v>29</v>
      </c>
      <c r="G27" s="7">
        <f t="shared" si="0"/>
        <v>0.4389763779527559</v>
      </c>
      <c r="H27" s="7">
        <f t="shared" si="1"/>
        <v>0.15944881889763779</v>
      </c>
      <c r="I27" s="7">
        <f t="shared" si="2"/>
        <v>0.40157480314960631</v>
      </c>
      <c r="J27" s="7">
        <f t="shared" si="3"/>
        <v>5.7086614173228349E-2</v>
      </c>
      <c r="K27">
        <v>65</v>
      </c>
      <c r="L27">
        <v>16.899999999999999</v>
      </c>
      <c r="M27">
        <v>641</v>
      </c>
      <c r="N27">
        <v>249</v>
      </c>
      <c r="O27">
        <v>14</v>
      </c>
      <c r="P27" s="7">
        <f t="shared" si="4"/>
        <v>0.70907079646017701</v>
      </c>
      <c r="Q27" s="7">
        <f t="shared" si="5"/>
        <v>0.27544247787610621</v>
      </c>
      <c r="R27" s="7">
        <f t="shared" si="6"/>
        <v>1.5486725663716814E-2</v>
      </c>
      <c r="S27" s="3" t="str">
        <v xml:space="preserve">0.1 </v>
      </c>
      <c r="T27" s="3" t="str">
        <v xml:space="preserve"> 0.5</v>
      </c>
      <c r="U27" s="3" t="s">
        <v>103</v>
      </c>
      <c r="V27" s="3" t="s">
        <v>47</v>
      </c>
      <c r="W27">
        <v>0</v>
      </c>
      <c r="X27">
        <v>0</v>
      </c>
      <c r="Y27">
        <v>0</v>
      </c>
      <c r="Z27">
        <v>0</v>
      </c>
      <c r="AA27">
        <v>2126</v>
      </c>
      <c r="AB27">
        <v>4.5999999999999996</v>
      </c>
    </row>
    <row r="28" spans="1:28">
      <c r="A28" s="1">
        <v>45117</v>
      </c>
      <c r="B28">
        <v>332</v>
      </c>
      <c r="C28">
        <v>104</v>
      </c>
      <c r="D28">
        <v>79</v>
      </c>
      <c r="E28">
        <v>149</v>
      </c>
      <c r="F28">
        <v>19</v>
      </c>
      <c r="G28" s="7">
        <f t="shared" si="0"/>
        <v>0.31325301204819278</v>
      </c>
      <c r="H28" s="7">
        <f t="shared" si="1"/>
        <v>0.23795180722891565</v>
      </c>
      <c r="I28" s="7">
        <f t="shared" si="2"/>
        <v>0.44879518072289154</v>
      </c>
      <c r="J28" s="7">
        <f t="shared" si="3"/>
        <v>5.7228915662650599E-2</v>
      </c>
      <c r="K28">
        <v>72</v>
      </c>
      <c r="L28">
        <v>16.399999999999999</v>
      </c>
      <c r="M28">
        <v>389</v>
      </c>
      <c r="N28">
        <v>373</v>
      </c>
      <c r="O28">
        <v>54</v>
      </c>
      <c r="P28" s="7">
        <f t="shared" si="4"/>
        <v>0.47671568627450983</v>
      </c>
      <c r="Q28" s="7">
        <f t="shared" si="5"/>
        <v>0.45710784313725489</v>
      </c>
      <c r="R28" s="7">
        <f t="shared" si="6"/>
        <v>6.6176470588235295E-2</v>
      </c>
      <c r="S28" s="3" t="str">
        <v xml:space="preserve">0.2 </v>
      </c>
      <c r="T28" s="3" t="str">
        <v xml:space="preserve"> 0.4</v>
      </c>
      <c r="U28" s="3" t="s">
        <v>104</v>
      </c>
      <c r="V28" s="3" t="s">
        <v>82</v>
      </c>
      <c r="W28">
        <v>1</v>
      </c>
      <c r="X28">
        <v>60</v>
      </c>
      <c r="Y28">
        <v>332</v>
      </c>
      <c r="Z28">
        <v>8.1999999999999993</v>
      </c>
      <c r="AA28">
        <v>2093</v>
      </c>
      <c r="AB28">
        <v>9.3000000000000007</v>
      </c>
    </row>
    <row r="29" spans="1:28">
      <c r="A29" s="1">
        <v>45118</v>
      </c>
      <c r="B29">
        <v>480</v>
      </c>
      <c r="C29">
        <v>187</v>
      </c>
      <c r="D29">
        <v>118</v>
      </c>
      <c r="E29">
        <v>177</v>
      </c>
      <c r="F29">
        <v>32</v>
      </c>
      <c r="G29" s="7">
        <f t="shared" si="0"/>
        <v>0.38958333333333334</v>
      </c>
      <c r="H29" s="7">
        <f t="shared" si="1"/>
        <v>0.24583333333333332</v>
      </c>
      <c r="I29" s="7">
        <f t="shared" si="2"/>
        <v>0.36875000000000002</v>
      </c>
      <c r="J29" s="7">
        <f t="shared" si="3"/>
        <v>6.6666666666666666E-2</v>
      </c>
      <c r="K29">
        <v>70</v>
      </c>
      <c r="L29">
        <v>16.600000000000001</v>
      </c>
      <c r="M29">
        <v>474</v>
      </c>
      <c r="N29">
        <v>339</v>
      </c>
      <c r="O29">
        <v>14</v>
      </c>
      <c r="P29" s="7">
        <f t="shared" si="4"/>
        <v>0.57315598548972191</v>
      </c>
      <c r="Q29" s="7">
        <f t="shared" si="5"/>
        <v>0.40991535671100365</v>
      </c>
      <c r="R29" s="7">
        <f t="shared" si="6"/>
        <v>1.6928657799274487E-2</v>
      </c>
      <c r="S29" s="3" t="str">
        <v xml:space="preserve">0.1 </v>
      </c>
      <c r="T29" s="3" t="str">
        <v xml:space="preserve"> 1.3</v>
      </c>
      <c r="U29" s="3" t="s">
        <v>105</v>
      </c>
      <c r="V29" s="3" t="s">
        <v>36</v>
      </c>
      <c r="W29">
        <v>2</v>
      </c>
      <c r="X29" s="3" t="s">
        <v>106</v>
      </c>
      <c r="Y29" s="3" t="s">
        <v>107</v>
      </c>
      <c r="Z29">
        <v>6.7</v>
      </c>
      <c r="AA29">
        <v>2170</v>
      </c>
      <c r="AB29">
        <v>7.4</v>
      </c>
    </row>
    <row r="30" spans="1:28">
      <c r="A30" s="1">
        <v>45119</v>
      </c>
      <c r="B30">
        <v>419</v>
      </c>
      <c r="C30">
        <v>114</v>
      </c>
      <c r="D30">
        <v>95</v>
      </c>
      <c r="E30">
        <v>210</v>
      </c>
      <c r="F30">
        <v>47</v>
      </c>
      <c r="G30" s="7">
        <f t="shared" si="0"/>
        <v>0.27207637231503579</v>
      </c>
      <c r="H30" s="7">
        <f t="shared" si="1"/>
        <v>0.22673031026252982</v>
      </c>
      <c r="I30" s="7">
        <f t="shared" si="2"/>
        <v>0.50119331742243434</v>
      </c>
      <c r="J30" s="7">
        <f t="shared" si="3"/>
        <v>0.11217183770883055</v>
      </c>
      <c r="K30">
        <v>63</v>
      </c>
      <c r="L30">
        <v>16.3</v>
      </c>
      <c r="M30">
        <v>479</v>
      </c>
      <c r="N30">
        <v>319</v>
      </c>
      <c r="O30">
        <v>49</v>
      </c>
      <c r="P30" s="7">
        <f t="shared" si="4"/>
        <v>0.56552538370720185</v>
      </c>
      <c r="Q30" s="7">
        <f t="shared" si="5"/>
        <v>0.37662337662337664</v>
      </c>
      <c r="R30" s="7">
        <f t="shared" si="6"/>
        <v>5.7851239669421489E-2</v>
      </c>
      <c r="S30" s="3" t="str">
        <v xml:space="preserve">0.2 </v>
      </c>
      <c r="T30" s="3" t="str">
        <v xml:space="preserve"> 1.0</v>
      </c>
      <c r="U30" s="3" t="s">
        <v>78</v>
      </c>
      <c r="V30" s="3" t="s">
        <v>45</v>
      </c>
      <c r="W30">
        <v>3</v>
      </c>
      <c r="X30">
        <v>30</v>
      </c>
      <c r="Y30">
        <v>332</v>
      </c>
      <c r="Z30">
        <v>10.3</v>
      </c>
      <c r="AA30">
        <v>2459</v>
      </c>
      <c r="AB30">
        <v>12.5</v>
      </c>
    </row>
    <row r="31" spans="1:28">
      <c r="A31" s="1">
        <v>45120</v>
      </c>
      <c r="B31">
        <v>465</v>
      </c>
      <c r="C31">
        <v>222</v>
      </c>
      <c r="D31">
        <v>93</v>
      </c>
      <c r="E31">
        <v>150</v>
      </c>
      <c r="F31">
        <v>31</v>
      </c>
      <c r="G31" s="7">
        <f t="shared" si="0"/>
        <v>0.47741935483870968</v>
      </c>
      <c r="H31" s="7">
        <f t="shared" si="1"/>
        <v>0.2</v>
      </c>
      <c r="I31" s="7">
        <f t="shared" si="2"/>
        <v>0.32258064516129031</v>
      </c>
      <c r="J31" s="7">
        <f t="shared" si="3"/>
        <v>6.6666666666666666E-2</v>
      </c>
      <c r="K31">
        <v>65</v>
      </c>
      <c r="L31">
        <v>16.3</v>
      </c>
      <c r="M31">
        <v>529</v>
      </c>
      <c r="N31">
        <v>319</v>
      </c>
      <c r="O31">
        <v>54</v>
      </c>
      <c r="P31" s="7">
        <f t="shared" si="4"/>
        <v>0.58647450110864741</v>
      </c>
      <c r="Q31" s="7">
        <f t="shared" si="5"/>
        <v>0.35365853658536583</v>
      </c>
      <c r="R31" s="7">
        <f t="shared" si="6"/>
        <v>5.9866962305986697E-2</v>
      </c>
      <c r="S31" s="3" t="str">
        <v xml:space="preserve">0.3 </v>
      </c>
      <c r="T31" s="3" t="str">
        <v xml:space="preserve"> 0.8</v>
      </c>
      <c r="U31" s="3" t="s">
        <v>108</v>
      </c>
      <c r="V31" s="3" t="s">
        <v>82</v>
      </c>
      <c r="W31">
        <v>1</v>
      </c>
      <c r="X31">
        <v>60</v>
      </c>
      <c r="Y31">
        <v>254</v>
      </c>
      <c r="Z31">
        <v>7.7</v>
      </c>
      <c r="AA31">
        <v>2327</v>
      </c>
      <c r="AB31">
        <v>9</v>
      </c>
    </row>
    <row r="32" spans="1:28">
      <c r="A32" s="1">
        <v>45121</v>
      </c>
      <c r="B32">
        <v>420</v>
      </c>
      <c r="C32">
        <v>226</v>
      </c>
      <c r="D32">
        <v>90</v>
      </c>
      <c r="E32">
        <v>104</v>
      </c>
      <c r="F32">
        <v>28</v>
      </c>
      <c r="G32" s="7">
        <f t="shared" si="0"/>
        <v>0.53809523809523807</v>
      </c>
      <c r="H32" s="7">
        <f t="shared" si="1"/>
        <v>0.21428571428571427</v>
      </c>
      <c r="I32" s="7">
        <f t="shared" si="2"/>
        <v>0.24761904761904763</v>
      </c>
      <c r="J32" s="7">
        <f t="shared" si="3"/>
        <v>6.6666666666666666E-2</v>
      </c>
      <c r="K32">
        <v>60</v>
      </c>
      <c r="L32">
        <v>16.2</v>
      </c>
      <c r="M32">
        <v>334</v>
      </c>
      <c r="N32">
        <v>351</v>
      </c>
      <c r="O32">
        <v>34</v>
      </c>
      <c r="P32" s="7">
        <f t="shared" si="4"/>
        <v>0.46453407510431155</v>
      </c>
      <c r="Q32" s="7">
        <f t="shared" si="5"/>
        <v>0.48817802503477054</v>
      </c>
      <c r="R32" s="7">
        <f t="shared" si="6"/>
        <v>4.7287899860917942E-2</v>
      </c>
      <c r="S32" s="3" t="str">
        <v xml:space="preserve">0.3 </v>
      </c>
      <c r="T32" s="3" t="str">
        <v xml:space="preserve"> 0.4</v>
      </c>
      <c r="U32" s="3" t="s">
        <v>109</v>
      </c>
      <c r="V32" s="3" t="s">
        <v>91</v>
      </c>
      <c r="W32">
        <v>2</v>
      </c>
      <c r="X32" s="3" t="s">
        <v>110</v>
      </c>
      <c r="Y32" s="3" t="s">
        <v>111</v>
      </c>
      <c r="Z32" s="3" t="s">
        <v>112</v>
      </c>
      <c r="AA32">
        <v>3258</v>
      </c>
      <c r="AB32">
        <v>16.600000000000001</v>
      </c>
    </row>
    <row r="33" spans="1:28">
      <c r="A33" s="1">
        <v>45122</v>
      </c>
      <c r="B33">
        <v>471</v>
      </c>
      <c r="C33">
        <v>212</v>
      </c>
      <c r="D33">
        <v>78</v>
      </c>
      <c r="E33">
        <v>181</v>
      </c>
      <c r="F33">
        <v>25</v>
      </c>
      <c r="G33" s="7">
        <f t="shared" si="0"/>
        <v>0.45010615711252655</v>
      </c>
      <c r="H33" s="7">
        <f t="shared" si="1"/>
        <v>0.16560509554140126</v>
      </c>
      <c r="I33" s="7">
        <f t="shared" si="2"/>
        <v>0.38428874734607221</v>
      </c>
      <c r="J33" s="7">
        <f t="shared" si="3"/>
        <v>5.3078556263269641E-2</v>
      </c>
      <c r="K33">
        <v>63</v>
      </c>
      <c r="L33">
        <v>16.8</v>
      </c>
      <c r="M33">
        <v>454</v>
      </c>
      <c r="N33">
        <v>325</v>
      </c>
      <c r="O33">
        <v>49</v>
      </c>
      <c r="P33" s="7">
        <f t="shared" si="4"/>
        <v>0.54830917874396135</v>
      </c>
      <c r="Q33" s="7">
        <f t="shared" si="5"/>
        <v>0.39251207729468601</v>
      </c>
      <c r="R33" s="7">
        <f t="shared" si="6"/>
        <v>5.9178743961352656E-2</v>
      </c>
      <c r="S33" s="3" t="str">
        <v xml:space="preserve">0.3 </v>
      </c>
      <c r="T33" s="3" t="str">
        <v xml:space="preserve"> 0.9</v>
      </c>
      <c r="U33" s="3" t="s">
        <v>97</v>
      </c>
      <c r="V33" s="3" t="s">
        <v>45</v>
      </c>
      <c r="W33">
        <v>3</v>
      </c>
      <c r="X33">
        <v>45</v>
      </c>
      <c r="Y33">
        <v>429</v>
      </c>
      <c r="Z33">
        <v>10.8</v>
      </c>
      <c r="AA33">
        <v>2474</v>
      </c>
      <c r="AB33">
        <v>12</v>
      </c>
    </row>
    <row r="34" spans="1:28">
      <c r="A34" s="1">
        <v>45123</v>
      </c>
      <c r="B34">
        <v>582</v>
      </c>
      <c r="C34">
        <v>188</v>
      </c>
      <c r="D34">
        <v>101</v>
      </c>
      <c r="E34">
        <v>293</v>
      </c>
      <c r="F34">
        <v>23</v>
      </c>
      <c r="G34" s="7">
        <f t="shared" si="0"/>
        <v>0.32302405498281789</v>
      </c>
      <c r="H34" s="7">
        <f t="shared" si="1"/>
        <v>0.17353951890034364</v>
      </c>
      <c r="I34" s="7">
        <f t="shared" si="2"/>
        <v>0.50343642611683848</v>
      </c>
      <c r="J34" s="7">
        <f t="shared" si="3"/>
        <v>3.951890034364261E-2</v>
      </c>
      <c r="K34">
        <v>81</v>
      </c>
      <c r="L34">
        <v>16.8</v>
      </c>
      <c r="M34">
        <v>613</v>
      </c>
      <c r="N34">
        <v>184</v>
      </c>
      <c r="O34">
        <v>0</v>
      </c>
      <c r="P34" s="7">
        <f t="shared" si="4"/>
        <v>0.76913425345043918</v>
      </c>
      <c r="Q34" s="7">
        <f t="shared" si="5"/>
        <v>0.23086574654956085</v>
      </c>
      <c r="R34" s="7">
        <f t="shared" si="6"/>
        <v>0</v>
      </c>
      <c r="S34" s="3" t="str">
        <v xml:space="preserve">0.2 </v>
      </c>
      <c r="T34" s="3" t="str">
        <v xml:space="preserve"> 0.4</v>
      </c>
      <c r="U34" s="3" t="s">
        <v>104</v>
      </c>
      <c r="V34" s="3" t="s">
        <v>47</v>
      </c>
      <c r="W34">
        <v>0</v>
      </c>
      <c r="X34">
        <v>0</v>
      </c>
      <c r="Y34">
        <v>0</v>
      </c>
      <c r="Z34">
        <v>0</v>
      </c>
      <c r="AA34">
        <v>2000</v>
      </c>
      <c r="AB34">
        <v>4.2</v>
      </c>
    </row>
    <row r="35" spans="1:28">
      <c r="A35" s="1">
        <v>45124</v>
      </c>
      <c r="B35">
        <v>464</v>
      </c>
      <c r="C35">
        <v>189</v>
      </c>
      <c r="D35">
        <v>93</v>
      </c>
      <c r="E35">
        <v>182</v>
      </c>
      <c r="F35">
        <v>24</v>
      </c>
      <c r="G35" s="7">
        <f t="shared" si="0"/>
        <v>0.40732758620689657</v>
      </c>
      <c r="H35" s="7">
        <f t="shared" si="1"/>
        <v>0.20043103448275862</v>
      </c>
      <c r="I35" s="7">
        <f t="shared" si="2"/>
        <v>0.39224137931034481</v>
      </c>
      <c r="J35" s="7">
        <f t="shared" si="3"/>
        <v>5.1724137931034482E-2</v>
      </c>
      <c r="K35">
        <v>77</v>
      </c>
      <c r="L35">
        <v>15.9</v>
      </c>
      <c r="M35">
        <v>479</v>
      </c>
      <c r="N35">
        <v>354</v>
      </c>
      <c r="O35">
        <v>26</v>
      </c>
      <c r="P35" s="7">
        <f t="shared" si="4"/>
        <v>0.55762514551804421</v>
      </c>
      <c r="Q35" s="7">
        <f t="shared" si="5"/>
        <v>0.41210710128055877</v>
      </c>
      <c r="R35" s="7">
        <f t="shared" si="6"/>
        <v>3.0267753201396973E-2</v>
      </c>
      <c r="S35" s="3" t="str">
        <v xml:space="preserve">0.2 </v>
      </c>
      <c r="T35" s="3" t="str">
        <v xml:space="preserve"> 0.6</v>
      </c>
      <c r="U35" s="3" t="s">
        <v>67</v>
      </c>
      <c r="V35" s="3" t="s">
        <v>82</v>
      </c>
      <c r="W35">
        <v>1</v>
      </c>
      <c r="X35">
        <v>62</v>
      </c>
      <c r="Y35">
        <v>224</v>
      </c>
      <c r="Z35">
        <v>6.8</v>
      </c>
      <c r="AA35">
        <v>2219</v>
      </c>
      <c r="AB35">
        <v>7.6</v>
      </c>
    </row>
    <row r="36" spans="1:28">
      <c r="A36" s="1">
        <v>45125</v>
      </c>
      <c r="B36">
        <v>391</v>
      </c>
      <c r="C36">
        <v>122</v>
      </c>
      <c r="D36">
        <v>102</v>
      </c>
      <c r="E36">
        <v>167</v>
      </c>
      <c r="F36">
        <v>23</v>
      </c>
      <c r="G36" s="7">
        <f t="shared" si="0"/>
        <v>0.31202046035805625</v>
      </c>
      <c r="H36" s="7">
        <f t="shared" si="1"/>
        <v>0.2608695652173913</v>
      </c>
      <c r="I36" s="7">
        <f t="shared" si="2"/>
        <v>0.42710997442455245</v>
      </c>
      <c r="J36" s="7">
        <f t="shared" si="3"/>
        <v>5.8823529411764705E-2</v>
      </c>
      <c r="K36">
        <v>67</v>
      </c>
      <c r="L36">
        <v>16.399999999999999</v>
      </c>
      <c r="M36">
        <v>357</v>
      </c>
      <c r="N36">
        <v>414</v>
      </c>
      <c r="O36">
        <v>62</v>
      </c>
      <c r="P36" s="7">
        <f t="shared" si="4"/>
        <v>0.42857142857142855</v>
      </c>
      <c r="Q36" s="7">
        <f t="shared" si="5"/>
        <v>0.49699879951980791</v>
      </c>
      <c r="R36" s="7">
        <f t="shared" si="6"/>
        <v>7.4429771908763501E-2</v>
      </c>
      <c r="S36" s="3" t="str">
        <v xml:space="preserve">0.3 </v>
      </c>
      <c r="T36" s="3" t="str">
        <v xml:space="preserve"> 0.6</v>
      </c>
      <c r="U36" s="3" t="s">
        <v>113</v>
      </c>
      <c r="V36" s="3" t="s">
        <v>82</v>
      </c>
      <c r="W36">
        <v>1</v>
      </c>
      <c r="X36">
        <v>62</v>
      </c>
      <c r="Y36">
        <v>187</v>
      </c>
      <c r="Z36">
        <v>6.2</v>
      </c>
      <c r="AA36">
        <v>2080</v>
      </c>
      <c r="AB36">
        <v>7.3</v>
      </c>
    </row>
    <row r="37" spans="1:28">
      <c r="A37" s="1">
        <v>45126</v>
      </c>
      <c r="B37">
        <v>441</v>
      </c>
      <c r="C37">
        <v>193</v>
      </c>
      <c r="D37">
        <v>88</v>
      </c>
      <c r="E37">
        <v>160</v>
      </c>
      <c r="F37">
        <v>62</v>
      </c>
      <c r="G37" s="7">
        <f t="shared" si="0"/>
        <v>0.43764172335600909</v>
      </c>
      <c r="H37" s="7">
        <f t="shared" si="1"/>
        <v>0.19954648526077098</v>
      </c>
      <c r="I37" s="7">
        <f t="shared" si="2"/>
        <v>0.36281179138321995</v>
      </c>
      <c r="J37" s="7">
        <f t="shared" si="3"/>
        <v>0.14058956916099774</v>
      </c>
      <c r="K37">
        <v>64</v>
      </c>
      <c r="L37">
        <v>16.5</v>
      </c>
      <c r="M37">
        <v>344</v>
      </c>
      <c r="N37">
        <v>419</v>
      </c>
      <c r="O37">
        <v>73</v>
      </c>
      <c r="P37" s="7">
        <f t="shared" si="4"/>
        <v>0.41148325358851673</v>
      </c>
      <c r="Q37" s="7">
        <f t="shared" si="5"/>
        <v>0.50119617224880386</v>
      </c>
      <c r="R37" s="7">
        <f t="shared" si="6"/>
        <v>8.7320574162679424E-2</v>
      </c>
      <c r="S37" s="3" t="str">
        <v xml:space="preserve">0.2 </v>
      </c>
      <c r="T37" s="3" t="str">
        <v xml:space="preserve"> 1.4</v>
      </c>
      <c r="U37" s="3" t="s">
        <v>69</v>
      </c>
      <c r="V37" s="3" t="s">
        <v>45</v>
      </c>
      <c r="W37">
        <v>3</v>
      </c>
      <c r="X37">
        <v>51</v>
      </c>
      <c r="Y37">
        <v>518</v>
      </c>
      <c r="Z37">
        <v>12.3</v>
      </c>
      <c r="AA37">
        <v>2215</v>
      </c>
      <c r="AB37">
        <v>13.2</v>
      </c>
    </row>
    <row r="38" spans="1:28">
      <c r="A38" s="1">
        <v>45127</v>
      </c>
      <c r="B38">
        <v>451</v>
      </c>
      <c r="C38">
        <v>201</v>
      </c>
      <c r="D38">
        <v>83</v>
      </c>
      <c r="E38">
        <v>167</v>
      </c>
      <c r="F38">
        <v>26</v>
      </c>
      <c r="G38" s="7">
        <f t="shared" si="0"/>
        <v>0.44567627494456763</v>
      </c>
      <c r="H38" s="7">
        <f t="shared" si="1"/>
        <v>0.18403547671840353</v>
      </c>
      <c r="I38" s="7">
        <f t="shared" si="2"/>
        <v>0.37028824833702884</v>
      </c>
      <c r="J38" s="7">
        <f t="shared" si="3"/>
        <v>5.7649667405764965E-2</v>
      </c>
      <c r="K38">
        <v>74</v>
      </c>
      <c r="L38">
        <v>16.600000000000001</v>
      </c>
      <c r="M38">
        <v>484</v>
      </c>
      <c r="N38">
        <v>306</v>
      </c>
      <c r="O38">
        <v>29</v>
      </c>
      <c r="P38" s="7">
        <f t="shared" si="4"/>
        <v>0.59096459096459097</v>
      </c>
      <c r="Q38" s="7">
        <f t="shared" si="5"/>
        <v>0.37362637362637363</v>
      </c>
      <c r="R38" s="7">
        <f t="shared" si="6"/>
        <v>3.5409035409035408E-2</v>
      </c>
      <c r="S38" s="3" t="str">
        <v xml:space="preserve">0.2 </v>
      </c>
      <c r="T38" s="3" t="str">
        <v xml:space="preserve"> 0.8</v>
      </c>
      <c r="U38" s="3" t="s">
        <v>46</v>
      </c>
      <c r="V38" s="3" t="s">
        <v>82</v>
      </c>
      <c r="W38">
        <v>1</v>
      </c>
      <c r="X38">
        <v>61</v>
      </c>
      <c r="Y38">
        <v>173</v>
      </c>
      <c r="Z38">
        <v>5.7</v>
      </c>
      <c r="AA38">
        <v>2100</v>
      </c>
      <c r="AB38">
        <v>6.4</v>
      </c>
    </row>
    <row r="39" spans="1:28">
      <c r="A39" s="1">
        <v>45128</v>
      </c>
      <c r="B39">
        <v>471</v>
      </c>
      <c r="C39">
        <v>207</v>
      </c>
      <c r="D39">
        <v>109</v>
      </c>
      <c r="E39">
        <v>155</v>
      </c>
      <c r="F39">
        <v>22</v>
      </c>
      <c r="G39" s="7">
        <f t="shared" si="0"/>
        <v>0.43949044585987262</v>
      </c>
      <c r="H39" s="7">
        <f t="shared" si="1"/>
        <v>0.23142250530785563</v>
      </c>
      <c r="I39" s="7">
        <f t="shared" si="2"/>
        <v>0.32908704883227174</v>
      </c>
      <c r="J39" s="7">
        <f t="shared" si="3"/>
        <v>4.6709129511677279E-2</v>
      </c>
      <c r="K39">
        <v>61</v>
      </c>
      <c r="L39">
        <v>16.5</v>
      </c>
      <c r="M39">
        <v>464</v>
      </c>
      <c r="N39">
        <v>358</v>
      </c>
      <c r="O39">
        <v>19</v>
      </c>
      <c r="P39" s="7">
        <f t="shared" si="4"/>
        <v>0.55172413793103448</v>
      </c>
      <c r="Q39" s="7">
        <f t="shared" si="5"/>
        <v>0.42568370986920334</v>
      </c>
      <c r="R39" s="7">
        <f t="shared" si="6"/>
        <v>2.2592152199762187E-2</v>
      </c>
      <c r="S39" s="3" t="str">
        <v xml:space="preserve">0.3 </v>
      </c>
      <c r="T39" s="3" t="str">
        <v xml:space="preserve"> 1.0</v>
      </c>
      <c r="U39" s="3" t="s">
        <v>98</v>
      </c>
      <c r="V39" s="3" t="s">
        <v>82</v>
      </c>
      <c r="W39">
        <v>1</v>
      </c>
      <c r="X39">
        <v>69</v>
      </c>
      <c r="Y39">
        <v>165</v>
      </c>
      <c r="Z39">
        <v>5.5</v>
      </c>
      <c r="AA39">
        <v>2249</v>
      </c>
      <c r="AB39">
        <v>6.1</v>
      </c>
    </row>
    <row r="40" spans="1:28">
      <c r="A40" s="1">
        <v>45129</v>
      </c>
      <c r="B40">
        <v>443</v>
      </c>
      <c r="C40">
        <v>179</v>
      </c>
      <c r="D40">
        <v>115</v>
      </c>
      <c r="E40">
        <v>149</v>
      </c>
      <c r="F40">
        <v>39</v>
      </c>
      <c r="G40" s="7">
        <f t="shared" si="0"/>
        <v>0.40406320541760721</v>
      </c>
      <c r="H40" s="7">
        <f t="shared" si="1"/>
        <v>0.2595936794582393</v>
      </c>
      <c r="I40" s="7">
        <f t="shared" si="2"/>
        <v>0.33634311512415349</v>
      </c>
      <c r="J40" s="7">
        <f t="shared" si="3"/>
        <v>8.8036117381489837E-2</v>
      </c>
      <c r="K40">
        <v>57</v>
      </c>
      <c r="L40">
        <v>16.600000000000001</v>
      </c>
      <c r="M40">
        <v>516</v>
      </c>
      <c r="N40">
        <v>177</v>
      </c>
      <c r="O40">
        <v>29</v>
      </c>
      <c r="P40" s="7">
        <f t="shared" si="4"/>
        <v>0.71468144044321325</v>
      </c>
      <c r="Q40" s="7">
        <f t="shared" si="5"/>
        <v>0.24515235457063711</v>
      </c>
      <c r="R40" s="7">
        <f t="shared" si="6"/>
        <v>4.0166204986149583E-2</v>
      </c>
      <c r="S40" s="3" t="str">
        <v xml:space="preserve">0.3 </v>
      </c>
      <c r="T40" s="3" t="str">
        <v xml:space="preserve"> 0.9</v>
      </c>
      <c r="U40" s="3" t="s">
        <v>97</v>
      </c>
      <c r="V40" s="3" t="s">
        <v>45</v>
      </c>
      <c r="W40">
        <v>3</v>
      </c>
      <c r="X40">
        <v>48</v>
      </c>
      <c r="Y40">
        <v>411</v>
      </c>
      <c r="Z40">
        <v>10.6</v>
      </c>
      <c r="AA40">
        <v>2288</v>
      </c>
      <c r="AB40">
        <v>11.4</v>
      </c>
    </row>
    <row r="41" spans="1:28">
      <c r="A41" s="1">
        <v>45130</v>
      </c>
      <c r="B41">
        <v>494</v>
      </c>
      <c r="C41">
        <v>180</v>
      </c>
      <c r="D41">
        <v>104</v>
      </c>
      <c r="E41">
        <v>210</v>
      </c>
      <c r="F41">
        <v>29</v>
      </c>
      <c r="G41" s="7">
        <f t="shared" si="0"/>
        <v>0.36437246963562753</v>
      </c>
      <c r="H41" s="7">
        <f t="shared" si="1"/>
        <v>0.21052631578947367</v>
      </c>
      <c r="I41" s="7">
        <f t="shared" si="2"/>
        <v>0.4251012145748988</v>
      </c>
      <c r="J41" s="7">
        <f t="shared" si="3"/>
        <v>5.8704453441295545E-2</v>
      </c>
      <c r="K41">
        <v>73</v>
      </c>
      <c r="L41">
        <v>16.5</v>
      </c>
      <c r="M41">
        <v>462</v>
      </c>
      <c r="N41">
        <v>281</v>
      </c>
      <c r="O41">
        <v>9</v>
      </c>
      <c r="P41" s="7">
        <f t="shared" si="4"/>
        <v>0.61436170212765961</v>
      </c>
      <c r="Q41" s="7">
        <f t="shared" si="5"/>
        <v>0.37367021276595747</v>
      </c>
      <c r="R41" s="7">
        <f t="shared" si="6"/>
        <v>1.1968085106382979E-2</v>
      </c>
      <c r="S41" s="3" t="str">
        <v xml:space="preserve">0.3 </v>
      </c>
      <c r="T41" s="3" t="str">
        <v xml:space="preserve"> 0.9</v>
      </c>
      <c r="U41" s="3" t="s">
        <v>97</v>
      </c>
      <c r="V41" s="3" t="s">
        <v>114</v>
      </c>
      <c r="W41">
        <v>3</v>
      </c>
      <c r="X41">
        <v>44</v>
      </c>
      <c r="Y41">
        <v>61</v>
      </c>
      <c r="Z41">
        <v>1.4</v>
      </c>
      <c r="AA41">
        <v>1973</v>
      </c>
      <c r="AB41">
        <v>4.5</v>
      </c>
    </row>
    <row r="42" spans="1:28">
      <c r="A42" s="1">
        <v>45131</v>
      </c>
      <c r="B42">
        <v>446</v>
      </c>
      <c r="C42">
        <v>158</v>
      </c>
      <c r="D42">
        <v>198</v>
      </c>
      <c r="E42">
        <v>90</v>
      </c>
      <c r="F42">
        <v>26</v>
      </c>
      <c r="G42" s="7">
        <f t="shared" si="0"/>
        <v>0.35426008968609868</v>
      </c>
      <c r="H42" s="7">
        <f t="shared" si="1"/>
        <v>0.44394618834080718</v>
      </c>
      <c r="I42" s="7">
        <f t="shared" si="2"/>
        <v>0.20179372197309417</v>
      </c>
      <c r="J42" s="7">
        <f t="shared" si="3"/>
        <v>5.829596412556054E-2</v>
      </c>
      <c r="K42">
        <v>71</v>
      </c>
      <c r="L42">
        <v>16.2</v>
      </c>
      <c r="M42">
        <v>560</v>
      </c>
      <c r="N42">
        <v>422</v>
      </c>
      <c r="O42">
        <v>29</v>
      </c>
      <c r="P42" s="7">
        <f t="shared" si="4"/>
        <v>0.55390702274975268</v>
      </c>
      <c r="Q42" s="7">
        <f t="shared" si="5"/>
        <v>0.41740850642927796</v>
      </c>
      <c r="R42" s="7">
        <f t="shared" si="6"/>
        <v>2.8684470820969338E-2</v>
      </c>
      <c r="S42" s="3" t="str">
        <v xml:space="preserve">0.3 </v>
      </c>
      <c r="T42" s="3" t="str">
        <v xml:space="preserve"> 0.9</v>
      </c>
      <c r="U42" s="3" t="s">
        <v>97</v>
      </c>
      <c r="V42" s="3" t="s">
        <v>82</v>
      </c>
      <c r="W42">
        <v>1</v>
      </c>
      <c r="X42">
        <v>72</v>
      </c>
      <c r="Y42">
        <v>226</v>
      </c>
      <c r="Z42">
        <v>6.4</v>
      </c>
      <c r="AA42">
        <v>2361</v>
      </c>
      <c r="AB42">
        <v>7.1</v>
      </c>
    </row>
    <row r="43" spans="1:28">
      <c r="A43" s="1">
        <v>45132</v>
      </c>
      <c r="B43">
        <v>327</v>
      </c>
      <c r="C43">
        <v>129</v>
      </c>
      <c r="D43">
        <v>94</v>
      </c>
      <c r="E43">
        <v>104</v>
      </c>
      <c r="F43">
        <v>42</v>
      </c>
      <c r="G43" s="7">
        <f t="shared" si="0"/>
        <v>0.39449541284403672</v>
      </c>
      <c r="H43" s="7">
        <f t="shared" si="1"/>
        <v>0.28746177370030579</v>
      </c>
      <c r="I43" s="7">
        <f t="shared" si="2"/>
        <v>0.31804281345565749</v>
      </c>
      <c r="J43" s="7">
        <f t="shared" si="3"/>
        <v>0.12844036697247707</v>
      </c>
      <c r="K43">
        <v>70</v>
      </c>
      <c r="L43">
        <v>15.8</v>
      </c>
      <c r="M43">
        <v>539</v>
      </c>
      <c r="N43">
        <v>235</v>
      </c>
      <c r="O43">
        <v>5</v>
      </c>
      <c r="P43" s="7">
        <f t="shared" si="4"/>
        <v>0.69191270860077025</v>
      </c>
      <c r="Q43" s="7">
        <f t="shared" si="5"/>
        <v>0.30166880616174585</v>
      </c>
      <c r="R43" s="7">
        <f t="shared" si="6"/>
        <v>6.4184852374839542E-3</v>
      </c>
      <c r="S43" s="3" t="str">
        <v xml:space="preserve">0.3 </v>
      </c>
      <c r="T43" s="3" t="str">
        <v xml:space="preserve"> 0.8</v>
      </c>
      <c r="U43" s="3" t="s">
        <v>108</v>
      </c>
      <c r="V43" s="3" t="s">
        <v>82</v>
      </c>
      <c r="W43">
        <v>1</v>
      </c>
      <c r="X43">
        <v>62</v>
      </c>
      <c r="Y43">
        <v>157</v>
      </c>
      <c r="Z43">
        <v>5.6</v>
      </c>
      <c r="AA43">
        <v>1945</v>
      </c>
      <c r="AB43">
        <v>6.2</v>
      </c>
    </row>
    <row r="44" spans="1:28">
      <c r="A44" s="1">
        <v>45133</v>
      </c>
      <c r="B44">
        <v>476</v>
      </c>
      <c r="C44">
        <v>185</v>
      </c>
      <c r="D44">
        <v>129</v>
      </c>
      <c r="E44">
        <v>162</v>
      </c>
      <c r="F44">
        <v>30</v>
      </c>
      <c r="G44" s="7">
        <f t="shared" si="0"/>
        <v>0.38865546218487396</v>
      </c>
      <c r="H44" s="7">
        <f t="shared" si="1"/>
        <v>0.27100840336134452</v>
      </c>
      <c r="I44" s="7">
        <f t="shared" si="2"/>
        <v>0.34033613445378152</v>
      </c>
      <c r="J44" s="7">
        <f t="shared" si="3"/>
        <v>6.3025210084033612E-2</v>
      </c>
      <c r="K44">
        <v>76</v>
      </c>
      <c r="L44">
        <v>16.2</v>
      </c>
      <c r="M44">
        <v>99</v>
      </c>
      <c r="N44">
        <v>593</v>
      </c>
      <c r="O44">
        <v>59</v>
      </c>
      <c r="P44" s="7">
        <f t="shared" si="4"/>
        <v>0.13182423435419441</v>
      </c>
      <c r="Q44" s="7">
        <f t="shared" si="5"/>
        <v>0.78961384820239677</v>
      </c>
      <c r="R44" s="7">
        <f t="shared" si="6"/>
        <v>7.8561917443408791E-2</v>
      </c>
      <c r="S44" s="3" t="str">
        <v xml:space="preserve">0.3 </v>
      </c>
      <c r="T44" s="3" t="str">
        <v xml:space="preserve"> 0.8</v>
      </c>
      <c r="U44" s="3" t="s">
        <v>108</v>
      </c>
      <c r="V44" s="3" t="s">
        <v>115</v>
      </c>
      <c r="W44">
        <v>2</v>
      </c>
      <c r="X44" s="3" t="s">
        <v>116</v>
      </c>
      <c r="Y44" s="3" t="s">
        <v>117</v>
      </c>
      <c r="Z44" s="3" t="s">
        <v>118</v>
      </c>
      <c r="AA44">
        <v>2383</v>
      </c>
      <c r="AB44">
        <v>13.7</v>
      </c>
    </row>
    <row r="45" spans="1:28">
      <c r="A45" s="1">
        <v>45134</v>
      </c>
      <c r="B45">
        <v>472</v>
      </c>
      <c r="C45">
        <v>156</v>
      </c>
      <c r="D45">
        <v>92</v>
      </c>
      <c r="E45">
        <v>224</v>
      </c>
      <c r="F45">
        <v>40</v>
      </c>
      <c r="G45" s="7">
        <f t="shared" si="0"/>
        <v>0.33050847457627119</v>
      </c>
      <c r="H45" s="7">
        <f t="shared" si="1"/>
        <v>0.19491525423728814</v>
      </c>
      <c r="I45" s="7">
        <f t="shared" si="2"/>
        <v>0.47457627118644069</v>
      </c>
      <c r="J45" s="7">
        <f t="shared" si="3"/>
        <v>8.4745762711864403E-2</v>
      </c>
      <c r="K45">
        <v>61</v>
      </c>
      <c r="L45">
        <v>16</v>
      </c>
      <c r="M45">
        <v>394</v>
      </c>
      <c r="N45">
        <v>447</v>
      </c>
      <c r="O45">
        <v>54</v>
      </c>
      <c r="P45" s="7">
        <f t="shared" si="4"/>
        <v>0.44022346368715082</v>
      </c>
      <c r="Q45" s="7">
        <f t="shared" si="5"/>
        <v>0.49944134078212288</v>
      </c>
      <c r="R45" s="7">
        <f t="shared" si="6"/>
        <v>6.0335195530726256E-2</v>
      </c>
      <c r="S45" s="3" t="str">
        <v xml:space="preserve">0.1 </v>
      </c>
      <c r="T45" s="3" t="str">
        <v xml:space="preserve"> 0.8</v>
      </c>
      <c r="U45" s="3" t="s">
        <v>119</v>
      </c>
      <c r="V45" s="3" t="s">
        <v>82</v>
      </c>
      <c r="W45">
        <v>1</v>
      </c>
      <c r="X45">
        <v>72</v>
      </c>
      <c r="Y45">
        <v>165</v>
      </c>
      <c r="Z45">
        <v>5.4</v>
      </c>
      <c r="AA45">
        <v>2261</v>
      </c>
      <c r="AB45">
        <v>6.6</v>
      </c>
    </row>
    <row r="46" spans="1:28">
      <c r="A46" s="1">
        <v>45135</v>
      </c>
      <c r="B46">
        <v>361</v>
      </c>
      <c r="C46">
        <v>148</v>
      </c>
      <c r="D46">
        <v>86</v>
      </c>
      <c r="E46">
        <v>127</v>
      </c>
      <c r="F46">
        <v>4</v>
      </c>
      <c r="G46" s="7">
        <f t="shared" si="0"/>
        <v>0.4099722991689751</v>
      </c>
      <c r="H46" s="7">
        <f t="shared" si="1"/>
        <v>0.23822714681440443</v>
      </c>
      <c r="I46" s="7">
        <f t="shared" si="2"/>
        <v>0.35180055401662053</v>
      </c>
      <c r="J46" s="7">
        <f t="shared" si="3"/>
        <v>1.1080332409972299E-2</v>
      </c>
      <c r="K46">
        <v>56</v>
      </c>
      <c r="L46">
        <v>16.899999999999999</v>
      </c>
      <c r="M46">
        <v>507</v>
      </c>
      <c r="N46">
        <v>406</v>
      </c>
      <c r="O46">
        <v>19</v>
      </c>
      <c r="P46" s="7">
        <f t="shared" si="4"/>
        <v>0.54399141630901282</v>
      </c>
      <c r="Q46" s="7">
        <f t="shared" si="5"/>
        <v>0.4356223175965665</v>
      </c>
      <c r="R46" s="7">
        <f t="shared" si="6"/>
        <v>2.03862660944206E-2</v>
      </c>
      <c r="S46" s="3" t="str">
        <v xml:space="preserve">0.3 </v>
      </c>
      <c r="T46" s="3" t="str">
        <v xml:space="preserve"> 1.6</v>
      </c>
      <c r="U46" s="3" t="s">
        <v>120</v>
      </c>
      <c r="V46" s="3" t="s">
        <v>82</v>
      </c>
      <c r="W46">
        <v>1</v>
      </c>
      <c r="X46">
        <v>53</v>
      </c>
      <c r="Y46">
        <v>233</v>
      </c>
      <c r="Z46">
        <v>12.6</v>
      </c>
      <c r="AA46">
        <v>2136</v>
      </c>
      <c r="AB46">
        <v>12.9</v>
      </c>
    </row>
    <row r="47" spans="1:28">
      <c r="A47" s="1">
        <v>45136</v>
      </c>
      <c r="B47">
        <f>8*60+34</f>
        <v>514</v>
      </c>
      <c r="C47">
        <v>275</v>
      </c>
      <c r="D47">
        <v>110</v>
      </c>
      <c r="E47">
        <v>129</v>
      </c>
      <c r="F47">
        <v>24</v>
      </c>
      <c r="G47" s="7">
        <f t="shared" si="0"/>
        <v>0.53501945525291827</v>
      </c>
      <c r="H47" s="7">
        <f t="shared" si="1"/>
        <v>0.2140077821011673</v>
      </c>
      <c r="I47" s="7">
        <f t="shared" si="2"/>
        <v>0.25097276264591439</v>
      </c>
      <c r="J47" s="7">
        <f t="shared" si="3"/>
        <v>4.6692607003891051E-2</v>
      </c>
      <c r="K47">
        <v>62</v>
      </c>
      <c r="L47">
        <v>16.600000000000001</v>
      </c>
      <c r="M47">
        <v>414</v>
      </c>
      <c r="N47">
        <v>229</v>
      </c>
      <c r="O47">
        <v>9</v>
      </c>
      <c r="P47" s="7">
        <f t="shared" si="4"/>
        <v>0.63496932515337423</v>
      </c>
      <c r="Q47" s="7">
        <f t="shared" si="5"/>
        <v>0.3512269938650307</v>
      </c>
      <c r="R47" s="7">
        <f t="shared" si="6"/>
        <v>1.3803680981595092E-2</v>
      </c>
      <c r="S47" s="3" t="str">
        <v xml:space="preserve">0.3 </v>
      </c>
      <c r="T47" s="3" t="str">
        <v xml:space="preserve"> 1.2</v>
      </c>
      <c r="U47" s="3" t="s">
        <v>121</v>
      </c>
      <c r="V47" s="3" t="s">
        <v>31</v>
      </c>
      <c r="W47">
        <v>2</v>
      </c>
      <c r="X47" s="3" t="s">
        <v>122</v>
      </c>
      <c r="Y47" s="3" t="s">
        <v>123</v>
      </c>
      <c r="Z47" s="3" t="s">
        <v>124</v>
      </c>
      <c r="AA47">
        <v>2092</v>
      </c>
      <c r="AB47">
        <v>5.8</v>
      </c>
    </row>
    <row r="48" spans="1:28">
      <c r="A48" s="1">
        <v>45137</v>
      </c>
      <c r="B48">
        <v>430</v>
      </c>
      <c r="C48">
        <v>94</v>
      </c>
      <c r="D48">
        <v>92</v>
      </c>
      <c r="E48">
        <v>244</v>
      </c>
      <c r="F48">
        <v>64</v>
      </c>
      <c r="G48" s="7">
        <f t="shared" si="0"/>
        <v>0.21860465116279071</v>
      </c>
      <c r="H48" s="7">
        <f t="shared" si="1"/>
        <v>0.21395348837209302</v>
      </c>
      <c r="I48" s="7">
        <f t="shared" si="2"/>
        <v>0.56744186046511624</v>
      </c>
      <c r="J48" s="7">
        <f t="shared" si="3"/>
        <v>0.14883720930232558</v>
      </c>
      <c r="K48">
        <v>86</v>
      </c>
      <c r="L48">
        <v>16.899999999999999</v>
      </c>
      <c r="M48">
        <v>537</v>
      </c>
      <c r="N48">
        <v>324</v>
      </c>
      <c r="O48">
        <v>14</v>
      </c>
      <c r="P48" s="7">
        <f t="shared" si="4"/>
        <v>0.61371428571428577</v>
      </c>
      <c r="Q48" s="7">
        <f t="shared" si="5"/>
        <v>0.37028571428571427</v>
      </c>
      <c r="R48" s="7">
        <f t="shared" si="6"/>
        <v>1.6E-2</v>
      </c>
      <c r="S48" s="3" t="str">
        <v xml:space="preserve">0.1 </v>
      </c>
      <c r="T48" s="3" t="str">
        <v xml:space="preserve"> 0.9</v>
      </c>
      <c r="U48" s="3" t="s">
        <v>125</v>
      </c>
      <c r="V48" s="3" t="s">
        <v>47</v>
      </c>
      <c r="W48">
        <v>0</v>
      </c>
      <c r="X48">
        <v>0</v>
      </c>
      <c r="Y48">
        <v>0</v>
      </c>
      <c r="Z48">
        <v>0</v>
      </c>
      <c r="AA48">
        <v>2070</v>
      </c>
      <c r="AB48">
        <v>4.5999999999999996</v>
      </c>
    </row>
    <row r="49" spans="1:30">
      <c r="A49" s="1">
        <v>45138</v>
      </c>
      <c r="B49">
        <v>376</v>
      </c>
      <c r="C49">
        <v>133</v>
      </c>
      <c r="D49">
        <v>73</v>
      </c>
      <c r="E49">
        <v>170</v>
      </c>
      <c r="F49">
        <v>44</v>
      </c>
      <c r="G49" s="7">
        <f t="shared" si="0"/>
        <v>0.35372340425531917</v>
      </c>
      <c r="H49" s="7">
        <f t="shared" si="1"/>
        <v>0.19414893617021275</v>
      </c>
      <c r="I49" s="7">
        <f t="shared" si="2"/>
        <v>0.4521276595744681</v>
      </c>
      <c r="J49" s="7">
        <f t="shared" si="3"/>
        <v>0.11702127659574468</v>
      </c>
      <c r="K49">
        <v>88</v>
      </c>
      <c r="L49">
        <v>16.600000000000001</v>
      </c>
      <c r="M49">
        <v>385</v>
      </c>
      <c r="N49">
        <v>392</v>
      </c>
      <c r="O49">
        <v>64</v>
      </c>
      <c r="P49" s="7">
        <f t="shared" si="4"/>
        <v>0.45778834720570749</v>
      </c>
      <c r="Q49" s="7">
        <f t="shared" si="5"/>
        <v>0.46611177170035673</v>
      </c>
      <c r="R49" s="7">
        <f t="shared" si="6"/>
        <v>7.6099881093935784E-2</v>
      </c>
      <c r="S49" s="3" t="str">
        <v xml:space="preserve">0.3 </v>
      </c>
      <c r="T49" s="3" t="str">
        <v xml:space="preserve"> 0.9</v>
      </c>
      <c r="U49" s="3" t="s">
        <v>97</v>
      </c>
      <c r="V49" s="3" t="s">
        <v>82</v>
      </c>
      <c r="W49">
        <v>1</v>
      </c>
      <c r="X49">
        <v>54</v>
      </c>
      <c r="Y49">
        <v>265</v>
      </c>
      <c r="Z49">
        <v>7.6</v>
      </c>
      <c r="AA49">
        <v>2160</v>
      </c>
      <c r="AB49">
        <v>8.3000000000000007</v>
      </c>
      <c r="AC49">
        <v>58</v>
      </c>
      <c r="AD49" s="3" t="s">
        <v>126</v>
      </c>
    </row>
    <row r="50" spans="1:30">
      <c r="A50" s="1">
        <v>45139</v>
      </c>
      <c r="B50">
        <v>422</v>
      </c>
      <c r="C50">
        <v>129</v>
      </c>
      <c r="D50">
        <v>63</v>
      </c>
      <c r="E50">
        <v>230</v>
      </c>
      <c r="F50">
        <v>34</v>
      </c>
      <c r="G50" s="7">
        <f t="shared" si="0"/>
        <v>0.30568720379146919</v>
      </c>
      <c r="H50" s="7">
        <f t="shared" si="1"/>
        <v>0.14928909952606634</v>
      </c>
      <c r="I50" s="7">
        <f t="shared" si="2"/>
        <v>0.54502369668246442</v>
      </c>
      <c r="J50" s="7">
        <f t="shared" si="3"/>
        <v>8.0568720379146919E-2</v>
      </c>
      <c r="K50">
        <v>81</v>
      </c>
      <c r="L50">
        <v>17.100000000000001</v>
      </c>
      <c r="M50">
        <v>309</v>
      </c>
      <c r="N50">
        <v>304</v>
      </c>
      <c r="O50">
        <v>49</v>
      </c>
      <c r="P50" s="7">
        <f t="shared" si="4"/>
        <v>0.46676737160120846</v>
      </c>
      <c r="Q50" s="7">
        <f t="shared" si="5"/>
        <v>0.45921450151057402</v>
      </c>
      <c r="R50" s="7">
        <f t="shared" si="6"/>
        <v>7.4018126888217517E-2</v>
      </c>
      <c r="S50" s="3" t="str">
        <v xml:space="preserve">0.3 </v>
      </c>
      <c r="T50" s="3" t="str">
        <v xml:space="preserve"> 0.9</v>
      </c>
      <c r="U50" s="3" t="s">
        <v>97</v>
      </c>
      <c r="V50" s="3" t="s">
        <v>127</v>
      </c>
      <c r="W50">
        <v>2</v>
      </c>
      <c r="X50" s="3" t="s">
        <v>128</v>
      </c>
      <c r="Y50" s="3" t="s">
        <v>129</v>
      </c>
      <c r="Z50" s="3" t="s">
        <v>130</v>
      </c>
      <c r="AA50">
        <v>2531</v>
      </c>
      <c r="AB50">
        <v>15</v>
      </c>
      <c r="AC50">
        <v>60</v>
      </c>
      <c r="AD50" s="3" t="s">
        <v>131</v>
      </c>
    </row>
    <row r="51" spans="1:30">
      <c r="A51" s="1">
        <v>45140</v>
      </c>
      <c r="B51">
        <v>464</v>
      </c>
      <c r="C51">
        <v>179</v>
      </c>
      <c r="D51">
        <v>85</v>
      </c>
      <c r="E51">
        <v>200</v>
      </c>
      <c r="F51">
        <v>25</v>
      </c>
      <c r="G51" s="7">
        <f t="shared" si="0"/>
        <v>0.38577586206896552</v>
      </c>
      <c r="H51" s="7">
        <f t="shared" si="1"/>
        <v>0.18318965517241378</v>
      </c>
      <c r="I51" s="7">
        <f t="shared" si="2"/>
        <v>0.43103448275862066</v>
      </c>
      <c r="J51" s="7">
        <f t="shared" si="3"/>
        <v>5.3879310344827583E-2</v>
      </c>
      <c r="K51">
        <v>78</v>
      </c>
      <c r="L51">
        <v>16.5</v>
      </c>
      <c r="M51">
        <v>382</v>
      </c>
      <c r="N51">
        <v>392</v>
      </c>
      <c r="O51">
        <v>24</v>
      </c>
      <c r="P51" s="7">
        <f t="shared" si="4"/>
        <v>0.47869674185463656</v>
      </c>
      <c r="Q51" s="7">
        <f t="shared" si="5"/>
        <v>0.49122807017543857</v>
      </c>
      <c r="R51" s="7">
        <f t="shared" si="6"/>
        <v>3.007518796992481E-2</v>
      </c>
      <c r="S51" s="3" t="str">
        <v xml:space="preserve">0.3 </v>
      </c>
      <c r="T51" s="3" t="str">
        <v xml:space="preserve"> 1.4</v>
      </c>
      <c r="U51" s="3" t="s">
        <v>132</v>
      </c>
      <c r="V51" s="3" t="s">
        <v>82</v>
      </c>
      <c r="W51">
        <v>1</v>
      </c>
      <c r="X51">
        <v>44</v>
      </c>
      <c r="Y51">
        <v>183</v>
      </c>
      <c r="Z51">
        <v>9.9</v>
      </c>
      <c r="AA51">
        <v>2108</v>
      </c>
      <c r="AB51">
        <v>10.5</v>
      </c>
      <c r="AC51">
        <v>54</v>
      </c>
      <c r="AD51" s="3" t="s">
        <v>131</v>
      </c>
    </row>
    <row r="52" spans="1:30">
      <c r="A52" s="1">
        <v>45141</v>
      </c>
      <c r="B52">
        <v>580</v>
      </c>
      <c r="C52">
        <v>179</v>
      </c>
      <c r="D52">
        <v>88</v>
      </c>
      <c r="E52">
        <v>293</v>
      </c>
      <c r="F52">
        <v>31</v>
      </c>
      <c r="G52" s="7">
        <f t="shared" si="0"/>
        <v>0.30862068965517242</v>
      </c>
      <c r="H52" s="7">
        <f t="shared" si="1"/>
        <v>0.15172413793103448</v>
      </c>
      <c r="I52" s="7">
        <f t="shared" si="2"/>
        <v>0.5051724137931034</v>
      </c>
      <c r="J52" s="7">
        <f t="shared" si="3"/>
        <v>5.3448275862068968E-2</v>
      </c>
      <c r="K52">
        <v>87</v>
      </c>
      <c r="L52">
        <v>16.2</v>
      </c>
      <c r="M52">
        <v>527</v>
      </c>
      <c r="N52">
        <v>274</v>
      </c>
      <c r="O52">
        <v>29</v>
      </c>
      <c r="P52" s="7">
        <f t="shared" si="4"/>
        <v>0.63493975903614452</v>
      </c>
      <c r="Q52" s="7">
        <f t="shared" si="5"/>
        <v>0.33012048192771082</v>
      </c>
      <c r="R52" s="7">
        <f t="shared" si="6"/>
        <v>3.4939759036144581E-2</v>
      </c>
      <c r="S52" s="3">
        <v>0.2</v>
      </c>
      <c r="T52" s="3">
        <v>1.4</v>
      </c>
      <c r="U52" s="3" t="s">
        <v>69</v>
      </c>
      <c r="V52" s="3" t="s">
        <v>82</v>
      </c>
      <c r="W52">
        <v>1</v>
      </c>
      <c r="X52">
        <v>61</v>
      </c>
      <c r="Y52">
        <v>246</v>
      </c>
      <c r="Z52">
        <v>6.6</v>
      </c>
      <c r="AA52">
        <v>2251</v>
      </c>
      <c r="AB52">
        <v>6.9</v>
      </c>
      <c r="AC52">
        <v>83</v>
      </c>
      <c r="AD52" s="3" t="s">
        <v>133</v>
      </c>
    </row>
    <row r="53" spans="1:30">
      <c r="A53" s="1">
        <v>45142</v>
      </c>
      <c r="B53">
        <v>415</v>
      </c>
      <c r="C53">
        <v>169</v>
      </c>
      <c r="D53">
        <v>67</v>
      </c>
      <c r="E53">
        <v>179</v>
      </c>
      <c r="F53">
        <v>25</v>
      </c>
      <c r="G53" s="7">
        <f t="shared" si="0"/>
        <v>0.40722891566265063</v>
      </c>
      <c r="H53" s="7">
        <f t="shared" si="1"/>
        <v>0.16144578313253011</v>
      </c>
      <c r="I53" s="7">
        <f t="shared" si="2"/>
        <v>0.43132530120481927</v>
      </c>
      <c r="J53" s="7">
        <f t="shared" si="3"/>
        <v>6.0240963855421686E-2</v>
      </c>
      <c r="K53">
        <v>68</v>
      </c>
      <c r="L53">
        <v>15.9</v>
      </c>
      <c r="M53">
        <v>294</v>
      </c>
      <c r="N53">
        <v>571</v>
      </c>
      <c r="O53">
        <v>84</v>
      </c>
      <c r="P53" s="7">
        <f t="shared" si="4"/>
        <v>0.30979978925184404</v>
      </c>
      <c r="Q53" s="7">
        <f t="shared" si="5"/>
        <v>0.60168598524762906</v>
      </c>
      <c r="R53" s="7">
        <f t="shared" si="6"/>
        <v>8.8514225500526872E-2</v>
      </c>
      <c r="S53" s="3">
        <v>0.2</v>
      </c>
      <c r="T53" s="8">
        <v>1</v>
      </c>
      <c r="U53" s="3" t="s">
        <v>78</v>
      </c>
      <c r="V53" s="3" t="s">
        <v>82</v>
      </c>
      <c r="W53">
        <v>1</v>
      </c>
      <c r="X53">
        <v>68</v>
      </c>
      <c r="Y53">
        <v>347</v>
      </c>
      <c r="Z53">
        <v>8.6</v>
      </c>
      <c r="AA53">
        <v>2394</v>
      </c>
      <c r="AB53">
        <v>9.6999999999999993</v>
      </c>
      <c r="AC53">
        <v>92</v>
      </c>
      <c r="AD53" s="3" t="s">
        <v>133</v>
      </c>
    </row>
    <row r="54" spans="1:30">
      <c r="A54" s="1">
        <v>45143</v>
      </c>
      <c r="B54">
        <v>440</v>
      </c>
      <c r="C54">
        <v>156</v>
      </c>
      <c r="D54">
        <v>116</v>
      </c>
      <c r="E54">
        <v>168</v>
      </c>
      <c r="F54">
        <v>88</v>
      </c>
      <c r="G54" s="7">
        <f t="shared" si="0"/>
        <v>0.35454545454545455</v>
      </c>
      <c r="H54" s="7">
        <f t="shared" si="1"/>
        <v>0.26363636363636361</v>
      </c>
      <c r="I54" s="7">
        <f t="shared" si="2"/>
        <v>0.38181818181818183</v>
      </c>
      <c r="J54" s="7">
        <f t="shared" si="3"/>
        <v>0.2</v>
      </c>
      <c r="K54">
        <v>61</v>
      </c>
      <c r="L54">
        <v>16.5</v>
      </c>
      <c r="S54" s="3">
        <v>0.2</v>
      </c>
      <c r="T54" s="3">
        <v>1.8</v>
      </c>
      <c r="U54" s="3" t="s">
        <v>85</v>
      </c>
      <c r="V54" s="3" t="s">
        <v>82</v>
      </c>
      <c r="W54">
        <v>1</v>
      </c>
      <c r="X54">
        <v>40</v>
      </c>
      <c r="Y54">
        <v>296</v>
      </c>
      <c r="Z54">
        <v>7.9</v>
      </c>
      <c r="AC54">
        <v>58</v>
      </c>
      <c r="AD54" s="3" t="s">
        <v>131</v>
      </c>
    </row>
    <row r="55" spans="1:30">
      <c r="A55" s="1"/>
    </row>
    <row r="56" spans="1:30">
      <c r="A56" s="1"/>
    </row>
    <row r="57" spans="1:30">
      <c r="A57" s="1"/>
    </row>
    <row r="58" spans="1:30">
      <c r="A58" s="1"/>
    </row>
    <row r="59" spans="1:30">
      <c r="A59" s="1"/>
    </row>
    <row r="60" spans="1:30">
      <c r="A60" s="1"/>
    </row>
    <row r="61" spans="1:30">
      <c r="A61" s="1"/>
    </row>
    <row r="62" spans="1:30">
      <c r="A62" s="1"/>
    </row>
    <row r="63" spans="1:30">
      <c r="A63" s="1"/>
    </row>
    <row r="64" spans="1:30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2023-06-13T23:19:30Z</dcterms:created>
  <dcterms:modified xsi:type="dcterms:W3CDTF">2023-08-05T19:55:56Z</dcterms:modified>
  <cp:category/>
  <cp:contentStatus/>
</cp:coreProperties>
</file>