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80BC5AF2-B590-4B71-AB2E-B2F1817495C1}" xr6:coauthVersionLast="46" xr6:coauthVersionMax="46" xr10:uidLastSave="{00000000-0000-0000-0000-000000000000}"/>
  <bookViews>
    <workbookView xWindow="-108" yWindow="348" windowWidth="23256" windowHeight="127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11" l="1"/>
  <c r="F33" i="11"/>
  <c r="E34" i="11"/>
  <c r="E33" i="11"/>
  <c r="E19" i="11"/>
  <c r="F19" i="11" s="1"/>
  <c r="E20" i="11" s="1"/>
  <c r="F20" i="11" s="1"/>
  <c r="F18" i="11"/>
  <c r="F17" i="11"/>
  <c r="F16" i="11"/>
  <c r="E17" i="11" s="1"/>
  <c r="H36" i="11" l="1"/>
  <c r="H35" i="11"/>
  <c r="H34" i="11"/>
  <c r="H33" i="11"/>
  <c r="H32" i="11"/>
  <c r="H31" i="11"/>
  <c r="H7" i="11"/>
  <c r="I5" i="11" l="1"/>
  <c r="I6" i="11" s="1"/>
  <c r="E9" i="11" l="1"/>
  <c r="H30" i="11"/>
  <c r="H29" i="11"/>
  <c r="H27" i="11"/>
  <c r="H21" i="11"/>
  <c r="H15" i="11"/>
  <c r="H8" i="11"/>
  <c r="F22" i="11" l="1"/>
  <c r="E24" i="11" s="1"/>
  <c r="F24" i="11" s="1"/>
  <c r="F9" i="11"/>
  <c r="H22" i="11"/>
  <c r="E10" i="11"/>
  <c r="H23" i="11"/>
  <c r="H9" i="11"/>
  <c r="E12" i="11" l="1"/>
  <c r="E11" i="11"/>
  <c r="F10" i="11"/>
  <c r="H10" i="11" s="1"/>
  <c r="H28" i="11"/>
  <c r="H26" i="11"/>
  <c r="H24" i="11"/>
  <c r="J5" i="11"/>
  <c r="I4" i="11"/>
  <c r="F11" i="11" l="1"/>
  <c r="H11" i="11" s="1"/>
  <c r="E13" i="11"/>
  <c r="F12" i="11"/>
  <c r="H12" i="11" s="1"/>
  <c r="E14" i="11"/>
  <c r="F14" i="11" s="1"/>
  <c r="K5" i="11"/>
  <c r="J6" i="11"/>
  <c r="H25" i="11"/>
  <c r="F13" i="11" l="1"/>
  <c r="H13" i="11" s="1"/>
  <c r="H14" i="11"/>
  <c r="L5" i="11"/>
  <c r="K6" i="11"/>
  <c r="H16" i="11" l="1"/>
  <c r="M5" i="11"/>
  <c r="L6" i="11"/>
  <c r="N5" i="11" l="1"/>
  <c r="M6" i="11"/>
  <c r="H17" i="11" l="1"/>
  <c r="H18" i="11"/>
  <c r="O5" i="11"/>
  <c r="N6" i="11"/>
  <c r="H20" i="11" l="1"/>
  <c r="H19" i="11"/>
  <c r="P5" i="1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<sst xmlns="http://schemas.openxmlformats.org/spreadsheetml/2006/main" count="86" uniqueCount="73">
  <si>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</si>
  <si>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</si>
  <si>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</si>
  <si>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</si>
  <si>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</si>
  <si>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</si>
  <si>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</si>
  <si>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</si>
  <si>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</si>
  <si>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</si>
  <si>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</si>
  <si>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</si>
  <si>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</si>
  <si>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</si>
  <si>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START</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</si>
  <si>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</si>
  <si>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</si>
  <si>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</si>
  <si>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</si>
  <si>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</si>
  <si>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</si>
  <si>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</si>
  <si>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</si>
  <si>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</si>
  <si>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</si>
  <si>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</si>
  <si>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</si>
  <si>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</si>
  <si>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</si>
  <si>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</si>
  <si>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</si>
  <si>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Phase 2: Data Cleaning, Transformation &amp; Integration</t>
  </si>
  <si>
    <t>Phase 1: Team Formation, Literature Research &amp; Project Proposal</t>
  </si>
  <si>
    <t>Phase 3: Exploratory Data Analysis</t>
  </si>
  <si>
    <t>Phase 4: Evaluation of the Results</t>
  </si>
  <si>
    <t>Phase 5: Paperwork &amp; Finalization</t>
  </si>
  <si>
    <t>TASK</t>
  </si>
  <si>
    <t>ASSIGNED TO</t>
  </si>
  <si>
    <t>PROGRESS</t>
  </si>
  <si>
    <t>END</t>
  </si>
  <si>
    <t>Show week:</t>
  </si>
  <si>
    <t>Project start:</t>
  </si>
  <si>
    <t>DataSciR - Team Project</t>
  </si>
  <si>
    <t>Jannik Greif, Kolja Günther, Frank Dreyer</t>
  </si>
  <si>
    <t>Find a research subject</t>
  </si>
  <si>
    <t>Review of related work</t>
  </si>
  <si>
    <r>
      <rPr>
        <b/>
        <sz val="11"/>
        <color theme="1"/>
        <rFont val="Calibri"/>
        <family val="2"/>
        <scheme val="minor"/>
      </rPr>
      <t>Milestone</t>
    </r>
    <r>
      <rPr>
        <sz val="11"/>
        <color theme="1"/>
        <rFont val="Calibri"/>
        <family val="2"/>
        <scheme val="minor"/>
      </rPr>
      <t>: Proposal Submission</t>
    </r>
  </si>
  <si>
    <t>Formulation of a Project Proposal</t>
  </si>
  <si>
    <r>
      <rPr>
        <b/>
        <sz val="11"/>
        <color theme="1"/>
        <rFont val="Calibri"/>
        <family val="2"/>
        <scheme val="minor"/>
      </rPr>
      <t>Milestone</t>
    </r>
    <r>
      <rPr>
        <sz val="11"/>
        <color theme="1"/>
        <rFont val="Calibri"/>
        <family val="2"/>
        <scheme val="minor"/>
      </rPr>
      <t>: Final Project Submission</t>
    </r>
  </si>
  <si>
    <r>
      <rPr>
        <b/>
        <sz val="11"/>
        <color theme="1"/>
        <rFont val="Calibri"/>
        <family val="2"/>
        <scheme val="minor"/>
      </rPr>
      <t>Milestone</t>
    </r>
    <r>
      <rPr>
        <sz val="11"/>
        <color theme="1"/>
        <rFont val="Calibri"/>
        <family val="2"/>
        <scheme val="minor"/>
      </rPr>
      <t>: Project Presentation</t>
    </r>
  </si>
  <si>
    <r>
      <rPr>
        <b/>
        <sz val="11"/>
        <color theme="1"/>
        <rFont val="Calibri"/>
        <family val="2"/>
        <scheme val="minor"/>
      </rPr>
      <t>Milestone</t>
    </r>
    <r>
      <rPr>
        <sz val="11"/>
        <color theme="1"/>
        <rFont val="Calibri"/>
        <family val="2"/>
        <scheme val="minor"/>
      </rPr>
      <t>: Proposal Feedback</t>
    </r>
  </si>
  <si>
    <t>Sentiment Analysis</t>
  </si>
  <si>
    <t>Descriptive Data Analysis</t>
  </si>
  <si>
    <t>Rmarkdown Process Notebook</t>
  </si>
  <si>
    <t>Website</t>
  </si>
  <si>
    <r>
      <rPr>
        <b/>
        <sz val="11"/>
        <color theme="1"/>
        <rFont val="Calibri"/>
        <family val="2"/>
        <scheme val="minor"/>
      </rPr>
      <t>Milestone</t>
    </r>
    <r>
      <rPr>
        <sz val="11"/>
        <color theme="1"/>
        <rFont val="Calibri"/>
        <family val="2"/>
        <scheme val="minor"/>
      </rPr>
      <t>: Final Dataset</t>
    </r>
  </si>
  <si>
    <r>
      <rPr>
        <b/>
        <sz val="11"/>
        <color theme="1"/>
        <rFont val="Calibri"/>
        <family val="2"/>
        <scheme val="minor"/>
      </rPr>
      <t>Milestone</t>
    </r>
    <r>
      <rPr>
        <sz val="11"/>
        <color theme="1"/>
        <rFont val="Calibri"/>
        <family val="2"/>
        <scheme val="minor"/>
      </rPr>
      <t>: Final Correlation Analysis</t>
    </r>
  </si>
  <si>
    <r>
      <rPr>
        <b/>
        <sz val="11"/>
        <color theme="1"/>
        <rFont val="Calibri"/>
        <family val="2"/>
        <scheme val="minor"/>
      </rPr>
      <t>Milestone</t>
    </r>
    <r>
      <rPr>
        <sz val="11"/>
        <color theme="1"/>
        <rFont val="Calibri"/>
        <family val="2"/>
        <scheme val="minor"/>
      </rPr>
      <t>: Final Research Results</t>
    </r>
  </si>
  <si>
    <t>Choice of meaningful variables</t>
  </si>
  <si>
    <t>Identification of possible correlations</t>
  </si>
  <si>
    <t>Creation of meaningful plots</t>
  </si>
  <si>
    <t>Integration of the datasets  &amp; cleaning</t>
  </si>
  <si>
    <t>Identification &amp; extraction of relevant Twitter posts</t>
  </si>
  <si>
    <t>Hypothesis testing</t>
  </si>
  <si>
    <t>Statistical testing of result significance</t>
  </si>
  <si>
    <t>Screencast &amp; presentation</t>
  </si>
  <si>
    <t>Identification of relevant data</t>
  </si>
  <si>
    <t>Extraction, cleaning &amp; transformation of NBA data</t>
  </si>
  <si>
    <t>Jannik</t>
  </si>
  <si>
    <t>Frank</t>
  </si>
  <si>
    <t>Kolja</t>
  </si>
  <si>
    <t>Jannik, Kolja, Frank</t>
  </si>
  <si>
    <t>Jannik, Kolja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</si>
</sst>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numFmt numFmtId="169" formatCode="d/\ mmm\ yyyy"/>
    <numFmt numFmtId="170" formatCode="d/m/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rgb="FFC0C0C0"/>
      </left>
      <right style="thin">
        <color rgb="FFC0C0C0"/>
      </right>
      <top style="thin">
        <color rgb="FFC0C0C0"/>
      </top>
      <bottom style="thin">
        <color rgb="FFC0C0C0"/>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9" borderId="2" xfId="10" applyNumberFormat="1" applyFill="1">
      <alignment horizontal="center" vertical="center"/>
    </xf>
    <xf numFmtId="168" fontId="9" fillId="6" borderId="6" xfId="0" applyNumberFormat="1" applyFont="1" applyFill="1" applyBorder="1" applyAlignment="1">
      <alignment horizontal="center" vertical="center"/>
    </xf>
    <xf numFmtId="168" fontId="9" fillId="6" borderId="0" xfId="0" applyNumberFormat="1" applyFont="1" applyFill="1" applyAlignment="1">
      <alignment horizontal="center" vertical="center"/>
    </xf>
    <xf numFmtId="168" fontId="9" fillId="6" borderId="7" xfId="0" applyNumberFormat="1" applyFont="1" applyFill="1" applyBorder="1" applyAlignment="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7" fontId="7" fillId="45" borderId="2" xfId="10" applyNumberFormat="1" applyFill="1">
      <alignment horizontal="center" vertical="center"/>
    </xf>
    <xf numFmtId="0" fontId="0" fillId="2" borderId="2" xfId="12" applyFont="1" applyFill="1">
      <alignment horizontal="left" vertical="center" indent="2"/>
    </xf>
    <xf numFmtId="0" fontId="0" fillId="45" borderId="2" xfId="12" applyFont="1" applyFill="1">
      <alignment horizontal="left" vertical="center" indent="2"/>
    </xf>
    <xf numFmtId="0" fontId="0" fillId="0" borderId="9" xfId="0" applyFill="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0" fillId="0" borderId="21" xfId="0" applyFill="1" applyBorder="1" applyAlignment="1">
      <alignment vertical="center"/>
    </xf>
    <xf numFmtId="0" fontId="0" fillId="0" borderId="3" xfId="0" applyNumberFormat="1" applyBorder="1" applyAlignment="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55" zoomScaleNormal="55" zoomScalePageLayoutView="70" workbookViewId="0">
      <pane ySplit="6" topLeftCell="A7" activePane="bottomLeft" state="frozen"/>
      <selection pane="bottomLeft" activeCell="J13" sqref="J13"/>
    </sheetView>
  </sheetViews>
  <sheetFormatPr baseColWidth="10" defaultColWidth="9.109375" defaultRowHeight="30" customHeight="1" x14ac:dyDescent="0.3"/>
  <cols>
    <col min="1" max="1" width="2.6640625" style="36" customWidth="1"/>
    <col min="2" max="2" width="49.33203125" customWidth="1"/>
    <col min="3" max="3" width="30.6640625" customWidth="1"/>
    <col min="4" max="4" width="12.10937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7" t="s">
        <v>0</v>
      </c>
      <c r="B1" s="40" t="s">
        <v>42</v>
      </c>
      <c r="C1" s="1"/>
      <c r="D1" s="2"/>
      <c r="E1" s="4"/>
      <c r="F1" s="25"/>
      <c r="H1" s="2"/>
      <c r="I1" s="9"/>
    </row>
    <row r="2" spans="1:64" ht="30" customHeight="1" x14ac:dyDescent="0.35">
      <c r="A2" s="36" t="s">
        <v>1</v>
      </c>
      <c r="B2" s="41" t="s">
        <v>43</v>
      </c>
      <c r="I2" s="38"/>
    </row>
    <row r="3" spans="1:64" ht="30" customHeight="1" x14ac:dyDescent="0.3">
      <c r="A3" s="36" t="s">
        <v>2</v>
      </c>
      <c r="B3" s="42"/>
      <c r="C3" s="95" t="s">
        <v>41</v>
      </c>
      <c r="D3" s="96"/>
      <c r="E3" s="94">
        <v>44306</v>
      </c>
      <c r="F3" s="94"/>
    </row>
    <row r="4" spans="1:64" ht="30" customHeight="1" x14ac:dyDescent="0.3">
      <c r="A4" s="37" t="s">
        <v>3</v>
      </c>
      <c r="C4" s="97" t="s">
        <v>40</v>
      </c>
      <c r="D4" s="96"/>
      <c r="E4" s="90">
        <v>4</v>
      </c>
      <c r="I4" s="91">
        <f>I5</f>
        <v>44326</v>
      </c>
      <c r="J4" s="92"/>
      <c r="K4" s="92"/>
      <c r="L4" s="92"/>
      <c r="M4" s="92"/>
      <c r="N4" s="92"/>
      <c r="O4" s="93"/>
      <c r="P4" s="91">
        <f>P5</f>
        <v>44333</v>
      </c>
      <c r="Q4" s="92"/>
      <c r="R4" s="92"/>
      <c r="S4" s="92"/>
      <c r="T4" s="92"/>
      <c r="U4" s="92"/>
      <c r="V4" s="93"/>
      <c r="W4" s="91">
        <f>W5</f>
        <v>44340</v>
      </c>
      <c r="X4" s="92"/>
      <c r="Y4" s="92"/>
      <c r="Z4" s="92"/>
      <c r="AA4" s="92"/>
      <c r="AB4" s="92"/>
      <c r="AC4" s="93"/>
      <c r="AD4" s="91">
        <f>AD5</f>
        <v>44347</v>
      </c>
      <c r="AE4" s="92"/>
      <c r="AF4" s="92"/>
      <c r="AG4" s="92"/>
      <c r="AH4" s="92"/>
      <c r="AI4" s="92"/>
      <c r="AJ4" s="93"/>
      <c r="AK4" s="91">
        <f>AK5</f>
        <v>44354</v>
      </c>
      <c r="AL4" s="92"/>
      <c r="AM4" s="92"/>
      <c r="AN4" s="92"/>
      <c r="AO4" s="92"/>
      <c r="AP4" s="92"/>
      <c r="AQ4" s="93"/>
      <c r="AR4" s="91">
        <f>AR5</f>
        <v>44361</v>
      </c>
      <c r="AS4" s="92"/>
      <c r="AT4" s="92"/>
      <c r="AU4" s="92"/>
      <c r="AV4" s="92"/>
      <c r="AW4" s="92"/>
      <c r="AX4" s="93"/>
      <c r="AY4" s="91">
        <f>AY5</f>
        <v>44368</v>
      </c>
      <c r="AZ4" s="92"/>
      <c r="BA4" s="92"/>
      <c r="BB4" s="92"/>
      <c r="BC4" s="92"/>
      <c r="BD4" s="92"/>
      <c r="BE4" s="93"/>
      <c r="BF4" s="91">
        <f>BF5</f>
        <v>44375</v>
      </c>
      <c r="BG4" s="92"/>
      <c r="BH4" s="92"/>
      <c r="BI4" s="92"/>
      <c r="BJ4" s="92"/>
      <c r="BK4" s="92"/>
      <c r="BL4" s="93"/>
    </row>
    <row r="5" spans="1:64" ht="15" customHeight="1" x14ac:dyDescent="0.3">
      <c r="A5" s="37" t="s">
        <v>4</v>
      </c>
      <c r="B5" s="98"/>
      <c r="C5" s="98"/>
      <c r="D5" s="98"/>
      <c r="E5" s="98"/>
      <c r="F5" s="98"/>
      <c r="G5" s="98"/>
      <c r="I5" s="67">
        <f>Projektanfang-WEEKDAY(Projektanfang,1)+2+7*(Woche_anzeigen-1)</f>
        <v>44326</v>
      </c>
      <c r="J5" s="68">
        <f>I5+1</f>
        <v>44327</v>
      </c>
      <c r="K5" s="68">
        <f t="shared" ref="K5:AX5" si="0">J5+1</f>
        <v>44328</v>
      </c>
      <c r="L5" s="68">
        <f t="shared" si="0"/>
        <v>44329</v>
      </c>
      <c r="M5" s="68">
        <f t="shared" si="0"/>
        <v>44330</v>
      </c>
      <c r="N5" s="68">
        <f t="shared" si="0"/>
        <v>44331</v>
      </c>
      <c r="O5" s="69">
        <f t="shared" si="0"/>
        <v>44332</v>
      </c>
      <c r="P5" s="67">
        <f>O5+1</f>
        <v>44333</v>
      </c>
      <c r="Q5" s="68">
        <f>P5+1</f>
        <v>44334</v>
      </c>
      <c r="R5" s="68">
        <f t="shared" si="0"/>
        <v>44335</v>
      </c>
      <c r="S5" s="68">
        <f t="shared" si="0"/>
        <v>44336</v>
      </c>
      <c r="T5" s="68">
        <f t="shared" si="0"/>
        <v>44337</v>
      </c>
      <c r="U5" s="68">
        <f t="shared" si="0"/>
        <v>44338</v>
      </c>
      <c r="V5" s="69">
        <f t="shared" si="0"/>
        <v>44339</v>
      </c>
      <c r="W5" s="67">
        <f>V5+1</f>
        <v>44340</v>
      </c>
      <c r="X5" s="68">
        <f>W5+1</f>
        <v>44341</v>
      </c>
      <c r="Y5" s="68">
        <f t="shared" si="0"/>
        <v>44342</v>
      </c>
      <c r="Z5" s="68">
        <f t="shared" si="0"/>
        <v>44343</v>
      </c>
      <c r="AA5" s="68">
        <f t="shared" si="0"/>
        <v>44344</v>
      </c>
      <c r="AB5" s="68">
        <f t="shared" si="0"/>
        <v>44345</v>
      </c>
      <c r="AC5" s="69">
        <f t="shared" si="0"/>
        <v>44346</v>
      </c>
      <c r="AD5" s="67">
        <f>AC5+1</f>
        <v>44347</v>
      </c>
      <c r="AE5" s="68">
        <f>AD5+1</f>
        <v>44348</v>
      </c>
      <c r="AF5" s="68">
        <f t="shared" si="0"/>
        <v>44349</v>
      </c>
      <c r="AG5" s="68">
        <f t="shared" si="0"/>
        <v>44350</v>
      </c>
      <c r="AH5" s="68">
        <f t="shared" si="0"/>
        <v>44351</v>
      </c>
      <c r="AI5" s="68">
        <f t="shared" si="0"/>
        <v>44352</v>
      </c>
      <c r="AJ5" s="69">
        <f t="shared" si="0"/>
        <v>44353</v>
      </c>
      <c r="AK5" s="67">
        <f>AJ5+1</f>
        <v>44354</v>
      </c>
      <c r="AL5" s="68">
        <f>AK5+1</f>
        <v>44355</v>
      </c>
      <c r="AM5" s="68">
        <f t="shared" si="0"/>
        <v>44356</v>
      </c>
      <c r="AN5" s="68">
        <f t="shared" si="0"/>
        <v>44357</v>
      </c>
      <c r="AO5" s="68">
        <f t="shared" si="0"/>
        <v>44358</v>
      </c>
      <c r="AP5" s="68">
        <f t="shared" si="0"/>
        <v>44359</v>
      </c>
      <c r="AQ5" s="69">
        <f t="shared" si="0"/>
        <v>44360</v>
      </c>
      <c r="AR5" s="67">
        <f>AQ5+1</f>
        <v>44361</v>
      </c>
      <c r="AS5" s="68">
        <f>AR5+1</f>
        <v>44362</v>
      </c>
      <c r="AT5" s="68">
        <f t="shared" si="0"/>
        <v>44363</v>
      </c>
      <c r="AU5" s="68">
        <f t="shared" si="0"/>
        <v>44364</v>
      </c>
      <c r="AV5" s="68">
        <f t="shared" si="0"/>
        <v>44365</v>
      </c>
      <c r="AW5" s="68">
        <f t="shared" si="0"/>
        <v>44366</v>
      </c>
      <c r="AX5" s="69">
        <f t="shared" si="0"/>
        <v>44367</v>
      </c>
      <c r="AY5" s="67">
        <f>AX5+1</f>
        <v>44368</v>
      </c>
      <c r="AZ5" s="68">
        <f>AY5+1</f>
        <v>44369</v>
      </c>
      <c r="BA5" s="68">
        <f t="shared" ref="BA5:BE5" si="1">AZ5+1</f>
        <v>44370</v>
      </c>
      <c r="BB5" s="68">
        <f t="shared" si="1"/>
        <v>44371</v>
      </c>
      <c r="BC5" s="68">
        <f t="shared" si="1"/>
        <v>44372</v>
      </c>
      <c r="BD5" s="68">
        <f t="shared" si="1"/>
        <v>44373</v>
      </c>
      <c r="BE5" s="69">
        <f t="shared" si="1"/>
        <v>44374</v>
      </c>
      <c r="BF5" s="67">
        <f>BE5+1</f>
        <v>44375</v>
      </c>
      <c r="BG5" s="68">
        <f>BF5+1</f>
        <v>44376</v>
      </c>
      <c r="BH5" s="68">
        <f t="shared" ref="BH5:BL5" si="2">BG5+1</f>
        <v>44377</v>
      </c>
      <c r="BI5" s="68">
        <f t="shared" si="2"/>
        <v>44378</v>
      </c>
      <c r="BJ5" s="68">
        <f t="shared" si="2"/>
        <v>44379</v>
      </c>
      <c r="BK5" s="68">
        <f t="shared" si="2"/>
        <v>44380</v>
      </c>
      <c r="BL5" s="69">
        <f t="shared" si="2"/>
        <v>44381</v>
      </c>
    </row>
    <row r="6" spans="1:64" ht="30" customHeight="1" thickBot="1" x14ac:dyDescent="0.35">
      <c r="A6" s="37" t="s">
        <v>5</v>
      </c>
      <c r="B6" s="6" t="s">
        <v>36</v>
      </c>
      <c r="C6" s="7" t="s">
        <v>37</v>
      </c>
      <c r="D6" s="7" t="s">
        <v>38</v>
      </c>
      <c r="E6" s="7" t="s">
        <v>14</v>
      </c>
      <c r="F6" s="7" t="s">
        <v>39</v>
      </c>
      <c r="G6" s="7"/>
      <c r="H6" s="7" t="s">
        <v>15</v>
      </c>
      <c r="I6" s="8" t="str">
        <f t="shared" ref="I6:AN6" si="3">LEFT(TEXT(I5,"TTT"),1)</f>
        <v>M</v>
      </c>
      <c r="J6" s="8" t="str">
        <f t="shared" si="3"/>
        <v>D</v>
      </c>
      <c r="K6" s="8" t="str">
        <f t="shared" si="3"/>
        <v>M</v>
      </c>
      <c r="L6" s="8" t="str">
        <f t="shared" si="3"/>
        <v>D</v>
      </c>
      <c r="M6" s="8" t="str">
        <f t="shared" si="3"/>
        <v>F</v>
      </c>
      <c r="N6" s="8" t="str">
        <f t="shared" si="3"/>
        <v>S</v>
      </c>
      <c r="O6" s="8" t="str">
        <f t="shared" si="3"/>
        <v>S</v>
      </c>
      <c r="P6" s="8" t="str">
        <f t="shared" si="3"/>
        <v>M</v>
      </c>
      <c r="Q6" s="8" t="str">
        <f t="shared" si="3"/>
        <v>D</v>
      </c>
      <c r="R6" s="8" t="str">
        <f t="shared" si="3"/>
        <v>M</v>
      </c>
      <c r="S6" s="8" t="str">
        <f t="shared" si="3"/>
        <v>D</v>
      </c>
      <c r="T6" s="8" t="str">
        <f t="shared" si="3"/>
        <v>F</v>
      </c>
      <c r="U6" s="8" t="str">
        <f t="shared" si="3"/>
        <v>S</v>
      </c>
      <c r="V6" s="8" t="str">
        <f t="shared" si="3"/>
        <v>S</v>
      </c>
      <c r="W6" s="8" t="str">
        <f t="shared" si="3"/>
        <v>M</v>
      </c>
      <c r="X6" s="8" t="str">
        <f t="shared" si="3"/>
        <v>D</v>
      </c>
      <c r="Y6" s="8" t="str">
        <f t="shared" si="3"/>
        <v>M</v>
      </c>
      <c r="Z6" s="8" t="str">
        <f t="shared" si="3"/>
        <v>D</v>
      </c>
      <c r="AA6" s="8" t="str">
        <f t="shared" si="3"/>
        <v>F</v>
      </c>
      <c r="AB6" s="8" t="str">
        <f t="shared" si="3"/>
        <v>S</v>
      </c>
      <c r="AC6" s="8" t="str">
        <f t="shared" si="3"/>
        <v>S</v>
      </c>
      <c r="AD6" s="8" t="str">
        <f t="shared" si="3"/>
        <v>M</v>
      </c>
      <c r="AE6" s="8" t="str">
        <f t="shared" si="3"/>
        <v>D</v>
      </c>
      <c r="AF6" s="8" t="str">
        <f t="shared" si="3"/>
        <v>M</v>
      </c>
      <c r="AG6" s="8" t="str">
        <f t="shared" si="3"/>
        <v>D</v>
      </c>
      <c r="AH6" s="8" t="str">
        <f t="shared" si="3"/>
        <v>F</v>
      </c>
      <c r="AI6" s="8" t="str">
        <f t="shared" si="3"/>
        <v>S</v>
      </c>
      <c r="AJ6" s="8" t="str">
        <f t="shared" si="3"/>
        <v>S</v>
      </c>
      <c r="AK6" s="8" t="str">
        <f t="shared" si="3"/>
        <v>M</v>
      </c>
      <c r="AL6" s="8" t="str">
        <f t="shared" si="3"/>
        <v>D</v>
      </c>
      <c r="AM6" s="8" t="str">
        <f t="shared" si="3"/>
        <v>M</v>
      </c>
      <c r="AN6" s="8" t="str">
        <f t="shared" si="3"/>
        <v>D</v>
      </c>
      <c r="AO6" s="8" t="str">
        <f t="shared" ref="AO6:BL6" si="4">LEFT(TEXT(AO5,"TTT"),1)</f>
        <v>F</v>
      </c>
      <c r="AP6" s="8" t="str">
        <f t="shared" si="4"/>
        <v>S</v>
      </c>
      <c r="AQ6" s="8" t="str">
        <f t="shared" si="4"/>
        <v>S</v>
      </c>
      <c r="AR6" s="8" t="str">
        <f t="shared" si="4"/>
        <v>M</v>
      </c>
      <c r="AS6" s="8" t="str">
        <f t="shared" si="4"/>
        <v>D</v>
      </c>
      <c r="AT6" s="8" t="str">
        <f t="shared" si="4"/>
        <v>M</v>
      </c>
      <c r="AU6" s="8" t="str">
        <f t="shared" si="4"/>
        <v>D</v>
      </c>
      <c r="AV6" s="8" t="str">
        <f t="shared" si="4"/>
        <v>F</v>
      </c>
      <c r="AW6" s="8" t="str">
        <f t="shared" si="4"/>
        <v>S</v>
      </c>
      <c r="AX6" s="8" t="str">
        <f t="shared" si="4"/>
        <v>S</v>
      </c>
      <c r="AY6" s="8" t="str">
        <f t="shared" si="4"/>
        <v>M</v>
      </c>
      <c r="AZ6" s="8" t="str">
        <f t="shared" si="4"/>
        <v>D</v>
      </c>
      <c r="BA6" s="8" t="str">
        <f t="shared" si="4"/>
        <v>M</v>
      </c>
      <c r="BB6" s="8" t="str">
        <f t="shared" si="4"/>
        <v>D</v>
      </c>
      <c r="BC6" s="8" t="str">
        <f t="shared" si="4"/>
        <v>F</v>
      </c>
      <c r="BD6" s="8" t="str">
        <f t="shared" si="4"/>
        <v>S</v>
      </c>
      <c r="BE6" s="8" t="str">
        <f t="shared" si="4"/>
        <v>S</v>
      </c>
      <c r="BF6" s="8" t="str">
        <f t="shared" si="4"/>
        <v>M</v>
      </c>
      <c r="BG6" s="8" t="str">
        <f t="shared" si="4"/>
        <v>D</v>
      </c>
      <c r="BH6" s="8" t="str">
        <f t="shared" si="4"/>
        <v>M</v>
      </c>
      <c r="BI6" s="8" t="str">
        <f t="shared" si="4"/>
        <v>D</v>
      </c>
      <c r="BJ6" s="8" t="str">
        <f t="shared" si="4"/>
        <v>F</v>
      </c>
      <c r="BK6" s="8" t="str">
        <f t="shared" si="4"/>
        <v>S</v>
      </c>
      <c r="BL6" s="8" t="str">
        <f t="shared" si="4"/>
        <v>S</v>
      </c>
    </row>
    <row r="7" spans="1:64" ht="30" hidden="1" customHeight="1" thickBot="1" x14ac:dyDescent="0.35">
      <c r="A7" s="36" t="s">
        <v>6</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7" t="s">
        <v>7</v>
      </c>
      <c r="B8" s="11" t="s">
        <v>32</v>
      </c>
      <c r="C8" s="43"/>
      <c r="D8" s="12"/>
      <c r="E8" s="55"/>
      <c r="F8" s="56"/>
      <c r="G8" s="10"/>
      <c r="H8" s="10" t="str">
        <f t="shared" ref="H8:H36" si="5">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7" t="s">
        <v>8</v>
      </c>
      <c r="B9" s="51" t="s">
        <v>44</v>
      </c>
      <c r="C9" s="44" t="s">
        <v>71</v>
      </c>
      <c r="D9" s="13">
        <v>1</v>
      </c>
      <c r="E9" s="57">
        <f>Projektanfang</f>
        <v>44306</v>
      </c>
      <c r="F9" s="57">
        <f>E9+5</f>
        <v>44311</v>
      </c>
      <c r="G9" s="10"/>
      <c r="H9" s="10">
        <f t="shared" si="5"/>
        <v>6</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5">
      <c r="A10" s="37" t="s">
        <v>9</v>
      </c>
      <c r="B10" s="51" t="s">
        <v>45</v>
      </c>
      <c r="C10" s="44" t="s">
        <v>71</v>
      </c>
      <c r="D10" s="13">
        <v>1</v>
      </c>
      <c r="E10" s="57">
        <f>F9</f>
        <v>44311</v>
      </c>
      <c r="F10" s="57">
        <f>E10+20</f>
        <v>44331</v>
      </c>
      <c r="G10" s="10"/>
      <c r="H10" s="10">
        <f t="shared" si="5"/>
        <v>21</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thickBot="1" x14ac:dyDescent="0.35">
      <c r="A11" s="36"/>
      <c r="B11" s="51" t="s">
        <v>66</v>
      </c>
      <c r="C11" s="44" t="s">
        <v>71</v>
      </c>
      <c r="D11" s="13">
        <v>1</v>
      </c>
      <c r="E11" s="57">
        <f>E10</f>
        <v>44311</v>
      </c>
      <c r="F11" s="57">
        <f>E11+20</f>
        <v>44331</v>
      </c>
      <c r="G11" s="10"/>
      <c r="H11" s="10">
        <f t="shared" si="5"/>
        <v>21</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thickBot="1" x14ac:dyDescent="0.35">
      <c r="A12" s="36"/>
      <c r="B12" s="51" t="s">
        <v>47</v>
      </c>
      <c r="C12" s="44" t="s">
        <v>71</v>
      </c>
      <c r="D12" s="13">
        <v>1</v>
      </c>
      <c r="E12" s="57">
        <f>E10</f>
        <v>44311</v>
      </c>
      <c r="F12" s="57">
        <f>E12+25</f>
        <v>44336</v>
      </c>
      <c r="G12" s="10"/>
      <c r="H12" s="10">
        <f>IF(OR(ISBLANK(task_start),ISBLANK(task_end)),"",task_end-task_start+1)</f>
        <v>26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84"/>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thickBot="1" x14ac:dyDescent="0.35">
      <c r="A13" s="36"/>
      <c r="B13" s="79" t="s">
        <v>46</v>
      </c>
      <c r="C13" s="44"/>
      <c r="D13" s="13">
        <v>1</v>
      </c>
      <c r="E13" s="57">
        <f>E11+25</f>
        <v>44336</v>
      </c>
      <c r="F13" s="57">
        <f>E13</f>
        <v>44336</v>
      </c>
      <c r="G13" s="10"/>
      <c r="H13" s="10">
        <f>IF(OR(ISBLANK(task_start),ISBLANK(task_end)),"",task_end-task_start+1)</f>
        <v>1</v>
      </c>
      <c r="I13" s="23"/>
      <c r="J13" s="23"/>
      <c r="K13" s="23"/>
      <c r="L13" s="81"/>
      <c r="M13" s="23"/>
      <c r="N13" s="23"/>
      <c r="O13" s="23"/>
      <c r="P13" s="23"/>
      <c r="Q13" s="23"/>
      <c r="R13" s="23"/>
      <c r="S13" s="23"/>
      <c r="T13" s="23"/>
      <c r="U13" s="23"/>
      <c r="V13" s="23"/>
      <c r="W13" s="23"/>
      <c r="X13" s="23"/>
      <c r="Y13" s="23"/>
      <c r="Z13" s="23"/>
      <c r="AA13" s="23"/>
      <c r="AB13" s="23"/>
      <c r="AC13" s="23"/>
      <c r="AD13" s="23"/>
      <c r="AE13" s="23"/>
      <c r="AF13" s="82"/>
      <c r="AG13" s="89"/>
      <c r="AH13" s="83"/>
      <c r="AI13" s="23"/>
      <c r="AJ13" s="23"/>
      <c r="AK13" s="23"/>
      <c r="AL13" s="23"/>
      <c r="AM13" s="23"/>
      <c r="AN13" s="81"/>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thickBot="1" x14ac:dyDescent="0.35">
      <c r="A14" s="36"/>
      <c r="B14" s="79" t="s">
        <v>50</v>
      </c>
      <c r="C14" s="44"/>
      <c r="D14" s="13">
        <v>0</v>
      </c>
      <c r="E14" s="57">
        <f>E12+27</f>
        <v>44338</v>
      </c>
      <c r="F14" s="57">
        <f>E14</f>
        <v>44338</v>
      </c>
      <c r="G14" s="10"/>
      <c r="H14" s="10">
        <f>IF(OR(ISBLANK(task_start),ISBLANK(task_end)),"",task_end-task_start+1)</f>
        <v>1</v>
      </c>
      <c r="I14" s="23"/>
      <c r="J14" s="23"/>
      <c r="K14" s="23"/>
      <c r="L14" s="23"/>
      <c r="M14" s="23"/>
      <c r="N14" s="23"/>
      <c r="O14" s="23"/>
      <c r="P14" s="23"/>
      <c r="Q14" s="23"/>
      <c r="R14" s="23"/>
      <c r="S14" s="23"/>
      <c r="T14" s="23"/>
      <c r="U14" s="23"/>
      <c r="V14" s="23"/>
      <c r="W14" s="23"/>
      <c r="X14" s="23"/>
      <c r="Y14" s="23"/>
      <c r="Z14" s="23"/>
      <c r="AA14" s="23"/>
      <c r="AB14" s="23"/>
      <c r="AC14" s="23"/>
      <c r="AD14" s="23"/>
      <c r="AE14" s="23"/>
      <c r="AF14" s="82"/>
      <c r="AG14" s="89"/>
      <c r="AH14" s="83"/>
      <c r="AI14" s="23"/>
      <c r="AJ14" s="23"/>
      <c r="AK14" s="23"/>
      <c r="AL14" s="23"/>
      <c r="AM14" s="23"/>
      <c r="AN14" s="81"/>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thickBot="1" x14ac:dyDescent="0.35">
      <c r="A15" s="37" t="s">
        <v>10</v>
      </c>
      <c r="B15" s="14" t="s">
        <v>31</v>
      </c>
      <c r="C15" s="45"/>
      <c r="D15" s="15"/>
      <c r="E15" s="58"/>
      <c r="F15" s="59"/>
      <c r="G15" s="10"/>
      <c r="H15" s="10" t="str">
        <f t="shared" si="5"/>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85"/>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thickBot="1" x14ac:dyDescent="0.35">
      <c r="A16" s="37"/>
      <c r="B16" s="52" t="s">
        <v>62</v>
      </c>
      <c r="C16" s="46" t="s">
        <v>68</v>
      </c>
      <c r="D16" s="16">
        <v>0</v>
      </c>
      <c r="E16" s="60">
        <v>44336</v>
      </c>
      <c r="F16" s="60">
        <f>E16+4</f>
        <v>44340</v>
      </c>
      <c r="G16" s="10"/>
      <c r="H16" s="10">
        <f t="shared" si="5"/>
        <v>5</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thickBot="1" x14ac:dyDescent="0.35">
      <c r="A17" s="36"/>
      <c r="B17" s="52" t="s">
        <v>51</v>
      </c>
      <c r="C17" s="46" t="s">
        <v>72</v>
      </c>
      <c r="D17" s="16">
        <v>0</v>
      </c>
      <c r="E17" s="60">
        <f>F16</f>
        <v>44340</v>
      </c>
      <c r="F17" s="60">
        <f>E17+6</f>
        <v>44346</v>
      </c>
      <c r="G17" s="10"/>
      <c r="H17" s="10">
        <f t="shared" si="5"/>
        <v>7</v>
      </c>
      <c r="I17" s="23"/>
      <c r="J17" s="23"/>
      <c r="K17" s="23"/>
      <c r="L17" s="23"/>
      <c r="M17" s="23"/>
      <c r="N17" s="23"/>
      <c r="O17" s="23"/>
      <c r="P17" s="23"/>
      <c r="Q17" s="23"/>
      <c r="R17" s="23"/>
      <c r="S17" s="23"/>
      <c r="T17" s="23"/>
      <c r="U17" s="24"/>
      <c r="V17" s="24"/>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thickBot="1" x14ac:dyDescent="0.35">
      <c r="A18" s="36"/>
      <c r="B18" s="52" t="s">
        <v>67</v>
      </c>
      <c r="C18" s="46" t="s">
        <v>69</v>
      </c>
      <c r="D18" s="16">
        <v>0</v>
      </c>
      <c r="E18" s="60">
        <v>44340</v>
      </c>
      <c r="F18" s="60">
        <f>E18+6</f>
        <v>44346</v>
      </c>
      <c r="G18" s="10"/>
      <c r="H18" s="10">
        <f t="shared" si="5"/>
        <v>7</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thickBot="1" x14ac:dyDescent="0.35">
      <c r="A19" s="36"/>
      <c r="B19" s="52" t="s">
        <v>61</v>
      </c>
      <c r="C19" s="46" t="s">
        <v>70</v>
      </c>
      <c r="D19" s="16">
        <v>0</v>
      </c>
      <c r="E19" s="60">
        <f>F18</f>
        <v>44346</v>
      </c>
      <c r="F19" s="60">
        <f>E19+2</f>
        <v>44348</v>
      </c>
      <c r="G19" s="10"/>
      <c r="H19" s="10">
        <f t="shared" si="5"/>
        <v>3</v>
      </c>
      <c r="I19" s="23"/>
      <c r="J19" s="23"/>
      <c r="K19" s="23"/>
      <c r="L19" s="23"/>
      <c r="M19" s="23"/>
      <c r="N19" s="23"/>
      <c r="O19" s="23"/>
      <c r="P19" s="23"/>
      <c r="Q19" s="23"/>
      <c r="R19" s="23"/>
      <c r="S19" s="23"/>
      <c r="T19" s="23"/>
      <c r="U19" s="23"/>
      <c r="V19" s="23"/>
      <c r="W19" s="23"/>
      <c r="X19" s="23"/>
      <c r="Y19" s="24"/>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c r="B20" s="86" t="s">
        <v>55</v>
      </c>
      <c r="C20" s="46"/>
      <c r="D20" s="16">
        <v>0</v>
      </c>
      <c r="E20" s="60">
        <f>F19</f>
        <v>44348</v>
      </c>
      <c r="F20" s="60">
        <f>E20</f>
        <v>44348</v>
      </c>
      <c r="G20" s="10"/>
      <c r="H20" s="10">
        <f t="shared" si="5"/>
        <v>1</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thickBot="1" x14ac:dyDescent="0.35">
      <c r="A21" s="36" t="s">
        <v>11</v>
      </c>
      <c r="B21" s="17" t="s">
        <v>33</v>
      </c>
      <c r="C21" s="47"/>
      <c r="D21" s="18"/>
      <c r="E21" s="61"/>
      <c r="F21" s="62"/>
      <c r="G21" s="10"/>
      <c r="H21" s="10" t="str">
        <f t="shared" si="5"/>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thickBot="1" x14ac:dyDescent="0.35">
      <c r="A22" s="36"/>
      <c r="B22" s="53" t="s">
        <v>52</v>
      </c>
      <c r="C22" s="48" t="s">
        <v>71</v>
      </c>
      <c r="D22" s="19">
        <v>0</v>
      </c>
      <c r="E22" s="63">
        <v>44349</v>
      </c>
      <c r="F22" s="63">
        <f>E22+5</f>
        <v>44354</v>
      </c>
      <c r="G22" s="10"/>
      <c r="H22" s="10">
        <f t="shared" si="5"/>
        <v>6</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36"/>
      <c r="B23" s="53" t="s">
        <v>58</v>
      </c>
      <c r="C23" s="48" t="s">
        <v>71</v>
      </c>
      <c r="D23" s="19">
        <v>0</v>
      </c>
      <c r="E23" s="63">
        <v>44349</v>
      </c>
      <c r="F23" s="63">
        <v>44354</v>
      </c>
      <c r="G23" s="10"/>
      <c r="H23" s="10">
        <f t="shared" si="5"/>
        <v>6</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thickBot="1" x14ac:dyDescent="0.35">
      <c r="A24" s="36"/>
      <c r="B24" s="53" t="s">
        <v>59</v>
      </c>
      <c r="C24" s="48" t="s">
        <v>71</v>
      </c>
      <c r="D24" s="19">
        <v>0</v>
      </c>
      <c r="E24" s="63">
        <f>E23+5</f>
        <v>44354</v>
      </c>
      <c r="F24" s="63">
        <f>E24+5</f>
        <v>44359</v>
      </c>
      <c r="G24" s="10"/>
      <c r="H24" s="10">
        <f t="shared" si="5"/>
        <v>6</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thickBot="1" x14ac:dyDescent="0.35">
      <c r="A25" s="36"/>
      <c r="B25" s="53" t="s">
        <v>60</v>
      </c>
      <c r="C25" s="48" t="s">
        <v>71</v>
      </c>
      <c r="D25" s="19">
        <v>0</v>
      </c>
      <c r="E25" s="63">
        <v>44349</v>
      </c>
      <c r="F25" s="63">
        <v>44359</v>
      </c>
      <c r="G25" s="10"/>
      <c r="H25" s="10">
        <f t="shared" si="5"/>
        <v>11</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thickBot="1" x14ac:dyDescent="0.35">
      <c r="A26" s="36"/>
      <c r="B26" s="87" t="s">
        <v>56</v>
      </c>
      <c r="C26" s="48"/>
      <c r="D26" s="19">
        <v>0</v>
      </c>
      <c r="E26" s="63">
        <v>44359</v>
      </c>
      <c r="F26" s="63">
        <v>44359</v>
      </c>
      <c r="G26" s="10"/>
      <c r="H26" s="10">
        <f t="shared" si="5"/>
        <v>1</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thickBot="1" x14ac:dyDescent="0.35">
      <c r="A27" s="36" t="s">
        <v>11</v>
      </c>
      <c r="B27" s="20" t="s">
        <v>34</v>
      </c>
      <c r="C27" s="49"/>
      <c r="D27" s="21"/>
      <c r="E27" s="64"/>
      <c r="F27" s="65"/>
      <c r="G27" s="10"/>
      <c r="H27" s="10" t="str">
        <f t="shared" si="5"/>
        <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thickBot="1" x14ac:dyDescent="0.35">
      <c r="A28" s="36"/>
      <c r="B28" s="54" t="s">
        <v>63</v>
      </c>
      <c r="C28" s="50" t="s">
        <v>71</v>
      </c>
      <c r="D28" s="22">
        <v>0</v>
      </c>
      <c r="E28" s="66">
        <v>44360</v>
      </c>
      <c r="F28" s="66">
        <v>44367</v>
      </c>
      <c r="G28" s="10"/>
      <c r="H28" s="10">
        <f t="shared" si="5"/>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5">
      <c r="A29" s="36"/>
      <c r="B29" s="54" t="s">
        <v>64</v>
      </c>
      <c r="C29" s="50" t="s">
        <v>71</v>
      </c>
      <c r="D29" s="22">
        <v>0</v>
      </c>
      <c r="E29" s="66">
        <v>44360</v>
      </c>
      <c r="F29" s="66">
        <v>44367</v>
      </c>
      <c r="G29" s="10"/>
      <c r="H29" s="10">
        <f t="shared" si="5"/>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thickBot="1" x14ac:dyDescent="0.35">
      <c r="A30" s="36"/>
      <c r="B30" s="88" t="s">
        <v>57</v>
      </c>
      <c r="C30" s="50"/>
      <c r="D30" s="22">
        <v>0</v>
      </c>
      <c r="E30" s="66">
        <v>44367</v>
      </c>
      <c r="F30" s="66">
        <v>44367</v>
      </c>
      <c r="G30" s="10"/>
      <c r="H30" s="10">
        <f t="shared" si="5"/>
        <v>1</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thickBot="1" x14ac:dyDescent="0.35">
      <c r="A31" s="36" t="s">
        <v>12</v>
      </c>
      <c r="B31" s="70" t="s">
        <v>35</v>
      </c>
      <c r="C31" s="71"/>
      <c r="D31" s="72"/>
      <c r="E31" s="73"/>
      <c r="F31" s="74"/>
      <c r="G31" s="10"/>
      <c r="H31" s="10" t="str">
        <f t="shared" si="5"/>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thickBot="1" x14ac:dyDescent="0.35">
      <c r="A32" s="37" t="s">
        <v>13</v>
      </c>
      <c r="B32" s="75" t="s">
        <v>53</v>
      </c>
      <c r="C32" s="76" t="s">
        <v>69</v>
      </c>
      <c r="D32" s="77">
        <v>0</v>
      </c>
      <c r="E32" s="78">
        <v>44368</v>
      </c>
      <c r="F32" s="78">
        <v>44383</v>
      </c>
      <c r="G32" s="10"/>
      <c r="H32" s="10">
        <f t="shared" si="5"/>
        <v>16</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customHeight="1" thickBot="1" x14ac:dyDescent="0.35">
      <c r="A33" s="36"/>
      <c r="B33" s="75" t="s">
        <v>54</v>
      </c>
      <c r="C33" s="76" t="s">
        <v>68</v>
      </c>
      <c r="D33" s="77">
        <v>0</v>
      </c>
      <c r="E33" s="78">
        <f>E32</f>
        <v>44368</v>
      </c>
      <c r="F33" s="78">
        <f>F32</f>
        <v>44383</v>
      </c>
      <c r="G33" s="10"/>
      <c r="H33" s="10">
        <f t="shared" si="5"/>
        <v>16</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thickBot="1" x14ac:dyDescent="0.35">
      <c r="A34" s="36"/>
      <c r="B34" s="75" t="s">
        <v>65</v>
      </c>
      <c r="C34" s="76" t="s">
        <v>70</v>
      </c>
      <c r="D34" s="77">
        <v>0</v>
      </c>
      <c r="E34" s="78">
        <f>E32</f>
        <v>44368</v>
      </c>
      <c r="F34" s="78">
        <f>F32</f>
        <v>44383</v>
      </c>
      <c r="G34" s="10"/>
      <c r="H34" s="10">
        <f t="shared" si="5"/>
        <v>16</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 customFormat="1" ht="30" customHeight="1" thickBot="1" x14ac:dyDescent="0.35">
      <c r="A35" s="36"/>
      <c r="B35" s="80" t="s">
        <v>48</v>
      </c>
      <c r="C35" s="76"/>
      <c r="D35" s="77">
        <v>0</v>
      </c>
      <c r="E35" s="78">
        <v>44383</v>
      </c>
      <c r="F35" s="78">
        <v>44383</v>
      </c>
      <c r="G35" s="10"/>
      <c r="H35" s="10">
        <f t="shared" si="5"/>
        <v>1</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 customFormat="1" ht="30" customHeight="1" thickBot="1" x14ac:dyDescent="0.35">
      <c r="A36" s="36"/>
      <c r="B36" s="80" t="s">
        <v>49</v>
      </c>
      <c r="C36" s="76"/>
      <c r="D36" s="77">
        <v>0</v>
      </c>
      <c r="E36" s="78">
        <v>44386</v>
      </c>
      <c r="F36" s="78">
        <v>44386</v>
      </c>
      <c r="G36" s="10"/>
      <c r="H36" s="10">
        <f t="shared" si="5"/>
        <v>1</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12 D14:D30">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2 I14:BL30">
    <cfRule type="expression" dxfId="11" priority="45">
      <formula>AND(TODAY()&gt;=I$5,TODAY()&lt;J$5)</formula>
    </cfRule>
  </conditionalFormatting>
  <conditionalFormatting sqref="I7:BL12 I14:BL30">
    <cfRule type="expression" dxfId="10" priority="39">
      <formula>AND(task_start&lt;=I$5,ROUNDDOWN((task_end-task_start+1)*task_progress,0)+task_start-1&gt;=I$5)</formula>
    </cfRule>
    <cfRule type="expression" dxfId="9" priority="40" stopIfTrue="1">
      <formula>AND(task_end&gt;=I$5,task_start&lt;J$5)</formula>
    </cfRule>
  </conditionalFormatting>
  <conditionalFormatting sqref="D31:D36">
    <cfRule type="dataBar" priority="9">
      <dataBar>
        <cfvo type="num" val="0"/>
        <cfvo type="num" val="1"/>
        <color theme="0" tint="-0.249977111117893"/>
      </dataBar>
      <extLst>
        <ext xmlns:x14="http://schemas.microsoft.com/office/spreadsheetml/2009/9/main" uri="{B025F937-C7B1-47D3-B67F-A62EFF666E3E}">
          <x14:id>{17C2F72E-7280-424B-87FB-6784AB0A4EA3}</x14:id>
        </ext>
      </extLst>
    </cfRule>
  </conditionalFormatting>
  <conditionalFormatting sqref="I31:BL36">
    <cfRule type="expression" dxfId="8" priority="12">
      <formula>AND(TODAY()&gt;=I$5,TODAY()&lt;J$5)</formula>
    </cfRule>
  </conditionalFormatting>
  <conditionalFormatting sqref="I31:BL36">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12">
    <cfRule type="dataBar" priority="5">
      <dataBar>
        <cfvo type="num" val="0"/>
        <cfvo type="num" val="1"/>
        <color theme="0" tint="-0.249977111117893"/>
      </dataBar>
      <extLst>
        <ext xmlns:x14="http://schemas.microsoft.com/office/spreadsheetml/2009/9/main" uri="{B025F937-C7B1-47D3-B67F-A62EFF666E3E}">
          <x14:id>{DBB929A4-07C8-4D44-B886-7EBE2708C9D5}</x14:id>
        </ext>
      </extLst>
    </cfRule>
  </conditionalFormatting>
  <conditionalFormatting sqref="I12:BL12">
    <cfRule type="expression" dxfId="5" priority="8">
      <formula>AND(TODAY()&gt;=I$5,TODAY()&lt;J$5)</formula>
    </cfRule>
  </conditionalFormatting>
  <conditionalFormatting sqref="I12:BL12">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13">
    <cfRule type="dataBar" priority="1">
      <dataBar>
        <cfvo type="num" val="0"/>
        <cfvo type="num" val="1"/>
        <color theme="0" tint="-0.249977111117893"/>
      </dataBar>
      <extLst>
        <ext xmlns:x14="http://schemas.microsoft.com/office/spreadsheetml/2009/9/main" uri="{B025F937-C7B1-47D3-B67F-A62EFF666E3E}">
          <x14:id>{1B310D6A-5DF5-449C-87AC-C53965B82DB5}</x14:id>
        </ext>
      </extLst>
    </cfRule>
  </conditionalFormatting>
  <conditionalFormatting sqref="I13:BL13">
    <cfRule type="expression" dxfId="2" priority="4">
      <formula>AND(TODAY()&gt;=I$5,TODAY()&lt;J$5)</formula>
    </cfRule>
  </conditionalFormatting>
  <conditionalFormatting sqref="I13:BL1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D14:D30</xm:sqref>
        </x14:conditionalFormatting>
        <x14:conditionalFormatting xmlns:xm="http://schemas.microsoft.com/office/excel/2006/main">
          <x14:cfRule type="dataBar" id="{17C2F72E-7280-424B-87FB-6784AB0A4EA3}">
            <x14:dataBar minLength="0" maxLength="100" gradient="0">
              <x14:cfvo type="num">
                <xm:f>0</xm:f>
              </x14:cfvo>
              <x14:cfvo type="num">
                <xm:f>1</xm:f>
              </x14:cfvo>
              <x14:negativeFillColor rgb="FFFF0000"/>
              <x14:axisColor rgb="FF000000"/>
            </x14:dataBar>
          </x14:cfRule>
          <xm:sqref>D31:D36</xm:sqref>
        </x14:conditionalFormatting>
        <x14:conditionalFormatting xmlns:xm="http://schemas.microsoft.com/office/excel/2006/main">
          <x14:cfRule type="dataBar" id="{DBB929A4-07C8-4D44-B886-7EBE2708C9D5}">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1B310D6A-5DF5-449C-87AC-C53965B82DB5}">
            <x14:dataBar minLength="0" maxLength="100" gradient="0">
              <x14:cfvo type="num">
                <xm:f>0</xm:f>
              </x14:cfvo>
              <x14:cfvo type="num">
                <xm:f>1</xm:f>
              </x14:cfvo>
              <x14:negativeFillColor rgb="FFFF0000"/>
              <x14:axisColor rgb="FF000000"/>
            </x14:dataBar>
          </x14:cfRule>
          <xm:sqref>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7" zoomScaleNormal="100" workbookViewId="0">
      <selection activeCell="A10" sqref="A10"/>
    </sheetView>
  </sheetViews>
  <sheetFormatPr baseColWidth="10" defaultColWidth="9.109375" defaultRowHeight="13.8" x14ac:dyDescent="0.3"/>
  <cols>
    <col min="1" max="1" width="109.88671875" style="26" customWidth="1"/>
    <col min="2" max="16384" width="9.109375" style="2"/>
  </cols>
  <sheetData>
    <row r="1" spans="1:2" ht="46.5" customHeight="1" x14ac:dyDescent="0.3"/>
    <row r="2" spans="1:2" s="28" customFormat="1" ht="15.6" x14ac:dyDescent="0.3">
      <c r="A2" s="27" t="s">
        <v>16</v>
      </c>
      <c r="B2" s="27"/>
    </row>
    <row r="3" spans="1:2" s="32" customFormat="1" ht="27" customHeight="1" x14ac:dyDescent="0.3">
      <c r="A3" s="33" t="s">
        <v>17</v>
      </c>
      <c r="B3" s="33"/>
    </row>
    <row r="4" spans="1:2" s="29" customFormat="1" ht="25.8" x14ac:dyDescent="0.5">
      <c r="A4" s="30" t="s">
        <v>18</v>
      </c>
    </row>
    <row r="5" spans="1:2" ht="74.099999999999994" customHeight="1" x14ac:dyDescent="0.3">
      <c r="A5" s="31" t="s">
        <v>19</v>
      </c>
    </row>
    <row r="6" spans="1:2" ht="26.25" customHeight="1" x14ac:dyDescent="0.3">
      <c r="A6" s="30" t="s">
        <v>20</v>
      </c>
    </row>
    <row r="7" spans="1:2" s="26" customFormat="1" ht="204.9" customHeight="1" x14ac:dyDescent="0.3">
      <c r="A7" s="35" t="s">
        <v>21</v>
      </c>
    </row>
    <row r="8" spans="1:2" s="29" customFormat="1" ht="25.8" x14ac:dyDescent="0.5">
      <c r="A8" s="30" t="s">
        <v>22</v>
      </c>
    </row>
    <row r="9" spans="1:2" ht="63" customHeight="1" x14ac:dyDescent="0.3">
      <c r="A9" s="31" t="s">
        <v>23</v>
      </c>
    </row>
    <row r="10" spans="1:2" s="26" customFormat="1" ht="27.9" customHeight="1" x14ac:dyDescent="0.3">
      <c r="A10" s="34" t="s">
        <v>24</v>
      </c>
    </row>
    <row r="11" spans="1:2" s="29" customFormat="1" ht="25.8" x14ac:dyDescent="0.5">
      <c r="A11" s="30" t="s">
        <v>25</v>
      </c>
    </row>
    <row r="12" spans="1:2" ht="32.25" customHeight="1" x14ac:dyDescent="0.3">
      <c r="A12" s="31" t="s">
        <v>26</v>
      </c>
    </row>
    <row r="13" spans="1:2" s="26" customFormat="1" ht="27.9" customHeight="1" x14ac:dyDescent="0.3">
      <c r="A13" s="34" t="s">
        <v>27</v>
      </c>
    </row>
    <row r="14" spans="1:2" s="29" customFormat="1" ht="25.8" x14ac:dyDescent="0.5">
      <c r="A14" s="30" t="s">
        <v>28</v>
      </c>
    </row>
    <row r="15" spans="1:2" ht="75" customHeight="1" x14ac:dyDescent="0.3">
      <c r="A15" s="31" t="s">
        <v>29</v>
      </c>
    </row>
    <row r="16" spans="1:2" ht="57.6" x14ac:dyDescent="0.3">
      <c r="A16" s="31" t="s">
        <v>30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2021-05-19T08:23:31Z</dcterms:modified>
</cp:coreProperties>
</file>