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Code\CircularityTool4Revit\template\"/>
    </mc:Choice>
  </mc:AlternateContent>
  <xr:revisionPtr revIDLastSave="0" documentId="13_ncr:1_{3B424CB4-DAC7-49F0-A6CA-4A1FF7AB09DF}" xr6:coauthVersionLast="47" xr6:coauthVersionMax="47" xr10:uidLastSave="{00000000-0000-0000-0000-000000000000}"/>
  <bookViews>
    <workbookView xWindow="30612" yWindow="-108" windowWidth="30936" windowHeight="16896" activeTab="3" xr2:uid="{41215B07-995A-41B2-A990-0ED5E94562FD}"/>
  </bookViews>
  <sheets>
    <sheet name="MCI_results" sheetId="5" r:id="rId1"/>
    <sheet name="PCI_results" sheetId="2" r:id="rId2"/>
    <sheet name="Auxiliary" sheetId="6" r:id="rId3"/>
    <sheet name="Re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6" l="1"/>
  <c r="I14" i="6"/>
  <c r="J13" i="6"/>
  <c r="I13" i="6"/>
  <c r="J6" i="6"/>
  <c r="J7" i="6"/>
  <c r="J8" i="6"/>
  <c r="J9" i="6"/>
  <c r="J10" i="6"/>
  <c r="J11" i="6"/>
  <c r="J12" i="6"/>
  <c r="I6" i="6"/>
  <c r="I7" i="6"/>
  <c r="I8" i="6"/>
  <c r="I9" i="6"/>
  <c r="I10" i="6"/>
  <c r="I11" i="6"/>
  <c r="I12" i="6"/>
  <c r="H3" i="6" l="1" a="1"/>
  <c r="F4" i="6"/>
  <c r="F3" i="6"/>
  <c r="F2" i="6"/>
  <c r="E4" i="6"/>
  <c r="E3" i="6"/>
  <c r="E2" i="6"/>
  <c r="C5" i="6"/>
  <c r="B5" i="6"/>
  <c r="C4" i="6"/>
  <c r="B4" i="6"/>
  <c r="C3" i="6"/>
  <c r="B3" i="6"/>
  <c r="C2" i="6"/>
  <c r="B2" i="6"/>
  <c r="E17" i="3"/>
  <c r="E20" i="3"/>
  <c r="E19" i="3"/>
  <c r="E18" i="3"/>
  <c r="E27" i="3"/>
  <c r="E26" i="3"/>
  <c r="E25" i="3"/>
  <c r="E24" i="3"/>
  <c r="E23" i="3"/>
  <c r="E22" i="3"/>
  <c r="E21" i="3"/>
  <c r="H3" i="5"/>
  <c r="H2" i="5"/>
  <c r="J5" i="6" l="1"/>
  <c r="I5" i="6"/>
  <c r="J4" i="6"/>
  <c r="I4" i="6"/>
  <c r="H3" i="6"/>
  <c r="I3" i="6" l="1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<sst xmlns="http://schemas.openxmlformats.org/spreadsheetml/2006/main" count="80" uniqueCount="66">
  <si>
    <t>Category</t>
  </si>
  <si>
    <t>Volume</t>
  </si>
  <si>
    <t>Walls</t>
  </si>
  <si>
    <t>Project name:</t>
  </si>
  <si>
    <t xml:space="preserve">BCI </t>
  </si>
  <si>
    <t>Highest disassembly potential (top 3)</t>
  </si>
  <si>
    <t>Lowest disassembly potential (top 3)</t>
  </si>
  <si>
    <t>Material</t>
  </si>
  <si>
    <t>Density</t>
  </si>
  <si>
    <t>Weight</t>
  </si>
  <si>
    <t>LinearFlowIndex</t>
  </si>
  <si>
    <t>MaterialCircularityIndicator</t>
  </si>
  <si>
    <t>ElementID</t>
  </si>
  <si>
    <t>ProductCircularityIndicator</t>
  </si>
  <si>
    <t>TypeName</t>
  </si>
  <si>
    <t>MyWall</t>
  </si>
  <si>
    <t>Project address:</t>
  </si>
  <si>
    <t>Author:</t>
  </si>
  <si>
    <t>...</t>
  </si>
  <si>
    <t>Average PCI</t>
  </si>
  <si>
    <t xml:space="preserve">Average SCI </t>
  </si>
  <si>
    <t xml:space="preserve">Average disassembly potential  </t>
  </si>
  <si>
    <t>BCI</t>
  </si>
  <si>
    <t>SCI</t>
  </si>
  <si>
    <t>PCI</t>
  </si>
  <si>
    <t>DI</t>
  </si>
  <si>
    <t>V</t>
  </si>
  <si>
    <r>
      <t>DI</t>
    </r>
    <r>
      <rPr>
        <b/>
        <vertAlign val="subscript"/>
        <sz val="12"/>
        <color theme="1"/>
        <rFont val="Calibri"/>
        <family val="2"/>
        <scheme val="minor"/>
      </rPr>
      <t>MAX</t>
    </r>
  </si>
  <si>
    <r>
      <t>DI</t>
    </r>
    <r>
      <rPr>
        <b/>
        <vertAlign val="subscript"/>
        <sz val="12"/>
        <color theme="1"/>
        <rFont val="Calibri"/>
        <family val="2"/>
        <scheme val="minor"/>
      </rPr>
      <t>MIN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</si>
  <si>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R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</si>
  <si>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U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</si>
  <si>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S</t>
    </r>
  </si>
  <si>
    <r>
      <t>C</t>
    </r>
    <r>
      <rPr>
        <b/>
        <vertAlign val="subscript"/>
        <sz val="12"/>
        <color theme="1"/>
        <rFont val="Calibri"/>
        <family val="2"/>
        <scheme val="minor"/>
      </rPr>
      <t>R</t>
    </r>
  </si>
  <si>
    <r>
      <t>C</t>
    </r>
    <r>
      <rPr>
        <b/>
        <vertAlign val="subscript"/>
        <sz val="12"/>
        <color theme="1"/>
        <rFont val="Calibri"/>
        <family val="2"/>
        <scheme val="minor"/>
      </rPr>
      <t>U</t>
    </r>
  </si>
  <si>
    <r>
      <t>W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</si>
  <si>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DisassemblyIndicator</t>
  </si>
  <si>
    <t>0.25-0.50</t>
  </si>
  <si>
    <t>0.00-0.25</t>
  </si>
  <si>
    <t>0.50-0.75</t>
  </si>
  <si>
    <t>0.75-1.00</t>
  </si>
  <si>
    <t>Virgin material (V)</t>
  </si>
  <si>
    <r>
      <t>Recycled (F</t>
    </r>
    <r>
      <rPr>
        <b/>
        <vertAlign val="subscript"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>)</t>
    </r>
  </si>
  <si>
    <r>
      <t>Reused (F</t>
    </r>
    <r>
      <rPr>
        <b/>
        <vertAlign val="subscript"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)</t>
    </r>
  </si>
  <si>
    <r>
      <t>Biological (F</t>
    </r>
    <r>
      <rPr>
        <b/>
        <vertAlign val="subscript"/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</si>
  <si>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For recycling (C</t>
    </r>
    <r>
      <rPr>
        <b/>
        <vertAlign val="subscript"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>)</t>
    </r>
  </si>
  <si>
    <r>
      <t>For reuse (C</t>
    </r>
    <r>
      <rPr>
        <b/>
        <vertAlign val="subscript"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)</t>
    </r>
  </si>
  <si>
    <r>
      <t>Linear waste (W</t>
    </r>
    <r>
      <rPr>
        <b/>
        <vertAlign val="subscript"/>
        <sz val="12"/>
        <color theme="1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>)</t>
    </r>
  </si>
  <si>
    <t>End of life strategy</t>
  </si>
  <si>
    <t>Original material</t>
  </si>
  <si>
    <t>Disassembly indicators</t>
  </si>
  <si>
    <t>Product Circularity Indicators</t>
  </si>
  <si>
    <t>Origin material: virgin material</t>
  </si>
  <si>
    <t>Origin material: recycled</t>
  </si>
  <si>
    <t>Origin material: reused</t>
  </si>
  <si>
    <t xml:space="preserve">Origin material: bio-based </t>
  </si>
  <si>
    <t>EoL strategy: recycle</t>
  </si>
  <si>
    <t>EoL strategy: reuse</t>
  </si>
  <si>
    <t xml:space="preserve">EoL unrecoverable waste </t>
  </si>
  <si>
    <t>[Picture placeholder]</t>
  </si>
  <si>
    <t>OriginalMaterial</t>
  </si>
  <si>
    <t>Concrete C25</t>
  </si>
  <si>
    <t>Steel S275</t>
  </si>
  <si>
    <t>Steel</t>
  </si>
  <si>
    <t>Concrete</t>
  </si>
  <si>
    <t>Skin Walls</t>
  </si>
  <si>
    <t>Plan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</si>
</sst>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11"/>
      <color rgb="FFFF0000"/>
      <name val="Helvetica Neue"/>
    </font>
    <font>
      <sz val="10"/>
      <color theme="1"/>
      <name val="Calibri"/>
      <family val="2"/>
      <scheme val="minor"/>
    </font>
    <font>
      <sz val="10"/>
      <color rgb="FFFF0000"/>
      <name val="Helvetica Neue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A010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00BD7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2" fontId="4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2" fontId="4" fillId="0" borderId="0" xfId="0" applyNumberFormat="1" applyFont="1" applyFill="1" applyAlignment="1">
      <alignment horizontal="center" vertical="center" wrapText="1"/>
    </xf>
    <xf numFmtId="9" fontId="4" fillId="0" borderId="0" xfId="1" applyFont="1" applyAlignment="1">
      <alignment horizontal="center" vertical="center" wrapText="1"/>
    </xf>
    <xf numFmtId="0" fontId="0" fillId="0" borderId="0" xfId="0" applyFill="1"/>
    <xf numFmtId="0" fontId="10" fillId="0" borderId="0" xfId="0" applyFont="1" applyAlignment="1">
      <alignment horizontal="center"/>
    </xf>
    <xf numFmtId="2" fontId="0" fillId="0" borderId="0" xfId="0" applyNumberFormat="1"/>
    <xf numFmtId="2" fontId="0" fillId="4" borderId="1" xfId="0" applyNumberFormat="1" applyFill="1" applyBorder="1"/>
    <xf numFmtId="0" fontId="0" fillId="4" borderId="1" xfId="0" applyFill="1" applyBorder="1"/>
    <xf numFmtId="0" fontId="2" fillId="0" borderId="0" xfId="0" applyFont="1" applyAlignment="1">
      <alignment horizontal="right"/>
    </xf>
    <xf numFmtId="2" fontId="0" fillId="4" borderId="1" xfId="0" applyNumberFormat="1" applyFill="1" applyBorder="1"/>
    <xf numFmtId="0" fontId="0" fillId="4" borderId="1" xfId="0" applyFill="1" applyBorder="1"/>
    <xf numFmtId="0" fontId="11" fillId="4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9" fillId="4" borderId="1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 textRotation="25"/>
    </xf>
    <xf numFmtId="2" fontId="4" fillId="0" borderId="0" xfId="0" applyNumberFormat="1" applyFont="1" applyFill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1">
    <dxf>
      <numFmt numFmtId="164" formatCode="0.000"/>
    </dxf>
  </dxfs>
  <tableStyles count="0" defaultTableStyle="TableStyleMedium2" defaultPivotStyle="PivotStyleLight16"/>
  <colors>
    <mruColors>
      <color rgb="FF00BD7C"/>
      <color rgb="FF444444"/>
      <color rgb="FFD123D1"/>
      <color rgb="FFFFED00"/>
      <color rgb="FF66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398-49DE-9473-8A41486B0A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4398-49DE-9473-8A41486B0A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398-49DE-9473-8A41486B0A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4398-49DE-9473-8A41486B0AF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4398-49DE-9473-8A41486B0AF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4398-49DE-9473-8A41486B0AF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4398-49DE-9473-8A41486B0AF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A-4398-49DE-9473-8A41486B0A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444444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Auxiliary!$B$2:$B$5</c:f>
              <c:strCache>
                <c:ptCount val="4"/>
                <c:pt idx="0">
                  <c:v>Virgin material (V)</c:v>
                </c:pt>
                <c:pt idx="1">
                  <c:v>Recycled (FR)</c:v>
                </c:pt>
                <c:pt idx="2">
                  <c:v>Reused (FU)</c:v>
                </c:pt>
                <c:pt idx="3">
                  <c:v>Biological (FS)</c:v>
                </c:pt>
              </c:strCache>
            </c:strRef>
          </c:cat>
          <c:val>
            <c:numRef>
              <c:f>Auxiliary!$C$2:$C$5</c:f>
              <c:numCache>
                <c:formatCode>General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0.2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98-49DE-9473-8A41486B0AF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558435303136975E-2"/>
          <c:y val="3.8128923082977509E-2"/>
          <c:w val="0.91635204060989428"/>
          <c:h val="0.745891216229511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Auxiliary!$H$3:$H$14</c:f>
              <c:strCache>
                <c:ptCount val="12"/>
                <c:pt idx="0">
                  <c:v>Skin Walls</c:v>
                </c:pt>
                <c:pt idx="1">
                  <c:v>Plan Walls</c:v>
                </c:pt>
              </c:strCache>
            </c:strRef>
          </c:tx>
          <c:invertIfNegative val="0"/>
          <c:cat>
            <c:strRef>
              <c:f>Auxiliary!$H$3:$H$14</c:f>
              <c:strCache>
                <c:ptCount val="2"/>
                <c:pt idx="0">
                  <c:v>Skin Walls</c:v>
                </c:pt>
                <c:pt idx="1">
                  <c:v>Plan Walls</c:v>
                </c:pt>
              </c:strCache>
            </c:strRef>
          </c:cat>
          <c:val>
            <c:numRef>
              <c:f>Auxiliary!$I$3:$I$14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4-4D29-BA91-6CE26743F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900000" vert="horz" anchor="t" anchorCtr="1"/>
          <a:lstStyle/>
          <a:p>
            <a:pPr>
              <a:defRPr sz="700" kern="900" baseline="0"/>
            </a:pPr>
            <a:endParaRPr lang="nb-NO"/>
          </a:p>
        </c:txPr>
        <c:crossAx val="930960800"/>
        <c:crosses val="autoZero"/>
        <c:auto val="1"/>
        <c:lblAlgn val="ctr"/>
        <c:lblOffset val="100"/>
        <c:noMultiLvlLbl val="0"/>
      </c:catAx>
      <c:valAx>
        <c:axId val="9309608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in"/>
        <c:minorTickMark val="none"/>
        <c:tickLblPos val="nextTo"/>
        <c:spPr>
          <a:ln/>
        </c:spPr>
        <c:txPr>
          <a:bodyPr anchor="t" anchorCtr="1"/>
          <a:lstStyle/>
          <a:p>
            <a:pPr>
              <a:defRPr sz="800"/>
            </a:pPr>
            <a:endParaRPr lang="nb-NO"/>
          </a:p>
        </c:txPr>
        <c:crossAx val="930961632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BEC5-4A04-A067-B00450F3C62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EC5-4A04-A067-B00450F3C62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BEC5-4A04-A067-B00450F3C62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BEC5-4A04-A067-B00450F3C62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BEC5-4A04-A067-B00450F3C62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BEC5-4A04-A067-B00450F3C62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Auxiliary!$E$2:$E$4</c:f>
              <c:strCache>
                <c:ptCount val="3"/>
                <c:pt idx="0">
                  <c:v>For recycling (CR)</c:v>
                </c:pt>
                <c:pt idx="1">
                  <c:v>For reuse (CU)</c:v>
                </c:pt>
                <c:pt idx="2">
                  <c:v>Linear waste (W0)</c:v>
                </c:pt>
              </c:strCache>
            </c:strRef>
          </c:cat>
          <c:val>
            <c:numRef>
              <c:f>Auxiliary!$F$2:$F$4</c:f>
              <c:numCache>
                <c:formatCode>General</c:formatCode>
                <c:ptCount val="3"/>
                <c:pt idx="0">
                  <c:v>0.5</c:v>
                </c:pt>
                <c:pt idx="1">
                  <c:v>0.25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EC5-4A04-A067-B00450F3C62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444444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444444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957082936216772E-2"/>
          <c:y val="4.1112929276320154E-2"/>
          <c:w val="0.92777582271240655"/>
          <c:h val="0.74377484690724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Auxiliary!$H$3:$H$14</c:f>
              <c:strCache>
                <c:ptCount val="12"/>
                <c:pt idx="0">
                  <c:v>Skin Walls</c:v>
                </c:pt>
                <c:pt idx="1">
                  <c:v>Plan Walls</c:v>
                </c:pt>
              </c:strCache>
            </c:strRef>
          </c:tx>
          <c:invertIfNegative val="0"/>
          <c:cat>
            <c:strRef>
              <c:f>Auxiliary!$H$3:$H$14</c:f>
              <c:strCache>
                <c:ptCount val="2"/>
                <c:pt idx="0">
                  <c:v>Skin Walls</c:v>
                </c:pt>
                <c:pt idx="1">
                  <c:v>Plan Walls</c:v>
                </c:pt>
              </c:strCache>
            </c:strRef>
          </c:cat>
          <c:val>
            <c:numRef>
              <c:f>Auxiliary!$J$3:$J$14</c:f>
              <c:numCache>
                <c:formatCode>General</c:formatCode>
                <c:ptCount val="12"/>
                <c:pt idx="0">
                  <c:v>0.4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0-43A3-A3A6-FD06AFDB2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900000" anchor="t" anchorCtr="1"/>
          <a:lstStyle/>
          <a:p>
            <a:pPr>
              <a:defRPr sz="700"/>
            </a:pPr>
            <a:endParaRPr lang="nb-NO"/>
          </a:p>
        </c:txPr>
        <c:crossAx val="930960800"/>
        <c:crosses val="autoZero"/>
        <c:auto val="1"/>
        <c:lblAlgn val="ctr"/>
        <c:lblOffset val="10"/>
        <c:noMultiLvlLbl val="0"/>
      </c:catAx>
      <c:valAx>
        <c:axId val="9309608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/>
            </a:pPr>
            <a:endParaRPr lang="nb-NO"/>
          </a:p>
        </c:txPr>
        <c:crossAx val="930961632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 anchor="t" anchorCtr="1"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0</xdr:row>
      <xdr:rowOff>212033</xdr:rowOff>
    </xdr:from>
    <xdr:to>
      <xdr:col>10</xdr:col>
      <xdr:colOff>3464</xdr:colOff>
      <xdr:row>11</xdr:row>
      <xdr:rowOff>246993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A7DF0B-A541-4B7A-97F4-5C131827A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9049</xdr:colOff>
      <xdr:row>13</xdr:row>
      <xdr:rowOff>15766</xdr:rowOff>
    </xdr:from>
    <xdr:to>
      <xdr:col>13</xdr:col>
      <xdr:colOff>687821</xdr:colOff>
      <xdr:row>19</xdr:row>
      <xdr:rowOff>246992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91E6FF-78A5-4A82-91DD-A53FC1BAF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709612</xdr:colOff>
      <xdr:row>0</xdr:row>
      <xdr:rowOff>209550</xdr:rowOff>
    </xdr:from>
    <xdr:to>
      <xdr:col>13</xdr:col>
      <xdr:colOff>713075</xdr:colOff>
      <xdr:row>12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C172DA-C233-492D-A968-DD42D00DE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9904</xdr:colOff>
      <xdr:row>20</xdr:row>
      <xdr:rowOff>250226</xdr:rowOff>
    </xdr:from>
    <xdr:to>
      <xdr:col>13</xdr:col>
      <xdr:colOff>693076</xdr:colOff>
      <xdr:row>26</xdr:row>
      <xdr:rowOff>246185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B786BEE-A2FF-4204-A9C5-F111A2A1F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18B15-13CD-4BAD-83ED-26AE1808EBDA}" name="MCI" displayName="MCI" ref="A1:Q3" totalsRowShown="0">
  <autoFilter ref="A1:Q3" xr:uid="{9834B703-CCD2-4B9D-9524-48A2655FDC0B}"/>
  <tableColumns count="17">
    <tableColumn id="7" xr3:uid="{9277519C-5AD7-459F-AC22-869369A5D71D}" name="ElementID"/>
    <tableColumn id="8" xr3:uid="{F924DB3B-3B7E-46DC-97F2-6A5AED4DA7B2}" name="Category"/>
    <tableColumn id="9" xr3:uid="{87F8B333-4C4F-4B2F-8555-010BEF20FBB9}" name="TypeName"/>
    <tableColumn id="10" xr3:uid="{E0EEF5B1-3B2C-484F-95BD-E91305355236}" name="OriginalMaterial"/>
    <tableColumn id="1" xr3:uid="{85E00EFF-EC77-47B1-901A-DA5D4FA33C4F}" name="Material"/>
    <tableColumn id="2" xr3:uid="{07A41F84-39F4-43FE-9F84-31137CBF4159}" name="Volume" dataDxfId="0"/>
    <tableColumn id="3" xr3:uid="{A5EBBF41-517E-420C-9694-B4FBB1751FBD}" name="Density"/>
    <tableColumn id="4" xr3:uid="{6AD959BF-6790-4574-96D8-8F0DC108DF78}" name="Weight">
      <calculatedColumnFormula>MCI[[#This Row],[Volume]]*MCI[[#This Row],[Density]]</calculatedColumnFormula>
    </tableColumn>
    <tableColumn id="16" xr3:uid="{03E7519D-AD31-4076-AEBA-C57503CF4090}" name="Virgin material (V)"/>
    <tableColumn id="15" xr3:uid="{A8468406-E65F-445F-8E5F-0545827F54EA}" name="Recycled (FR)"/>
    <tableColumn id="14" xr3:uid="{C07FE5BB-9B3B-41E0-828A-15A8690431D3}" name="Reused (FU)"/>
    <tableColumn id="13" xr3:uid="{BFB07C1D-1921-4032-B715-5D24A595F694}" name="Biological (FS)"/>
    <tableColumn id="12" xr3:uid="{F19E18A5-23E7-4CBD-8500-C8FDE7BA2CBE}" name="For recycling (CR)"/>
    <tableColumn id="17" xr3:uid="{AB8B685A-8FDE-44BB-9762-AE2BC9A4D8B3}" name="For reuse (CU)"/>
    <tableColumn id="11" xr3:uid="{B25C839B-214B-4D07-BB52-E15B1A4F34CE}" name="Linear waste (W0)"/>
    <tableColumn id="5" xr3:uid="{65CB7FD6-5C9D-47C7-A2EA-E4FFDF383A85}" name="LinearFlowIndex"/>
    <tableColumn id="6" xr3:uid="{DE6F84AF-EFAD-491D-874C-C0CC477CBE8B}" name="MaterialCircularityIndicator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4B703-CCD2-4B9D-9524-48A2655FDC0B}" name="PCI" displayName="PCI" ref="A1:F3" totalsRowShown="0">
  <autoFilter ref="A1:F3" xr:uid="{9834B703-CCD2-4B9D-9524-48A2655FDC0B}"/>
  <tableColumns count="6">
    <tableColumn id="1" xr3:uid="{CEB1CA7F-7ED2-4B48-A2CE-CBF45C92BE93}" name="ElementID"/>
    <tableColumn id="2" xr3:uid="{4821CE6F-D0EF-42ED-89EE-866651F01F89}" name="Category"/>
    <tableColumn id="4" xr3:uid="{CD7DB35E-140C-46FB-AC54-062E2E6E2EAE}" name="TypeName"/>
    <tableColumn id="3" xr3:uid="{11175700-5238-42B8-BA01-8154ADECD3D8}" name="Volume"/>
    <tableColumn id="5" xr3:uid="{3C3E3FB4-A62A-46BF-95F1-D2DC4817511C}" name="DisassemblyIndicator"/>
    <tableColumn id="6" xr3:uid="{9AC41251-0475-4364-A321-580C9CE65645}" name="ProductCircularityIndicato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coBIM">
      <a:dk1>
        <a:sysClr val="windowText" lastClr="000000"/>
      </a:dk1>
      <a:lt1>
        <a:sysClr val="window" lastClr="FFFFFF"/>
      </a:lt1>
      <a:dk2>
        <a:srgbClr val="444444"/>
      </a:dk2>
      <a:lt2>
        <a:srgbClr val="E7E6E6"/>
      </a:lt2>
      <a:accent1>
        <a:srgbClr val="444444"/>
      </a:accent1>
      <a:accent2>
        <a:srgbClr val="FFED00"/>
      </a:accent2>
      <a:accent3>
        <a:srgbClr val="66CCCC"/>
      </a:accent3>
      <a:accent4>
        <a:srgbClr val="00BD7C"/>
      </a:accent4>
      <a:accent5>
        <a:srgbClr val="EC1A92"/>
      </a:accent5>
      <a:accent6>
        <a:srgbClr val="444444"/>
      </a:accent6>
      <a:hlink>
        <a:srgbClr val="44546A"/>
      </a:hlink>
      <a:folHlink>
        <a:srgbClr val="44546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3A91-03D4-487F-B764-AD4CEAA70EB7}">
  <dimension ref="A1:Q3"/>
  <sheetViews>
    <sheetView workbookViewId="0">
      <selection activeCell="D19" sqref="D19"/>
    </sheetView>
  </sheetViews>
  <sheetFormatPr defaultRowHeight="14.4"/>
  <cols>
    <col min="1" max="1" width="18.5546875" style="1" customWidth="1"/>
    <col min="2" max="2" width="15.44140625" style="1" customWidth="1"/>
    <col min="3" max="3" width="18.88671875" style="1" customWidth="1"/>
    <col min="4" max="4" width="18.88671875" style="11" customWidth="1"/>
    <col min="5" max="5" width="18.88671875" style="1" customWidth="1"/>
    <col min="6" max="6" width="9.77734375" style="1" bestFit="1" customWidth="1"/>
    <col min="7" max="7" width="9.44140625" style="1" bestFit="1" customWidth="1"/>
    <col min="8" max="8" width="9.21875" style="1" bestFit="1" customWidth="1"/>
    <col min="9" max="9" width="22.6640625" style="11" bestFit="1" customWidth="1"/>
    <col min="10" max="10" width="17.109375" style="11" bestFit="1" customWidth="1"/>
    <col min="11" max="11" width="16" style="11" bestFit="1" customWidth="1"/>
    <col min="12" max="12" width="18" style="11" bestFit="1" customWidth="1"/>
    <col min="13" max="13" width="21" style="11" bestFit="1" customWidth="1"/>
    <col min="14" max="14" width="18.21875" style="11" bestFit="1" customWidth="1"/>
    <col min="15" max="15" width="22.109375" style="11" bestFit="1" customWidth="1"/>
    <col min="16" max="16" width="17" style="1" bestFit="1" customWidth="1"/>
    <col min="17" max="17" width="26.5546875" style="1" bestFit="1" customWidth="1"/>
    <col min="18" max="16384" width="8.88671875" style="1"/>
  </cols>
  <sheetData>
    <row r="1" spans="1:17" ht="18">
      <c r="A1" s="1" t="s">
        <v>12</v>
      </c>
      <c r="B1" s="1" t="s">
        <v>0</v>
      </c>
      <c r="C1" s="1" t="s">
        <v>14</v>
      </c>
      <c r="D1" s="11" t="s">
        <v>59</v>
      </c>
      <c r="E1" s="1" t="s">
        <v>7</v>
      </c>
      <c r="F1" s="1" t="s">
        <v>1</v>
      </c>
      <c r="G1" s="1" t="s">
        <v>8</v>
      </c>
      <c r="H1" s="1" t="s">
        <v>9</v>
      </c>
      <c r="I1" s="7" t="s">
        <v>40</v>
      </c>
      <c r="J1" s="7" t="s">
        <v>41</v>
      </c>
      <c r="K1" s="7" t="s">
        <v>42</v>
      </c>
      <c r="L1" s="7" t="s">
        <v>43</v>
      </c>
      <c r="M1" s="7" t="s">
        <v>44</v>
      </c>
      <c r="N1" s="7" t="s">
        <v>45</v>
      </c>
      <c r="O1" s="7" t="s">
        <v>46</v>
      </c>
      <c r="P1" s="1" t="s">
        <v>10</v>
      </c>
      <c r="Q1" s="1" t="s">
        <v>11</v>
      </c>
    </row>
    <row r="2" spans="1:17">
      <c r="A2" s="1">
        <v>12345678</v>
      </c>
      <c r="B2" s="1" t="s">
        <v>2</v>
      </c>
      <c r="C2" s="1" t="s">
        <v>15</v>
      </c>
      <c r="D2" s="11" t="s">
        <v>60</v>
      </c>
      <c r="E2" s="1" t="s">
        <v>63</v>
      </c>
      <c r="F2" s="8">
        <v>1</v>
      </c>
      <c r="G2" s="1">
        <v>1234</v>
      </c>
      <c r="H2" s="1">
        <f>MCI[[#This Row],[Volume]]*MCI[[#This Row],[Density]]</f>
        <v>1234</v>
      </c>
      <c r="I2" s="11">
        <v>0.4</v>
      </c>
      <c r="J2" s="11">
        <v>0.2</v>
      </c>
      <c r="K2" s="11">
        <v>0.3</v>
      </c>
      <c r="L2" s="11">
        <v>0.1</v>
      </c>
      <c r="M2" s="11">
        <v>0.4</v>
      </c>
      <c r="N2" s="11">
        <v>0.2</v>
      </c>
      <c r="O2" s="11">
        <v>0.4</v>
      </c>
      <c r="P2" s="1">
        <v>0</v>
      </c>
      <c r="Q2" s="1">
        <v>0</v>
      </c>
    </row>
    <row r="3" spans="1:17">
      <c r="A3" s="1">
        <v>1235465</v>
      </c>
      <c r="B3" s="1" t="s">
        <v>2</v>
      </c>
      <c r="C3" s="1" t="s">
        <v>15</v>
      </c>
      <c r="D3" s="11" t="s">
        <v>61</v>
      </c>
      <c r="E3" s="1" t="s">
        <v>62</v>
      </c>
      <c r="F3" s="8">
        <v>0.123</v>
      </c>
      <c r="G3" s="1">
        <v>2345</v>
      </c>
      <c r="H3" s="1">
        <f>MCI[[#This Row],[Volume]]*MCI[[#This Row],[Density]]</f>
        <v>288.435</v>
      </c>
      <c r="I3" s="11">
        <v>0.6</v>
      </c>
      <c r="J3" s="11">
        <v>0.3</v>
      </c>
      <c r="K3" s="11">
        <v>0.1</v>
      </c>
      <c r="L3" s="11">
        <v>0</v>
      </c>
      <c r="M3" s="11">
        <v>0.6</v>
      </c>
      <c r="N3" s="11">
        <v>0.3</v>
      </c>
      <c r="O3" s="11">
        <v>0.6</v>
      </c>
      <c r="P3" s="1">
        <v>0</v>
      </c>
      <c r="Q3" s="1">
        <v>0</v>
      </c>
    </row>
  </sheetData>
  <phoneticPr fontId="5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0F0B-32E0-408B-BE0F-C451B4D65EB2}">
  <dimension ref="A1:F3"/>
  <sheetViews>
    <sheetView workbookViewId="0">
      <selection activeCell="B4" sqref="B4"/>
    </sheetView>
  </sheetViews>
  <sheetFormatPr defaultRowHeight="14.4"/>
  <cols>
    <col min="1" max="1" width="11.88671875" bestFit="1" customWidth="1"/>
    <col min="2" max="2" width="16.77734375" bestFit="1" customWidth="1"/>
    <col min="3" max="3" width="16.77734375" style="1" customWidth="1"/>
    <col min="4" max="4" width="9.77734375" bestFit="1" customWidth="1"/>
    <col min="5" max="5" width="20.33203125" customWidth="1"/>
    <col min="6" max="6" width="26.21875" bestFit="1" customWidth="1"/>
  </cols>
  <sheetData>
    <row r="1" spans="1:6">
      <c r="A1" s="1" t="s">
        <v>12</v>
      </c>
      <c r="B1" s="1" t="s">
        <v>0</v>
      </c>
      <c r="C1" s="1" t="s">
        <v>14</v>
      </c>
      <c r="D1" s="1" t="s">
        <v>1</v>
      </c>
      <c r="E1" s="1" t="s">
        <v>35</v>
      </c>
      <c r="F1" s="1" t="s">
        <v>13</v>
      </c>
    </row>
    <row r="2" spans="1:6">
      <c r="A2" s="1">
        <v>12345</v>
      </c>
      <c r="B2" s="1" t="s">
        <v>64</v>
      </c>
      <c r="C2" s="1" t="s">
        <v>15</v>
      </c>
      <c r="D2" s="1">
        <v>1</v>
      </c>
      <c r="E2" s="1">
        <v>0.1</v>
      </c>
      <c r="F2" s="11">
        <v>0.4</v>
      </c>
    </row>
    <row r="3" spans="1:6" s="11" customFormat="1">
      <c r="A3" s="11">
        <v>23456</v>
      </c>
      <c r="B3" s="11" t="s">
        <v>65</v>
      </c>
      <c r="C3" s="11" t="s">
        <v>15</v>
      </c>
      <c r="D3" s="11">
        <v>2</v>
      </c>
      <c r="E3" s="11">
        <v>0.2</v>
      </c>
      <c r="F3" s="11">
        <v>0.3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9DF2-EFDB-405F-8BA4-E2A35ACF0CE9}">
  <dimension ref="A1:J14"/>
  <sheetViews>
    <sheetView workbookViewId="0">
      <selection activeCell="G31" sqref="G31"/>
    </sheetView>
  </sheetViews>
  <sheetFormatPr defaultRowHeight="14.4"/>
  <cols>
    <col min="2" max="2" width="15.5546875" bestFit="1" customWidth="1"/>
    <col min="5" max="5" width="15.5546875" bestFit="1" customWidth="1"/>
    <col min="8" max="8" width="27.5546875" customWidth="1"/>
    <col min="10" max="10" width="9.6640625" customWidth="1"/>
  </cols>
  <sheetData>
    <row r="1" spans="1:10">
      <c r="A1" s="20"/>
      <c r="B1" s="20"/>
    </row>
    <row r="2" spans="1:10">
      <c r="B2" s="21" t="str">
        <f>MCI[[#Headers],[Virgin material (V)]]</f>
        <v>Virgin material (V)</v>
      </c>
      <c r="C2" s="22">
        <f>AVERAGE(MCI[Virgin material (V)])</f>
        <v>0.5</v>
      </c>
      <c r="E2" s="21" t="str">
        <f>MCI[[#Headers],[For recycling (CR)]]</f>
        <v>For recycling (CR)</v>
      </c>
      <c r="F2" s="22">
        <f>AVERAGE(MCI[For recycling (CR)])</f>
        <v>0.5</v>
      </c>
      <c r="I2" s="26" t="s">
        <v>25</v>
      </c>
      <c r="J2" s="26" t="s">
        <v>24</v>
      </c>
    </row>
    <row r="3" spans="1:10">
      <c r="B3" s="21" t="str">
        <f>MCI[[#Headers],[Recycled (FR)]]</f>
        <v>Recycled (FR)</v>
      </c>
      <c r="C3" s="22">
        <f>AVERAGE(MCI[Recycled (FR)])</f>
        <v>0.25</v>
      </c>
      <c r="E3" s="21" t="str">
        <f>MCI[[#Headers],[For reuse (CU)]]</f>
        <v>For reuse (CU)</v>
      </c>
      <c r="F3" s="22">
        <f>AVERAGE(MCI[For reuse (CU)])</f>
        <v>0.25</v>
      </c>
      <c r="H3" s="21" t="str" cm="1">
        <f t="array" ref="H3:H4">_xlfn.UNIQUE(PCI[Category])</f>
        <v>Skin Walls</v>
      </c>
      <c r="I3" s="25">
        <f>IF(ISBLANK(H3),"",AVERAGEIF(PCI[Category], Auxiliary!$H3, PCI[DisassemblyIndicator]))</f>
        <v>0.1</v>
      </c>
      <c r="J3" s="25">
        <f>IF(ISBLANK(H3),"",AVERAGEIF(PCI[Category], Auxiliary!$H3, PCI[ProductCircularityIndicator]))</f>
        <v>0.4</v>
      </c>
    </row>
    <row r="4" spans="1:10">
      <c r="B4" s="21" t="str">
        <f>MCI[[#Headers],[Reused (FU)]]</f>
        <v>Reused (FU)</v>
      </c>
      <c r="C4" s="22">
        <f>AVERAGE(MCI[Reused (FU)])</f>
        <v>0.2</v>
      </c>
      <c r="E4" s="21" t="str">
        <f>MCI[[#Headers],[Linear waste (W0)]]</f>
        <v>Linear waste (W0)</v>
      </c>
      <c r="F4" s="22">
        <f>AVERAGE(MCI[Linear waste (W0)])</f>
        <v>0.5</v>
      </c>
      <c r="H4" s="21" t="str">
        <v>Plan Walls</v>
      </c>
      <c r="I4" s="25">
        <f>IF(ISBLANK(H4),"",AVERAGEIF(PCI[Category], Auxiliary!$H4, PCI[DisassemblyIndicator]))</f>
        <v>0.2</v>
      </c>
      <c r="J4" s="25">
        <f>IF(ISBLANK(H4),"",AVERAGEIF(PCI[Category], Auxiliary!$H4, PCI[ProductCircularityIndicator]))</f>
        <v>0.3</v>
      </c>
    </row>
    <row r="5" spans="1:10">
      <c r="B5" s="21" t="str">
        <f>MCI[[#Headers],[Biological (FS)]]</f>
        <v>Biological (FS)</v>
      </c>
      <c r="C5" s="22">
        <f>AVERAGE(MCI[Biological (FS)])</f>
        <v>0.05</v>
      </c>
      <c r="H5" s="24"/>
      <c r="I5" s="25" t="str">
        <f>IF(ISBLANK(H5),"",AVERAGEIF(PCI[Category], Auxiliary!$H5, PCI[DisassemblyIndicator]))</f>
        <v/>
      </c>
      <c r="J5" s="25" t="str">
        <f>IF(ISBLANK(H5),"",AVERAGEIF(PCI[Category], Auxiliary!$H5, PCI[ProductCircularityIndicator]))</f>
        <v/>
      </c>
    </row>
    <row r="6" spans="1:10">
      <c r="H6" s="24"/>
      <c r="I6" s="25" t="str">
        <f>IF(ISBLANK(H6),"",AVERAGEIF(PCI[Category], Auxiliary!$H6, PCI[DisassemblyIndicator]))</f>
        <v/>
      </c>
      <c r="J6" s="25" t="str">
        <f>IF(ISBLANK(H6),"",AVERAGEIF(PCI[Category], Auxiliary!$H6, PCI[ProductCircularityIndicator]))</f>
        <v/>
      </c>
    </row>
    <row r="7" spans="1:10">
      <c r="H7" s="24"/>
      <c r="I7" s="25" t="str">
        <f>IF(ISBLANK(H7),"",AVERAGEIF(PCI[Category], Auxiliary!$H7, PCI[DisassemblyIndicator]))</f>
        <v/>
      </c>
      <c r="J7" s="25" t="str">
        <f>IF(ISBLANK(H7),"",AVERAGEIF(PCI[Category], Auxiliary!$H7, PCI[ProductCircularityIndicator]))</f>
        <v/>
      </c>
    </row>
    <row r="8" spans="1:10">
      <c r="H8" s="24"/>
      <c r="I8" s="25" t="str">
        <f>IF(ISBLANK(H8),"",AVERAGEIF(PCI[Category], Auxiliary!$H8, PCI[DisassemblyIndicator]))</f>
        <v/>
      </c>
      <c r="J8" s="25" t="str">
        <f>IF(ISBLANK(H8),"",AVERAGEIF(PCI[Category], Auxiliary!$H8, PCI[ProductCircularityIndicator]))</f>
        <v/>
      </c>
    </row>
    <row r="9" spans="1:10">
      <c r="H9" s="24"/>
      <c r="I9" s="25" t="str">
        <f>IF(ISBLANK(H9),"",AVERAGEIF(PCI[Category], Auxiliary!$H9, PCI[DisassemblyIndicator]))</f>
        <v/>
      </c>
      <c r="J9" s="25" t="str">
        <f>IF(ISBLANK(H9),"",AVERAGEIF(PCI[Category], Auxiliary!$H9, PCI[ProductCircularityIndicator]))</f>
        <v/>
      </c>
    </row>
    <row r="10" spans="1:10">
      <c r="H10" s="24"/>
      <c r="I10" s="25" t="str">
        <f>IF(ISBLANK(H10),"",AVERAGEIF(PCI[Category], Auxiliary!$H10, PCI[DisassemblyIndicator]))</f>
        <v/>
      </c>
      <c r="J10" s="25" t="str">
        <f>IF(ISBLANK(H10),"",AVERAGEIF(PCI[Category], Auxiliary!$H10, PCI[ProductCircularityIndicator]))</f>
        <v/>
      </c>
    </row>
    <row r="11" spans="1:10">
      <c r="H11" s="24"/>
      <c r="I11" s="25" t="str">
        <f>IF(ISBLANK(H11),"",AVERAGEIF(PCI[Category], Auxiliary!$H11, PCI[DisassemblyIndicator]))</f>
        <v/>
      </c>
      <c r="J11" s="25" t="str">
        <f>IF(ISBLANK(H11),"",AVERAGEIF(PCI[Category], Auxiliary!$H11, PCI[ProductCircularityIndicator]))</f>
        <v/>
      </c>
    </row>
    <row r="12" spans="1:10">
      <c r="H12" s="24"/>
      <c r="I12" s="25" t="str">
        <f>IF(ISBLANK(H12),"",AVERAGEIF(PCI[Category], Auxiliary!$H12, PCI[DisassemblyIndicator]))</f>
        <v/>
      </c>
      <c r="J12" s="25" t="str">
        <f>IF(ISBLANK(H12),"",AVERAGEIF(PCI[Category], Auxiliary!$H12, PCI[ProductCircularityIndicator]))</f>
        <v/>
      </c>
    </row>
    <row r="13" spans="1:10">
      <c r="H13" s="24"/>
      <c r="I13" s="25" t="str">
        <f>IF(ISBLANK(H13),"",AVERAGEIF(PCI[Category], Auxiliary!$H13, PCI[DisassemblyIndicator]))</f>
        <v/>
      </c>
      <c r="J13" s="25" t="str">
        <f>IF(ISBLANK(H13),"",AVERAGEIF(PCI[Category], Auxiliary!$H13, PCI[ProductCircularityIndicator]))</f>
        <v/>
      </c>
    </row>
    <row r="14" spans="1:10">
      <c r="H14" s="24"/>
      <c r="I14" s="25" t="str">
        <f>IF(ISBLANK(H14),"",AVERAGEIF(PCI[Category], Auxiliary!$H14, PCI[DisassemblyIndicator]))</f>
        <v/>
      </c>
      <c r="J14" s="25" t="str">
        <f>IF(ISBLANK(H14),"",AVERAGEIF(PCI[Category], Auxiliary!$H14, PCI[ProductCircularityIndicator]))</f>
        <v/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EB95-C122-4F24-A6F8-574A63F65543}">
  <dimension ref="A1:P36"/>
  <sheetViews>
    <sheetView tabSelected="1" view="pageLayout" topLeftCell="A7" zoomScale="130" zoomScaleNormal="100" zoomScaleSheetLayoutView="130" zoomScalePageLayoutView="130" workbookViewId="0">
      <selection activeCell="F20" sqref="F20"/>
    </sheetView>
  </sheetViews>
  <sheetFormatPr defaultColWidth="8.88671875" defaultRowHeight="14.4"/>
  <cols>
    <col min="1" max="1" width="12.77734375" customWidth="1"/>
    <col min="2" max="2" width="12.77734375" style="1" customWidth="1"/>
    <col min="3" max="3" width="6.44140625" style="11" customWidth="1"/>
    <col min="4" max="4" width="6.44140625" customWidth="1"/>
    <col min="5" max="5" width="12.77734375" style="11" customWidth="1"/>
    <col min="6" max="6" width="2.5546875" customWidth="1"/>
    <col min="7" max="15" width="10.21875" customWidth="1"/>
  </cols>
  <sheetData>
    <row r="1" spans="1:16" ht="16.95" customHeight="1">
      <c r="A1" s="23" t="s">
        <v>3</v>
      </c>
      <c r="B1" s="35" t="s">
        <v>18</v>
      </c>
      <c r="C1" s="35"/>
      <c r="D1" s="35"/>
      <c r="E1" s="35"/>
      <c r="G1" s="32" t="s">
        <v>48</v>
      </c>
      <c r="H1" s="32"/>
      <c r="I1" s="32"/>
      <c r="J1" s="32"/>
      <c r="K1" s="32" t="s">
        <v>47</v>
      </c>
      <c r="L1" s="32"/>
      <c r="M1" s="32"/>
      <c r="N1" s="32"/>
    </row>
    <row r="2" spans="1:16" s="1" customFormat="1" ht="16.649999999999999" customHeight="1">
      <c r="A2" s="23" t="s">
        <v>16</v>
      </c>
      <c r="B2" s="35" t="s">
        <v>18</v>
      </c>
      <c r="C2" s="35"/>
      <c r="D2" s="35"/>
      <c r="E2" s="35"/>
    </row>
    <row r="3" spans="1:16" s="1" customFormat="1" ht="16.649999999999999" customHeight="1">
      <c r="A3" s="23" t="s">
        <v>17</v>
      </c>
      <c r="B3" s="35" t="s">
        <v>18</v>
      </c>
      <c r="C3" s="35"/>
      <c r="D3" s="35"/>
      <c r="E3" s="35"/>
    </row>
    <row r="4" spans="1:16" s="1" customFormat="1" ht="11.25" customHeight="1">
      <c r="C4" s="11"/>
      <c r="E4" s="11"/>
    </row>
    <row r="5" spans="1:16" ht="19.8" customHeight="1">
      <c r="A5" s="34" t="s">
        <v>58</v>
      </c>
      <c r="B5" s="34"/>
      <c r="C5" s="34"/>
      <c r="D5" s="34"/>
      <c r="E5" s="34"/>
      <c r="P5" s="2"/>
    </row>
    <row r="6" spans="1:16" ht="19.8" customHeight="1">
      <c r="A6" s="34"/>
      <c r="B6" s="34"/>
      <c r="C6" s="34"/>
      <c r="D6" s="34"/>
      <c r="E6" s="34"/>
      <c r="P6" s="2"/>
    </row>
    <row r="7" spans="1:16" s="11" customFormat="1" ht="19.8" customHeight="1">
      <c r="A7" s="34"/>
      <c r="B7" s="34"/>
      <c r="C7" s="34"/>
      <c r="D7" s="34"/>
      <c r="E7" s="34"/>
      <c r="P7" s="12"/>
    </row>
    <row r="8" spans="1:16" s="11" customFormat="1" ht="19.8" customHeight="1">
      <c r="A8" s="34"/>
      <c r="B8" s="34"/>
      <c r="C8" s="34"/>
      <c r="D8" s="34"/>
      <c r="E8" s="34"/>
      <c r="P8" s="12"/>
    </row>
    <row r="9" spans="1:16" s="11" customFormat="1" ht="19.8" customHeight="1">
      <c r="A9" s="34"/>
      <c r="B9" s="34"/>
      <c r="C9" s="34"/>
      <c r="D9" s="34"/>
      <c r="E9" s="34"/>
      <c r="P9" s="12"/>
    </row>
    <row r="10" spans="1:16" s="11" customFormat="1" ht="19.8" customHeight="1">
      <c r="A10" s="34"/>
      <c r="B10" s="34"/>
      <c r="C10" s="34"/>
      <c r="D10" s="34"/>
      <c r="E10" s="34"/>
      <c r="P10" s="12"/>
    </row>
    <row r="11" spans="1:16" ht="19.8" customHeight="1">
      <c r="A11" s="34"/>
      <c r="B11" s="34"/>
      <c r="C11" s="34"/>
      <c r="D11" s="34"/>
      <c r="E11" s="34"/>
      <c r="P11" s="2"/>
    </row>
    <row r="12" spans="1:16" ht="19.8" customHeight="1">
      <c r="A12" s="34"/>
      <c r="B12" s="34"/>
      <c r="C12" s="34"/>
      <c r="D12" s="34"/>
      <c r="E12" s="34"/>
      <c r="G12" s="18"/>
      <c r="H12" s="18"/>
      <c r="I12" s="18"/>
      <c r="J12" s="18"/>
      <c r="P12" s="3"/>
    </row>
    <row r="13" spans="1:16" s="11" customFormat="1" ht="19.8" customHeight="1">
      <c r="A13" s="27" t="s">
        <v>37</v>
      </c>
      <c r="B13" s="28" t="s">
        <v>36</v>
      </c>
      <c r="C13" s="31" t="s">
        <v>38</v>
      </c>
      <c r="D13" s="31"/>
      <c r="E13" s="29" t="s">
        <v>39</v>
      </c>
      <c r="G13" s="33" t="s">
        <v>49</v>
      </c>
      <c r="H13" s="33"/>
      <c r="I13" s="33"/>
      <c r="J13" s="33"/>
      <c r="K13" s="33"/>
      <c r="L13" s="33"/>
      <c r="M13" s="33"/>
      <c r="N13" s="33"/>
      <c r="P13" s="13"/>
    </row>
    <row r="14" spans="1:16" ht="11.25" customHeight="1">
      <c r="A14" s="1"/>
      <c r="P14" s="3"/>
    </row>
    <row r="15" spans="1:16" s="4" customFormat="1" ht="19.8" customHeight="1">
      <c r="A15" s="30" t="s">
        <v>4</v>
      </c>
      <c r="B15" s="30"/>
      <c r="C15" s="30"/>
      <c r="D15" s="9" t="s">
        <v>22</v>
      </c>
      <c r="E15" s="16" t="s">
        <v>18</v>
      </c>
      <c r="P15" s="5"/>
    </row>
    <row r="16" spans="1:16" s="4" customFormat="1" ht="19.8" customHeight="1">
      <c r="A16" s="30" t="s">
        <v>20</v>
      </c>
      <c r="B16" s="30"/>
      <c r="C16" s="30"/>
      <c r="D16" s="9" t="s">
        <v>23</v>
      </c>
      <c r="E16" s="16" t="s">
        <v>18</v>
      </c>
      <c r="P16" s="5"/>
    </row>
    <row r="17" spans="1:16" s="4" customFormat="1" ht="19.8" customHeight="1">
      <c r="A17" s="30" t="s">
        <v>19</v>
      </c>
      <c r="B17" s="30"/>
      <c r="C17" s="30"/>
      <c r="D17" s="7" t="s">
        <v>24</v>
      </c>
      <c r="E17" s="7">
        <f>AVERAGE(PCI[ProductCircularityIndicator])</f>
        <v>0.35</v>
      </c>
      <c r="P17" s="6"/>
    </row>
    <row r="18" spans="1:16" s="4" customFormat="1" ht="19.8" customHeight="1">
      <c r="A18" s="30" t="s">
        <v>21</v>
      </c>
      <c r="B18" s="30"/>
      <c r="C18" s="30"/>
      <c r="D18" s="7" t="s">
        <v>25</v>
      </c>
      <c r="E18" s="7">
        <f>AVERAGE(PCI[DisassemblyIndicator])</f>
        <v>0.15000000000000002</v>
      </c>
      <c r="P18" s="6"/>
    </row>
    <row r="19" spans="1:16" s="4" customFormat="1" ht="19.8" customHeight="1">
      <c r="A19" s="30" t="s">
        <v>5</v>
      </c>
      <c r="B19" s="30"/>
      <c r="C19" s="30"/>
      <c r="D19" s="7" t="s">
        <v>27</v>
      </c>
      <c r="E19" s="19" t="e">
        <f>LARGE(PCI[DisassemblyIndicator],1)&amp;", "&amp;LARGE(PCI[DisassemblyIndicator],2)&amp;", "&amp;LARGE(PCI[DisassemblyIndicator],3)</f>
        <v>#NUM!</v>
      </c>
      <c r="P19" s="6"/>
    </row>
    <row r="20" spans="1:16" s="4" customFormat="1" ht="19.8" customHeight="1">
      <c r="A20" s="30" t="s">
        <v>6</v>
      </c>
      <c r="B20" s="30"/>
      <c r="C20" s="30"/>
      <c r="D20" s="7" t="s">
        <v>28</v>
      </c>
      <c r="E20" s="19" t="e">
        <f>SMALL(PCI[DisassemblyIndicator],1)&amp;", "&amp;SMALL(PCI[DisassemblyIndicator],2)&amp;", "&amp;SMALL(PCI[DisassemblyIndicator],3)</f>
        <v>#NUM!</v>
      </c>
      <c r="P20" s="6"/>
    </row>
    <row r="21" spans="1:16" s="14" customFormat="1" ht="19.8" customHeight="1">
      <c r="A21" s="30" t="s">
        <v>51</v>
      </c>
      <c r="B21" s="30"/>
      <c r="C21" s="30"/>
      <c r="D21" s="7" t="s">
        <v>26</v>
      </c>
      <c r="E21" s="17">
        <f>AVERAGE(MCI[Virgin material (V)])</f>
        <v>0.5</v>
      </c>
      <c r="G21" s="33" t="s">
        <v>50</v>
      </c>
      <c r="H21" s="33"/>
      <c r="I21" s="33"/>
      <c r="J21" s="33"/>
      <c r="K21" s="33"/>
      <c r="L21" s="33"/>
      <c r="M21" s="33"/>
      <c r="N21" s="33"/>
      <c r="P21" s="15"/>
    </row>
    <row r="22" spans="1:16" s="14" customFormat="1" ht="19.8" customHeight="1">
      <c r="A22" s="30" t="s">
        <v>52</v>
      </c>
      <c r="B22" s="30"/>
      <c r="C22" s="30"/>
      <c r="D22" s="7" t="s">
        <v>29</v>
      </c>
      <c r="E22" s="17">
        <f>AVERAGE(MCI[Recycled (FR)])</f>
        <v>0.25</v>
      </c>
      <c r="P22" s="15"/>
    </row>
    <row r="23" spans="1:16" s="4" customFormat="1" ht="19.8" customHeight="1">
      <c r="A23" s="30" t="s">
        <v>53</v>
      </c>
      <c r="B23" s="30"/>
      <c r="C23" s="30"/>
      <c r="D23" s="7" t="s">
        <v>30</v>
      </c>
      <c r="E23" s="17">
        <f>AVERAGE(MCI[Reused (FU)])</f>
        <v>0.2</v>
      </c>
      <c r="P23" s="5"/>
    </row>
    <row r="24" spans="1:16" s="4" customFormat="1" ht="19.8" customHeight="1">
      <c r="A24" s="30" t="s">
        <v>54</v>
      </c>
      <c r="B24" s="30"/>
      <c r="C24" s="30"/>
      <c r="D24" s="7" t="s">
        <v>31</v>
      </c>
      <c r="E24" s="17">
        <f>AVERAGE(MCI[Biological (FS)])</f>
        <v>0.05</v>
      </c>
      <c r="P24" s="6"/>
    </row>
    <row r="25" spans="1:16" s="4" customFormat="1" ht="19.8" customHeight="1">
      <c r="A25" s="30" t="s">
        <v>55</v>
      </c>
      <c r="B25" s="30"/>
      <c r="C25" s="30"/>
      <c r="D25" s="7" t="s">
        <v>32</v>
      </c>
      <c r="E25" s="17">
        <f>AVERAGE(MCI[For recycling (CR)])</f>
        <v>0.5</v>
      </c>
      <c r="P25" s="6"/>
    </row>
    <row r="26" spans="1:16" ht="19.8" customHeight="1">
      <c r="A26" s="30" t="s">
        <v>56</v>
      </c>
      <c r="B26" s="30"/>
      <c r="C26" s="30"/>
      <c r="D26" s="7" t="s">
        <v>33</v>
      </c>
      <c r="E26" s="17">
        <f>AVERAGE(MCI[For reuse (CU)])</f>
        <v>0.25</v>
      </c>
      <c r="P26" s="2"/>
    </row>
    <row r="27" spans="1:16" ht="19.8" customHeight="1">
      <c r="A27" s="30" t="s">
        <v>57</v>
      </c>
      <c r="B27" s="30"/>
      <c r="C27" s="30"/>
      <c r="D27" s="7" t="s">
        <v>34</v>
      </c>
      <c r="E27" s="17">
        <f>AVERAGE(MCI[Linear waste (W0)])</f>
        <v>0.5</v>
      </c>
      <c r="P27" s="2"/>
    </row>
    <row r="28" spans="1:16" ht="19.8" customHeight="1"/>
    <row r="29" spans="1:16" ht="19.8" customHeight="1">
      <c r="A29" s="10"/>
      <c r="B29" s="10"/>
      <c r="C29" s="10"/>
      <c r="D29" s="7"/>
      <c r="E29" s="7"/>
    </row>
    <row r="30" spans="1:16" ht="19.8" customHeight="1"/>
    <row r="31" spans="1:16" ht="19.8" customHeight="1"/>
    <row r="32" spans="1:16" ht="19.8" customHeight="1"/>
    <row r="33" ht="19.8" customHeight="1"/>
    <row r="34" ht="19.8" customHeight="1"/>
    <row r="35" ht="19.8" customHeight="1"/>
    <row r="36" ht="19.8" customHeight="1"/>
  </sheetData>
  <mergeCells count="22">
    <mergeCell ref="A21:C21"/>
    <mergeCell ref="C13:D13"/>
    <mergeCell ref="G1:J1"/>
    <mergeCell ref="K1:N1"/>
    <mergeCell ref="G13:N13"/>
    <mergeCell ref="G21:N21"/>
    <mergeCell ref="A18:C18"/>
    <mergeCell ref="A15:C15"/>
    <mergeCell ref="A16:C16"/>
    <mergeCell ref="A17:C17"/>
    <mergeCell ref="A19:C19"/>
    <mergeCell ref="A20:C20"/>
    <mergeCell ref="A5:E12"/>
    <mergeCell ref="B1:E1"/>
    <mergeCell ref="B2:E2"/>
    <mergeCell ref="B3:E3"/>
    <mergeCell ref="A27:C27"/>
    <mergeCell ref="A22:C22"/>
    <mergeCell ref="A23:C23"/>
    <mergeCell ref="A24:C24"/>
    <mergeCell ref="A25:C25"/>
    <mergeCell ref="A26:C26"/>
  </mergeCells>
  <pageMargins left="0.57189542483660127" right="0.71794871794871795" top="0.60457516339869277" bottom="0.54738562091503273" header="0.3" footer="0.3"/>
  <pageSetup paperSize="9" orientation="landscape" horizontalDpi="300" r:id="rId1"/>
  <headerFooter>
    <oddHeader>&amp;L&amp;14&amp;K00BD7CCircularity Assessment&amp;C&amp;14&amp;K00BD7C&amp;D&amp;R&amp;G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MCI_results</vt:lpstr>
      <vt:lpstr>PCI_results</vt:lpstr>
      <vt:lpstr>Auxiliary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Tomczak</dc:creator>
  <cp:lastModifiedBy>Artur Tomczak</cp:lastModifiedBy>
  <dcterms:created xsi:type="dcterms:W3CDTF">2022-06-24T16:48:00Z</dcterms:created>
  <dcterms:modified xsi:type="dcterms:W3CDTF">2022-09-01T13:29:00Z</dcterms:modified>
</cp:coreProperties>
</file>