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EADC589F-0FAE-44BD-8CAE-1D5271920FB4}" xr6:coauthVersionLast="47" xr6:coauthVersionMax="47" xr10:uidLastSave="{00000000-0000-0000-0000-000000000000}"/>
  <bookViews>
    <workbookView xWindow="-108" yWindow="-108" windowWidth="30936" windowHeight="16896" activeTab="2" xr2:uid="{41215B07-995A-41B2-A990-0ED5E94562FD}"/>
  </bookViews>
  <sheets>
    <sheet name="MCI_results" sheetId="5" r:id="rId1"/>
    <sheet name="PCI_results" sheetId="2" r:id="rId2"/>
    <sheet name="Auxiliary" sheetId="6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6" l="1"/>
  <c r="J2" i="6"/>
  <c r="I2" i="6"/>
  <c r="H2" i="6" l="1" a="1"/>
  <c r="F4" i="6"/>
  <c r="F3" i="6"/>
  <c r="F2" i="6"/>
  <c r="E4" i="6"/>
  <c r="E3" i="6"/>
  <c r="E2" i="6"/>
  <c r="C5" i="6"/>
  <c r="B5" i="6"/>
  <c r="C4" i="6"/>
  <c r="B4" i="6"/>
  <c r="C3" i="6"/>
  <c r="B3" i="6"/>
  <c r="C2" i="6"/>
  <c r="B2" i="6"/>
  <c r="E17" i="3"/>
  <c r="E20" i="3"/>
  <c r="E19" i="3"/>
  <c r="E18" i="3"/>
  <c r="E27" i="3"/>
  <c r="E26" i="3"/>
  <c r="E25" i="3"/>
  <c r="E24" i="3"/>
  <c r="E23" i="3"/>
  <c r="E22" i="3"/>
  <c r="E21" i="3"/>
  <c r="G3" i="5"/>
  <c r="G2" i="5"/>
  <c r="I3" i="6" l="1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<sst xmlns="http://schemas.openxmlformats.org/spreadsheetml/2006/main" count="77" uniqueCount="63">
  <si>
    <t>Category</t>
  </si>
  <si>
    <t>Volume</t>
  </si>
  <si>
    <t>Walls</t>
  </si>
  <si>
    <t>Floors</t>
  </si>
  <si>
    <t>Project name:</t>
  </si>
  <si>
    <t>Picture placeholder</t>
  </si>
  <si>
    <t xml:space="preserve">BCI </t>
  </si>
  <si>
    <t>Highest disassembly potential (top 3)</t>
  </si>
  <si>
    <t>Lowest disassembly potential (top 3)</t>
  </si>
  <si>
    <t>Test1</t>
  </si>
  <si>
    <t>Test2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</si>
  <si>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</si>
  <si>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</si>
  <si>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</si>
  <si>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</si>
  <si>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</si>
  <si>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</si>
  <si>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</si>
  <si>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</si>
  <si>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</si>
  <si>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MyFloor</t>
  </si>
  <si>
    <t>Project address:</t>
  </si>
  <si>
    <t>Author:</t>
  </si>
  <si>
    <t>...</t>
  </si>
  <si>
    <t>EoL strategy recycle</t>
  </si>
  <si>
    <t>EoL strategy reuse</t>
  </si>
  <si>
    <t>Origin material virgin material</t>
  </si>
  <si>
    <t>Origin material  reused</t>
  </si>
  <si>
    <t>Origin material recycled</t>
  </si>
  <si>
    <t xml:space="preserve">Origin material bio-based </t>
  </si>
  <si>
    <t>Average PCI</t>
  </si>
  <si>
    <t xml:space="preserve">Average SCI </t>
  </si>
  <si>
    <t xml:space="preserve">Average disassembly potential  </t>
  </si>
  <si>
    <t xml:space="preserve">Unrecoverable waste 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</si>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</sst>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5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 textRotation="25"/>
    </xf>
    <xf numFmtId="0" fontId="0" fillId="0" borderId="7" xfId="0" applyBorder="1" applyAlignment="1">
      <alignment horizontal="center" vertical="center" textRotation="25"/>
    </xf>
    <xf numFmtId="0" fontId="0" fillId="0" borderId="2" xfId="0" applyBorder="1" applyAlignment="1">
      <alignment horizontal="center" vertical="center" textRotation="25"/>
    </xf>
    <xf numFmtId="0" fontId="0" fillId="0" borderId="3" xfId="0" applyBorder="1" applyAlignment="1">
      <alignment horizontal="center" vertical="center" textRotation="25"/>
    </xf>
    <xf numFmtId="0" fontId="0" fillId="0" borderId="0" xfId="0" applyBorder="1" applyAlignment="1">
      <alignment horizontal="center" vertical="center" textRotation="25"/>
    </xf>
    <xf numFmtId="0" fontId="0" fillId="0" borderId="4" xfId="0" applyBorder="1" applyAlignment="1">
      <alignment horizontal="center" vertical="center" textRotation="25"/>
    </xf>
    <xf numFmtId="0" fontId="0" fillId="0" borderId="5" xfId="0" applyBorder="1" applyAlignment="1">
      <alignment horizontal="center" vertical="center" textRotation="25"/>
    </xf>
    <xf numFmtId="0" fontId="0" fillId="0" borderId="8" xfId="0" applyBorder="1" applyAlignment="1">
      <alignment horizontal="center" vertical="center" textRotation="25"/>
    </xf>
    <xf numFmtId="0" fontId="0" fillId="0" borderId="6" xfId="0" applyBorder="1" applyAlignment="1">
      <alignment horizontal="center" vertical="center" textRotation="25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2" fontId="5" fillId="0" borderId="0" xfId="0" applyNumberFormat="1" applyFont="1" applyFill="1" applyAlignment="1">
      <alignment horizontal="center" vertical="center" wrapText="1"/>
    </xf>
    <xf numFmtId="9" fontId="5" fillId="0" borderId="0" xfId="1" applyFont="1" applyAlignment="1">
      <alignment horizontal="center" vertical="center" wrapText="1"/>
    </xf>
    <xf numFmtId="0" fontId="0" fillId="0" borderId="0" xfId="0" applyFill="1"/>
    <xf numFmtId="0" fontId="8" fillId="2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0" xfId="0" applyNumberFormat="1"/>
    <xf numFmtId="2" fontId="0" fillId="4" borderId="9" xfId="0" applyNumberFormat="1" applyFill="1" applyBorder="1"/>
    <xf numFmtId="0" fontId="0" fillId="4" borderId="9" xfId="0" applyFill="1" applyBorder="1"/>
    <xf numFmtId="2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444444"/>
      <color rgb="FFD123D1"/>
      <color rgb="FFFFED00"/>
      <color rgb="FF00BD7C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Auxiliary!$B$2:$B$5</c:f>
              <c:strCache>
                <c:ptCount val="4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</c:strCache>
            </c:strRef>
          </c:cat>
          <c:val>
            <c:numRef>
              <c:f>Auxiliary!$C$2:$C$5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Auxiliary!$H$2:$H$3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tx>
          <c:invertIfNegative val="0"/>
          <c:val>
            <c:numRef>
              <c:f>Auxiliary!#REF!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0F-43FF-944B-1C0DF086E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9616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Auxiliary!$E$2:$E$4</c:f>
              <c:strCache>
                <c:ptCount val="3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</c:strCache>
            </c:strRef>
          </c:cat>
          <c:val>
            <c:numRef>
              <c:f>Auxiliary!$F$2:$F$4</c:f>
              <c:numCache>
                <c:formatCode>General</c:formatCode>
                <c:ptCount val="3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81139537790877E-2"/>
          <c:y val="7.5645336772554334E-2"/>
          <c:w val="0.90545166326663595"/>
          <c:h val="0.597812861456189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Auxiliary!$H$2:$H$3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tx>
          <c:invertIfNegative val="0"/>
          <c:val>
            <c:numRef>
              <c:f>Auxiliary!#REF!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5-4F9A-B7E6-9FAB749A2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9616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14911</xdr:colOff>
      <xdr:row>13</xdr:row>
      <xdr:rowOff>15766</xdr:rowOff>
    </xdr:from>
    <xdr:to>
      <xdr:col>13</xdr:col>
      <xdr:colOff>693683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709612</xdr:colOff>
      <xdr:row>0</xdr:row>
      <xdr:rowOff>209550</xdr:rowOff>
    </xdr:from>
    <xdr:to>
      <xdr:col>13</xdr:col>
      <xdr:colOff>713075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15766</xdr:colOff>
      <xdr:row>21</xdr:row>
      <xdr:rowOff>15766</xdr:rowOff>
    </xdr:from>
    <xdr:to>
      <xdr:col>13</xdr:col>
      <xdr:colOff>698938</xdr:colOff>
      <xdr:row>26</xdr:row>
      <xdr:rowOff>240139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P3" totalsRowShown="0">
  <autoFilter ref="A1:P3" xr:uid="{9834B703-CCD2-4B9D-9524-48A2655FDC0B}"/>
  <tableColumns count="16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5" totalsRowShown="0">
  <autoFilter ref="A1:F5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coBI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EC1A92"/>
      </a:accent5>
      <a:accent6>
        <a:srgbClr val="44546A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P3"/>
  <sheetViews>
    <sheetView topLeftCell="D1" workbookViewId="0">
      <selection activeCell="N7" sqref="N7"/>
    </sheetView>
  </sheetViews>
  <sheetFormatPr defaultRowHeight="14.4"/>
  <cols>
    <col min="1" max="1" width="18.5546875" style="1" customWidth="1"/>
    <col min="2" max="2" width="15.44140625" style="1" customWidth="1"/>
    <col min="3" max="4" width="18.88671875" style="1" customWidth="1"/>
    <col min="5" max="5" width="9.77734375" style="1" bestFit="1" customWidth="1"/>
    <col min="6" max="6" width="9.44140625" style="1" bestFit="1" customWidth="1"/>
    <col min="7" max="7" width="9.21875" style="1" bestFit="1" customWidth="1"/>
    <col min="8" max="8" width="22.6640625" style="22" bestFit="1" customWidth="1"/>
    <col min="9" max="9" width="17.109375" style="22" bestFit="1" customWidth="1"/>
    <col min="10" max="10" width="16" style="22" bestFit="1" customWidth="1"/>
    <col min="11" max="11" width="18" style="22" bestFit="1" customWidth="1"/>
    <col min="12" max="12" width="21" style="22" bestFit="1" customWidth="1"/>
    <col min="13" max="13" width="18.21875" style="22" bestFit="1" customWidth="1"/>
    <col min="14" max="14" width="22.109375" style="22" bestFit="1" customWidth="1"/>
    <col min="15" max="15" width="17" style="1" bestFit="1" customWidth="1"/>
    <col min="16" max="16" width="26.5546875" style="1" bestFit="1" customWidth="1"/>
    <col min="17" max="16384" width="8.88671875" style="1"/>
  </cols>
  <sheetData>
    <row r="1" spans="1:16" ht="18">
      <c r="A1" s="1" t="s">
        <v>16</v>
      </c>
      <c r="B1" s="1" t="s">
        <v>0</v>
      </c>
      <c r="C1" s="1" t="s">
        <v>18</v>
      </c>
      <c r="D1" s="1" t="s">
        <v>11</v>
      </c>
      <c r="E1" s="1" t="s">
        <v>1</v>
      </c>
      <c r="F1" s="1" t="s">
        <v>12</v>
      </c>
      <c r="G1" s="1" t="s">
        <v>13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1" t="s">
        <v>14</v>
      </c>
      <c r="P1" s="1" t="s">
        <v>15</v>
      </c>
    </row>
    <row r="2" spans="1:16">
      <c r="D2" s="1" t="s">
        <v>9</v>
      </c>
      <c r="E2" s="8">
        <v>1</v>
      </c>
      <c r="F2" s="1">
        <v>1234</v>
      </c>
      <c r="G2" s="1">
        <f>MCI[[#This Row],[Volume]]*MCI[[#This Row],[Density]]</f>
        <v>1234</v>
      </c>
      <c r="H2" s="22">
        <v>0.4</v>
      </c>
      <c r="I2" s="22">
        <v>0.2</v>
      </c>
      <c r="J2" s="22">
        <v>0.3</v>
      </c>
      <c r="K2" s="22">
        <v>0.1</v>
      </c>
      <c r="L2" s="22">
        <v>0.4</v>
      </c>
      <c r="M2" s="22">
        <v>0.2</v>
      </c>
      <c r="N2" s="22">
        <v>0.4</v>
      </c>
      <c r="O2" s="1">
        <v>0</v>
      </c>
      <c r="P2" s="1">
        <v>0</v>
      </c>
    </row>
    <row r="3" spans="1:16">
      <c r="D3" s="1" t="s">
        <v>10</v>
      </c>
      <c r="E3" s="8">
        <v>0.123</v>
      </c>
      <c r="F3" s="1">
        <v>2345</v>
      </c>
      <c r="G3" s="1">
        <f>MCI[[#This Row],[Volume]]*MCI[[#This Row],[Density]]</f>
        <v>288.435</v>
      </c>
      <c r="H3" s="22">
        <v>0.6</v>
      </c>
      <c r="I3" s="22">
        <v>0.3</v>
      </c>
      <c r="J3" s="22">
        <v>0.1</v>
      </c>
      <c r="K3" s="22">
        <v>0</v>
      </c>
      <c r="L3" s="22">
        <v>0.6</v>
      </c>
      <c r="M3" s="22">
        <v>0.3</v>
      </c>
      <c r="N3" s="22">
        <v>0.6</v>
      </c>
      <c r="O3" s="1">
        <v>0</v>
      </c>
      <c r="P3" s="1">
        <v>0</v>
      </c>
    </row>
  </sheetData>
  <phoneticPr fontId="6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5"/>
  <sheetViews>
    <sheetView workbookViewId="0">
      <selection activeCell="G5" sqref="G5"/>
    </sheetView>
  </sheetViews>
  <sheetFormatPr defaultRowHeight="14.4"/>
  <cols>
    <col min="1" max="1" width="11.88671875" bestFit="1" customWidth="1"/>
    <col min="2" max="2" width="16.77734375" bestFit="1" customWidth="1"/>
    <col min="3" max="3" width="16.77734375" style="1" customWidth="1"/>
    <col min="4" max="4" width="9.77734375" bestFit="1" customWidth="1"/>
    <col min="5" max="5" width="20.33203125" customWidth="1"/>
    <col min="6" max="6" width="26.21875" bestFit="1" customWidth="1"/>
  </cols>
  <sheetData>
    <row r="1" spans="1:6">
      <c r="A1" s="1" t="s">
        <v>16</v>
      </c>
      <c r="B1" s="1" t="s">
        <v>0</v>
      </c>
      <c r="C1" s="1" t="s">
        <v>18</v>
      </c>
      <c r="D1" s="1" t="s">
        <v>1</v>
      </c>
      <c r="E1" s="1" t="s">
        <v>47</v>
      </c>
      <c r="F1" s="1" t="s">
        <v>17</v>
      </c>
    </row>
    <row r="2" spans="1:6">
      <c r="A2" s="1">
        <v>12345</v>
      </c>
      <c r="B2" s="1" t="s">
        <v>2</v>
      </c>
      <c r="C2" s="1" t="s">
        <v>19</v>
      </c>
      <c r="D2" s="1">
        <v>2</v>
      </c>
      <c r="E2" s="1">
        <v>0.1</v>
      </c>
      <c r="F2" s="22">
        <v>0.23100000000000001</v>
      </c>
    </row>
    <row r="3" spans="1:6" s="22" customFormat="1">
      <c r="A3" s="22">
        <v>12123123345</v>
      </c>
      <c r="B3" s="22" t="s">
        <v>2</v>
      </c>
      <c r="C3" s="22" t="s">
        <v>19</v>
      </c>
      <c r="D3" s="22">
        <v>2.4</v>
      </c>
      <c r="E3" s="22">
        <v>0.13</v>
      </c>
      <c r="F3" s="22">
        <v>0.1</v>
      </c>
    </row>
    <row r="4" spans="1:6">
      <c r="A4" s="1">
        <v>67890</v>
      </c>
      <c r="B4" s="1" t="s">
        <v>3</v>
      </c>
      <c r="C4" s="1" t="s">
        <v>20</v>
      </c>
      <c r="D4" s="1">
        <v>3</v>
      </c>
      <c r="E4" s="1">
        <v>0.2</v>
      </c>
      <c r="F4" s="22">
        <v>0.2</v>
      </c>
    </row>
    <row r="5" spans="1:6">
      <c r="A5" s="22">
        <v>12331</v>
      </c>
      <c r="B5" s="22" t="s">
        <v>3</v>
      </c>
      <c r="C5" s="22" t="s">
        <v>20</v>
      </c>
      <c r="D5" s="22">
        <v>4</v>
      </c>
      <c r="E5" s="22">
        <v>0.3</v>
      </c>
      <c r="F5" s="22">
        <v>0.2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5"/>
  <sheetViews>
    <sheetView tabSelected="1" workbookViewId="0">
      <selection activeCell="I8" sqref="I8"/>
    </sheetView>
  </sheetViews>
  <sheetFormatPr defaultRowHeight="14.4"/>
  <cols>
    <col min="2" max="2" width="15.5546875" bestFit="1" customWidth="1"/>
    <col min="5" max="5" width="15.5546875" bestFit="1" customWidth="1"/>
    <col min="10" max="10" width="9.6640625" customWidth="1"/>
  </cols>
  <sheetData>
    <row r="1" spans="1:10">
      <c r="A1" s="35"/>
      <c r="B1" s="35"/>
      <c r="I1" t="s">
        <v>37</v>
      </c>
      <c r="J1" t="s">
        <v>36</v>
      </c>
    </row>
    <row r="2" spans="1:10">
      <c r="B2" s="36" t="str">
        <f>MCI[[#Headers],[Virgin material (V)]]</f>
        <v>Virgin material (V)</v>
      </c>
      <c r="C2" s="37">
        <f>AVERAGE(MCI[Virgin material (V)])</f>
        <v>0.5</v>
      </c>
      <c r="E2" s="36" t="str">
        <f>MCI[[#Headers],[For recycling (CR)]]</f>
        <v>For recycling (CR)</v>
      </c>
      <c r="F2" s="37">
        <f>AVERAGE(MCI[For recycling (CR)])</f>
        <v>0.5</v>
      </c>
      <c r="H2" s="36" t="str" cm="1">
        <f t="array" ref="H2:H3">_xlfn.UNIQUE(PCI[Category])</f>
        <v>Walls</v>
      </c>
      <c r="I2" s="37">
        <f>SUMIFS(PCI[[#This Row],[DisassemblyIndicator]], PCI[[#This Row],[Category]], Auxiliary!H2)</f>
        <v>0.1</v>
      </c>
      <c r="J2" s="37">
        <f>SUMIFS(PCI[[#This Row],[ProductCircularityIndicator]], PCI[[#This Row],[Category]], Auxiliary!H2)</f>
        <v>0.23100000000000001</v>
      </c>
    </row>
    <row r="3" spans="1:10">
      <c r="B3" s="36" t="str">
        <f>MCI[[#Headers],[Recycled (FR)]]</f>
        <v>Recycled (FR)</v>
      </c>
      <c r="C3" s="37">
        <f>AVERAGE(MCI[Recycled (FR)])</f>
        <v>0.25</v>
      </c>
      <c r="E3" s="36" t="str">
        <f>MCI[[#Headers],[For reuse (CU)]]</f>
        <v>For reuse (CU)</v>
      </c>
      <c r="F3" s="37">
        <f>AVERAGE(MCI[For reuse (CU)])</f>
        <v>0.25</v>
      </c>
      <c r="H3" s="36" t="str">
        <v>Floors</v>
      </c>
      <c r="I3" s="37">
        <f>SUMIFS(PCI[[#This Row],[DisassemblyIndicator]], PCI[[#This Row],[Category]], Auxiliary!H3)</f>
        <v>0</v>
      </c>
      <c r="J3" s="37">
        <f>SUMIFS(PCI[[#This Row],[ProductCircularityIndicator]], PCI[[#This Row],[Category]], Auxiliary!H3)</f>
        <v>0</v>
      </c>
    </row>
    <row r="4" spans="1:10">
      <c r="B4" s="36" t="str">
        <f>MCI[[#Headers],[Reused (FU)]]</f>
        <v>Reused (FU)</v>
      </c>
      <c r="C4" s="37">
        <f>AVERAGE(MCI[Reused (FU)])</f>
        <v>0.2</v>
      </c>
      <c r="E4" s="36" t="str">
        <f>MCI[[#Headers],[Linear waste (W0)]]</f>
        <v>Linear waste (W0)</v>
      </c>
      <c r="F4" s="37">
        <f>AVERAGE(MCI[Linear waste (W0)])</f>
        <v>0.5</v>
      </c>
    </row>
    <row r="5" spans="1:10">
      <c r="B5" s="36" t="str">
        <f>MCI[[#Headers],[Biological (FS)]]</f>
        <v>Biological (FS)</v>
      </c>
      <c r="C5" s="37">
        <f>AVERAGE(MCI[Biological (FS)])</f>
        <v>0.05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view="pageLayout" topLeftCell="A7" zoomScale="130" zoomScaleNormal="100" zoomScaleSheetLayoutView="130" zoomScalePageLayoutView="130" workbookViewId="0">
      <selection activeCell="G21" sqref="G21:N21"/>
    </sheetView>
  </sheetViews>
  <sheetFormatPr defaultColWidth="8.88671875" defaultRowHeight="14.4"/>
  <cols>
    <col min="1" max="1" width="12.77734375" customWidth="1"/>
    <col min="2" max="2" width="12.77734375" style="1" customWidth="1"/>
    <col min="3" max="3" width="6.44140625" style="22" customWidth="1"/>
    <col min="4" max="4" width="6.44140625" customWidth="1"/>
    <col min="5" max="5" width="12.77734375" style="22" customWidth="1"/>
    <col min="6" max="6" width="2.5546875" customWidth="1"/>
    <col min="7" max="15" width="10.21875" customWidth="1"/>
  </cols>
  <sheetData>
    <row r="1" spans="1:16" ht="16.95" customHeight="1">
      <c r="A1" s="40" t="s">
        <v>4</v>
      </c>
      <c r="B1" s="10" t="s">
        <v>23</v>
      </c>
      <c r="C1" s="10"/>
      <c r="D1" s="10"/>
      <c r="E1" s="10"/>
      <c r="G1" s="38" t="s">
        <v>60</v>
      </c>
      <c r="H1" s="38"/>
      <c r="I1" s="38"/>
      <c r="J1" s="38"/>
      <c r="K1" s="38" t="s">
        <v>59</v>
      </c>
      <c r="L1" s="38"/>
      <c r="M1" s="38"/>
      <c r="N1" s="38"/>
    </row>
    <row r="2" spans="1:16" s="1" customFormat="1" ht="16.649999999999999" customHeight="1">
      <c r="A2" s="40" t="s">
        <v>21</v>
      </c>
      <c r="B2" s="10" t="s">
        <v>23</v>
      </c>
      <c r="C2" s="10"/>
      <c r="D2" s="10"/>
      <c r="E2" s="10"/>
    </row>
    <row r="3" spans="1:16" s="1" customFormat="1" ht="16.649999999999999" customHeight="1">
      <c r="A3" s="40" t="s">
        <v>22</v>
      </c>
      <c r="B3" s="10" t="s">
        <v>23</v>
      </c>
      <c r="C3" s="10"/>
      <c r="D3" s="10"/>
      <c r="E3" s="10"/>
    </row>
    <row r="4" spans="1:16" s="1" customFormat="1" ht="11.25" customHeight="1">
      <c r="C4" s="22"/>
      <c r="E4" s="22"/>
    </row>
    <row r="5" spans="1:16" ht="19.8" customHeight="1">
      <c r="A5" s="12" t="s">
        <v>5</v>
      </c>
      <c r="B5" s="13"/>
      <c r="C5" s="13"/>
      <c r="D5" s="13"/>
      <c r="E5" s="14"/>
      <c r="P5" s="2"/>
    </row>
    <row r="6" spans="1:16" ht="19.8" customHeight="1">
      <c r="A6" s="15"/>
      <c r="B6" s="16"/>
      <c r="C6" s="16"/>
      <c r="D6" s="16"/>
      <c r="E6" s="17"/>
      <c r="P6" s="2"/>
    </row>
    <row r="7" spans="1:16" s="22" customFormat="1" ht="19.8" customHeight="1">
      <c r="A7" s="15"/>
      <c r="B7" s="16"/>
      <c r="C7" s="16"/>
      <c r="D7" s="16"/>
      <c r="E7" s="17"/>
      <c r="P7" s="23"/>
    </row>
    <row r="8" spans="1:16" s="22" customFormat="1" ht="19.8" customHeight="1">
      <c r="A8" s="15"/>
      <c r="B8" s="16"/>
      <c r="C8" s="16"/>
      <c r="D8" s="16"/>
      <c r="E8" s="17"/>
      <c r="P8" s="23"/>
    </row>
    <row r="9" spans="1:16" s="22" customFormat="1" ht="19.8" customHeight="1">
      <c r="A9" s="15"/>
      <c r="B9" s="16"/>
      <c r="C9" s="16"/>
      <c r="D9" s="16"/>
      <c r="E9" s="17"/>
      <c r="P9" s="23"/>
    </row>
    <row r="10" spans="1:16" s="22" customFormat="1" ht="19.8" customHeight="1">
      <c r="A10" s="15"/>
      <c r="B10" s="16"/>
      <c r="C10" s="16"/>
      <c r="D10" s="16"/>
      <c r="E10" s="17"/>
      <c r="P10" s="23"/>
    </row>
    <row r="11" spans="1:16" ht="19.8" customHeight="1">
      <c r="A11" s="15"/>
      <c r="B11" s="16"/>
      <c r="C11" s="16"/>
      <c r="D11" s="16"/>
      <c r="E11" s="17"/>
      <c r="P11" s="2"/>
    </row>
    <row r="12" spans="1:16" ht="19.8" customHeight="1">
      <c r="A12" s="18"/>
      <c r="B12" s="19"/>
      <c r="C12" s="19"/>
      <c r="D12" s="19"/>
      <c r="E12" s="20"/>
      <c r="G12" s="29"/>
      <c r="H12" s="29"/>
      <c r="I12" s="29"/>
      <c r="J12" s="29"/>
      <c r="P12" s="3"/>
    </row>
    <row r="13" spans="1:16" s="22" customFormat="1" ht="19.8" customHeight="1">
      <c r="A13" s="30" t="s">
        <v>49</v>
      </c>
      <c r="B13" s="31" t="s">
        <v>48</v>
      </c>
      <c r="C13" s="33" t="s">
        <v>50</v>
      </c>
      <c r="D13" s="33"/>
      <c r="E13" s="32" t="s">
        <v>51</v>
      </c>
      <c r="G13" s="39" t="s">
        <v>61</v>
      </c>
      <c r="H13" s="39"/>
      <c r="I13" s="39"/>
      <c r="J13" s="39"/>
      <c r="K13" s="39"/>
      <c r="L13" s="39"/>
      <c r="M13" s="39"/>
      <c r="N13" s="39"/>
      <c r="P13" s="24"/>
    </row>
    <row r="14" spans="1:16" ht="11.25" customHeight="1">
      <c r="A14" s="1"/>
      <c r="P14" s="3"/>
    </row>
    <row r="15" spans="1:16" s="4" customFormat="1" ht="19.8" customHeight="1">
      <c r="A15" s="11" t="s">
        <v>6</v>
      </c>
      <c r="B15" s="11"/>
      <c r="C15" s="11"/>
      <c r="D15" s="9" t="s">
        <v>34</v>
      </c>
      <c r="E15" s="27" t="s">
        <v>23</v>
      </c>
      <c r="P15" s="5"/>
    </row>
    <row r="16" spans="1:16" s="4" customFormat="1" ht="19.8" customHeight="1">
      <c r="A16" s="11" t="s">
        <v>31</v>
      </c>
      <c r="B16" s="11"/>
      <c r="C16" s="11"/>
      <c r="D16" s="9" t="s">
        <v>35</v>
      </c>
      <c r="E16" s="27" t="s">
        <v>23</v>
      </c>
      <c r="P16" s="5"/>
    </row>
    <row r="17" spans="1:16" s="4" customFormat="1" ht="19.8" customHeight="1">
      <c r="A17" s="11" t="s">
        <v>30</v>
      </c>
      <c r="B17" s="11"/>
      <c r="C17" s="11"/>
      <c r="D17" s="7" t="s">
        <v>36</v>
      </c>
      <c r="E17" s="7">
        <f>AVERAGE(PCI[ProductCircularityIndicator])</f>
        <v>0.18275000000000002</v>
      </c>
      <c r="P17" s="6"/>
    </row>
    <row r="18" spans="1:16" s="4" customFormat="1" ht="19.8" customHeight="1">
      <c r="A18" s="11" t="s">
        <v>32</v>
      </c>
      <c r="B18" s="11"/>
      <c r="C18" s="11"/>
      <c r="D18" s="7" t="s">
        <v>37</v>
      </c>
      <c r="E18" s="7">
        <f>AVERAGE(PCI[DisassemblyIndicator])</f>
        <v>0.1825</v>
      </c>
      <c r="P18" s="6"/>
    </row>
    <row r="19" spans="1:16" s="4" customFormat="1" ht="19.8" customHeight="1">
      <c r="A19" s="11" t="s">
        <v>7</v>
      </c>
      <c r="B19" s="11"/>
      <c r="C19" s="11"/>
      <c r="D19" s="7" t="s">
        <v>39</v>
      </c>
      <c r="E19" s="34" t="str">
        <f>LARGE(PCI[DisassemblyIndicator],1)&amp;", "&amp;LARGE(PCI[DisassemblyIndicator],2)&amp;", "&amp;LARGE(PCI[DisassemblyIndicator],3)</f>
        <v>0.3, 0.2, 0.13</v>
      </c>
      <c r="P19" s="6"/>
    </row>
    <row r="20" spans="1:16" s="4" customFormat="1" ht="19.8" customHeight="1">
      <c r="A20" s="11" t="s">
        <v>8</v>
      </c>
      <c r="B20" s="11"/>
      <c r="C20" s="11"/>
      <c r="D20" s="7" t="s">
        <v>40</v>
      </c>
      <c r="E20" s="34" t="str">
        <f>SMALL(PCI[DisassemblyIndicator],1)&amp;", "&amp;SMALL(PCI[DisassemblyIndicator],2)&amp;", "&amp;SMALL(PCI[DisassemblyIndicator],3)</f>
        <v>0.1, 0.13, 0.2</v>
      </c>
      <c r="P20" s="6"/>
    </row>
    <row r="21" spans="1:16" s="25" customFormat="1" ht="19.8" customHeight="1">
      <c r="A21" s="11" t="s">
        <v>26</v>
      </c>
      <c r="B21" s="11"/>
      <c r="C21" s="11"/>
      <c r="D21" s="7" t="s">
        <v>38</v>
      </c>
      <c r="E21" s="28">
        <f>AVERAGE(MCI[Virgin material (V)])</f>
        <v>0.5</v>
      </c>
      <c r="G21" s="39" t="s">
        <v>62</v>
      </c>
      <c r="H21" s="39"/>
      <c r="I21" s="39"/>
      <c r="J21" s="39"/>
      <c r="K21" s="39"/>
      <c r="L21" s="39"/>
      <c r="M21" s="39"/>
      <c r="N21" s="39"/>
      <c r="P21" s="26"/>
    </row>
    <row r="22" spans="1:16" s="25" customFormat="1" ht="19.8" customHeight="1">
      <c r="A22" s="11" t="s">
        <v>28</v>
      </c>
      <c r="B22" s="11"/>
      <c r="C22" s="11"/>
      <c r="D22" s="7" t="s">
        <v>41</v>
      </c>
      <c r="E22" s="28">
        <f>AVERAGE(MCI[Recycled (FR)])</f>
        <v>0.25</v>
      </c>
      <c r="P22" s="26"/>
    </row>
    <row r="23" spans="1:16" s="4" customFormat="1" ht="19.8" customHeight="1">
      <c r="A23" s="11" t="s">
        <v>27</v>
      </c>
      <c r="B23" s="11"/>
      <c r="C23" s="11"/>
      <c r="D23" s="7" t="s">
        <v>42</v>
      </c>
      <c r="E23" s="28">
        <f>AVERAGE(MCI[Reused (FU)])</f>
        <v>0.2</v>
      </c>
      <c r="P23" s="5"/>
    </row>
    <row r="24" spans="1:16" s="4" customFormat="1" ht="19.8" customHeight="1">
      <c r="A24" s="11" t="s">
        <v>29</v>
      </c>
      <c r="B24" s="11"/>
      <c r="C24" s="11"/>
      <c r="D24" s="7" t="s">
        <v>43</v>
      </c>
      <c r="E24" s="28">
        <f>AVERAGE(MCI[Biological (FS)])</f>
        <v>0.05</v>
      </c>
      <c r="P24" s="6"/>
    </row>
    <row r="25" spans="1:16" s="4" customFormat="1" ht="19.8" customHeight="1">
      <c r="A25" s="11" t="s">
        <v>24</v>
      </c>
      <c r="B25" s="11"/>
      <c r="C25" s="11"/>
      <c r="D25" s="7" t="s">
        <v>44</v>
      </c>
      <c r="E25" s="28">
        <f>AVERAGE(MCI[For recycling (CR)])</f>
        <v>0.5</v>
      </c>
      <c r="P25" s="6"/>
    </row>
    <row r="26" spans="1:16" ht="19.8" customHeight="1">
      <c r="A26" s="11" t="s">
        <v>25</v>
      </c>
      <c r="B26" s="11"/>
      <c r="C26" s="11"/>
      <c r="D26" s="7" t="s">
        <v>45</v>
      </c>
      <c r="E26" s="28">
        <f>AVERAGE(MCI[For reuse (CU)])</f>
        <v>0.25</v>
      </c>
      <c r="P26" s="2"/>
    </row>
    <row r="27" spans="1:16" ht="19.8" customHeight="1">
      <c r="A27" s="11" t="s">
        <v>33</v>
      </c>
      <c r="B27" s="11"/>
      <c r="C27" s="11"/>
      <c r="D27" s="7" t="s">
        <v>46</v>
      </c>
      <c r="E27" s="28">
        <f>AVERAGE(MCI[Linear waste (W0)])</f>
        <v>0.5</v>
      </c>
      <c r="P27" s="2"/>
    </row>
    <row r="28" spans="1:16" ht="19.8" customHeight="1"/>
    <row r="29" spans="1:16" ht="19.8" customHeight="1">
      <c r="A29" s="21"/>
      <c r="B29" s="21"/>
      <c r="C29" s="21"/>
      <c r="D29" s="7"/>
      <c r="E29" s="7"/>
    </row>
    <row r="30" spans="1:16" ht="19.8" customHeight="1"/>
    <row r="31" spans="1:16" ht="19.8" customHeight="1"/>
    <row r="32" spans="1:16" ht="19.8" customHeight="1"/>
    <row r="33" ht="19.8" customHeight="1"/>
    <row r="34" ht="19.8" customHeight="1"/>
    <row r="35" ht="19.8" customHeight="1"/>
    <row r="36" ht="19.8" customHeight="1"/>
  </sheetData>
  <mergeCells count="22">
    <mergeCell ref="A27:C27"/>
    <mergeCell ref="C13:D13"/>
    <mergeCell ref="G1:J1"/>
    <mergeCell ref="K1:N1"/>
    <mergeCell ref="G13:N13"/>
    <mergeCell ref="G21:N21"/>
    <mergeCell ref="A22:C22"/>
    <mergeCell ref="A23:C23"/>
    <mergeCell ref="A24:C24"/>
    <mergeCell ref="A25:C25"/>
    <mergeCell ref="A26:C26"/>
    <mergeCell ref="A18:C18"/>
    <mergeCell ref="A15:C15"/>
    <mergeCell ref="A16:C16"/>
    <mergeCell ref="A17:C17"/>
    <mergeCell ref="A19:C19"/>
    <mergeCell ref="A20:C20"/>
    <mergeCell ref="A21:C21"/>
    <mergeCell ref="A5:E12"/>
    <mergeCell ref="B1:E1"/>
    <mergeCell ref="B2:E2"/>
    <mergeCell ref="B3:E3"/>
  </mergeCells>
  <pageMargins left="0.57189542483660127" right="0.52287581699346408" top="0.60457516339869277" bottom="0.54738562091503273" header="0.3" footer="0.3"/>
  <pageSetup paperSize="9" orientation="landscape" horizontalDpi="300" r:id="rId1"/>
  <headerFooter>
    <oddHeader xml:space="preserve">&amp;LCIRCULARITY ASSESSMENT&amp;C&amp;D&amp;R[logo]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2022-09-01T09:12:37Z</dcterms:modified>
</cp:coreProperties>
</file>