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1BB7F566-6768-4CD2-AA19-729BA45E32A5}" xr6:coauthVersionLast="47" xr6:coauthVersionMax="47" xr10:uidLastSave="{00000000-0000-0000-0000-000000000000}"/>
  <bookViews>
    <workbookView xWindow="-120" yWindow="-120" windowWidth="38640" windowHeight="21240" activeTab="3" xr2:uid="{41215B07-995A-41B2-A990-0ED5E94562FD}"/>
  </bookViews>
  <sheets>
    <sheet name="MCI_results" sheetId="5" r:id="rId1"/>
    <sheet name="PCI_results" sheetId="2" r:id="rId2"/>
    <sheet name="Auxiliary" sheetId="6" state="hidden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6" l="1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3" i="6"/>
  <c r="F2" i="6"/>
  <c r="E4" i="6"/>
  <c r="E3" i="6"/>
  <c r="E2" i="6"/>
  <c r="C5" i="6"/>
  <c r="B5" i="6"/>
  <c r="C4" i="6"/>
  <c r="B4" i="6"/>
  <c r="C3" i="6"/>
  <c r="B3" i="6"/>
  <c r="B2" i="6"/>
  <c r="E17" i="3"/>
  <c r="E20" i="3"/>
  <c r="E19" i="3"/>
  <c r="E18" i="3"/>
  <c r="E26" i="3"/>
  <c r="E25" i="3"/>
  <c r="E24" i="3"/>
  <c r="E23" i="3"/>
  <c r="E22" i="3"/>
  <c r="H3" i="5"/>
  <c r="H2" i="5"/>
  <c r="F4" i="6" l="1" a="1"/>
  <c r="F4" i="6" s="1"/>
  <c r="E27" i="3" a="1"/>
  <c r="E27" i="3" s="1"/>
  <c r="E21" i="3" a="1"/>
  <c r="E21" i="3" s="1"/>
  <c r="C2" i="6" a="1"/>
  <c r="C2" i="6" s="1"/>
  <c r="J5" i="6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<sst xmlns="http://schemas.openxmlformats.org/spreadsheetml/2006/main" count="81" uniqueCount="69">
  <si>
    <t>Category</t>
  </si>
  <si>
    <t>Volume</t>
  </si>
  <si>
    <t>Walls</t>
  </si>
  <si>
    <t>Project name: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</si>
  <si>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</si>
  <si>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</si>
  <si>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</si>
  <si>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</si>
  <si>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</si>
  <si>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</si>
  <si>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</si>
  <si>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</si>
  <si>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</si>
  <si>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</si>
  <si>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</si>
  <si>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</si>
  <si>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</si>
  <si>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</si>
  <si>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</si>
  <si>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</si>
  <si>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</si>
  <si>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</si>
  <si>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</si>
  <si>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</si>
  <si>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</si>
  <si>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</si>
  <si>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</si>
  <si>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</si>
  <si>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</si>
  <si>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</si>
  <si>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</si>
  <si>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</si>
  <si>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</si>
  <si>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</si>
  <si>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</si>
  <si>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</si>
  <si>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</si>
  <si>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</si>
  <si>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</si>
  <si>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</si>
  <si>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</si>
  <si>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</si>
  <si>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</si>
  <si>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</si>
  <si>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</si>
  <si>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</si>
  <si>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</si>
  <si>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</si>
  <si>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</si>
  <si>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</si>
  <si>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</si>
  <si>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</si>
  <si>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</si>
  <si>
    <t>Virgin material</t>
  </si>
  <si>
    <t>Recycled</t>
  </si>
  <si>
    <t>Reused</t>
  </si>
  <si>
    <t>Sustainable bio-based</t>
  </si>
  <si>
    <t>For recycle</t>
  </si>
  <si>
    <t>For reuse</t>
  </si>
  <si>
    <t>Unrecoverable waste</t>
  </si>
  <si>
    <t>Average</t>
  </si>
  <si>
    <t>Highest (top 3)</t>
  </si>
  <si>
    <t>Lowest (last 3)</t>
  </si>
  <si>
    <t>Disassembly potential     (0.4-4.0)</t>
  </si>
  <si>
    <t>Origin material (input)</t>
  </si>
  <si>
    <t>End-of-Life strategy (output)</t>
  </si>
  <si>
    <t>Building Circularity Indicator</t>
  </si>
  <si>
    <t>Average Product Circularity Indicator</t>
  </si>
  <si>
    <t>Average System Circularity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</si>
</sst>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4" fillId="0" borderId="0" xfId="1" applyFont="1" applyFill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9" fontId="4" fillId="0" borderId="0" xfId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9" fontId="4" fillId="0" borderId="3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00BD7C"/>
      <color rgb="FF444444"/>
      <color rgb="FFD123D1"/>
      <color rgb="FFFFED00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Auxiliary!$B$2:$B$5</c:f>
              <c:strCache>
                <c:ptCount val="4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</c:strCache>
            </c:strRef>
          </c:cat>
          <c:val>
            <c:numRef>
              <c:f>Auxiliary!$C$2:$C$5</c:f>
              <c:numCache>
                <c:formatCode>General</c:formatCode>
                <c:ptCount val="4"/>
                <c:pt idx="0">
                  <c:v>0.41666666666666663</c:v>
                </c:pt>
                <c:pt idx="1">
                  <c:v>0.4</c:v>
                </c:pt>
                <c:pt idx="2">
                  <c:v>0.17499999999999999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 anchor="t" anchorCtr="0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Auxiliary!$E$2:$E$4</c:f>
              <c:strCache>
                <c:ptCount val="3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</c:strCache>
            </c:strRef>
          </c:cat>
          <c:val>
            <c:numRef>
              <c:f>Auxiliary!$F$2:$F$4</c:f>
              <c:numCache>
                <c:formatCode>General</c:formatCode>
                <c:ptCount val="3"/>
                <c:pt idx="0">
                  <c:v>0.4</c:v>
                </c:pt>
                <c:pt idx="1">
                  <c:v>0.3</c:v>
                </c:pt>
                <c:pt idx="2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anchor="t" anchorCtr="0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4357</xdr:colOff>
      <xdr:row>0</xdr:row>
      <xdr:rowOff>206713</xdr:rowOff>
    </xdr:from>
    <xdr:to>
      <xdr:col>13</xdr:col>
      <xdr:colOff>705256</xdr:colOff>
      <xdr:row>11</xdr:row>
      <xdr:rowOff>243191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21</xdr:row>
      <xdr:rowOff>2981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BIM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EC1A92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topLeftCell="C1" workbookViewId="0">
      <selection activeCell="O4" sqref="O4"/>
    </sheetView>
  </sheetViews>
  <sheetFormatPr defaultColWidth="8.85546875" defaultRowHeight="15"/>
  <cols>
    <col min="1" max="1" width="18.5703125" style="1" customWidth="1"/>
    <col min="2" max="2" width="15.42578125" style="1" customWidth="1"/>
    <col min="3" max="3" width="18.85546875" style="1" customWidth="1"/>
    <col min="4" max="4" width="18.85546875" style="11" customWidth="1"/>
    <col min="5" max="5" width="18.85546875" style="1" customWidth="1"/>
    <col min="6" max="6" width="9.7109375" style="1" bestFit="1" customWidth="1"/>
    <col min="7" max="7" width="9.42578125" style="1" bestFit="1" customWidth="1"/>
    <col min="8" max="8" width="9.28515625" style="1" bestFit="1" customWidth="1"/>
    <col min="9" max="9" width="22.7109375" style="11" bestFit="1" customWidth="1"/>
    <col min="10" max="10" width="17.14062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28515625" style="11" bestFit="1" customWidth="1"/>
    <col min="15" max="15" width="22.140625" style="11" bestFit="1" customWidth="1"/>
    <col min="16" max="16" width="17" style="1" bestFit="1" customWidth="1"/>
    <col min="17" max="17" width="26.5703125" style="1" bestFit="1" customWidth="1"/>
    <col min="18" max="16384" width="8.85546875" style="1"/>
  </cols>
  <sheetData>
    <row r="1" spans="1:17" ht="18.75">
      <c r="A1" s="1" t="s">
        <v>9</v>
      </c>
      <c r="B1" s="1" t="s">
        <v>0</v>
      </c>
      <c r="C1" s="1" t="s">
        <v>11</v>
      </c>
      <c r="D1" s="11" t="s">
        <v>46</v>
      </c>
      <c r="E1" s="1" t="s">
        <v>4</v>
      </c>
      <c r="F1" s="1" t="s">
        <v>1</v>
      </c>
      <c r="G1" s="1" t="s">
        <v>5</v>
      </c>
      <c r="H1" s="1" t="s">
        <v>6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1" t="s">
        <v>7</v>
      </c>
      <c r="Q1" s="1" t="s">
        <v>8</v>
      </c>
    </row>
    <row r="2" spans="1:17">
      <c r="A2" s="1">
        <v>12345678</v>
      </c>
      <c r="B2" s="1" t="s">
        <v>2</v>
      </c>
      <c r="C2" s="1" t="s">
        <v>12</v>
      </c>
      <c r="D2" s="11" t="s">
        <v>47</v>
      </c>
      <c r="E2" s="1" t="s">
        <v>50</v>
      </c>
      <c r="F2" s="8">
        <v>1</v>
      </c>
      <c r="G2" s="1">
        <v>1200</v>
      </c>
      <c r="H2" s="1">
        <f>MCI[[#This Row],[Volume]]*MCI[[#This Row],[Density]]</f>
        <v>1200</v>
      </c>
      <c r="I2" s="11">
        <v>400</v>
      </c>
      <c r="J2" s="11">
        <v>0.5</v>
      </c>
      <c r="K2" s="11">
        <v>0.15</v>
      </c>
      <c r="L2" s="11">
        <v>0.1</v>
      </c>
      <c r="M2" s="11">
        <v>0.2</v>
      </c>
      <c r="N2" s="11">
        <v>0.3</v>
      </c>
      <c r="O2" s="11">
        <v>600</v>
      </c>
      <c r="P2" s="1">
        <v>0</v>
      </c>
      <c r="Q2" s="1">
        <v>0</v>
      </c>
    </row>
    <row r="3" spans="1:17">
      <c r="A3" s="1">
        <v>1235465</v>
      </c>
      <c r="B3" s="1" t="s">
        <v>2</v>
      </c>
      <c r="C3" s="1" t="s">
        <v>12</v>
      </c>
      <c r="D3" s="11" t="s">
        <v>48</v>
      </c>
      <c r="E3" s="1" t="s">
        <v>49</v>
      </c>
      <c r="F3" s="8">
        <v>0.123</v>
      </c>
      <c r="G3" s="1">
        <v>2000</v>
      </c>
      <c r="H3" s="1">
        <f>MCI[[#This Row],[Volume]]*MCI[[#This Row],[Density]]</f>
        <v>246</v>
      </c>
      <c r="I3" s="11">
        <v>123</v>
      </c>
      <c r="J3" s="11">
        <v>0.3</v>
      </c>
      <c r="K3" s="11">
        <v>0.2</v>
      </c>
      <c r="L3" s="11">
        <v>0</v>
      </c>
      <c r="M3" s="11">
        <v>0.6</v>
      </c>
      <c r="N3" s="11">
        <v>0.3</v>
      </c>
      <c r="O3" s="11">
        <v>12.3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selection activeCell="F22" sqref="F22"/>
    </sheetView>
  </sheetViews>
  <sheetFormatPr defaultRowHeight="15"/>
  <cols>
    <col min="1" max="1" width="11.85546875" bestFit="1" customWidth="1"/>
    <col min="2" max="2" width="16.7109375" bestFit="1" customWidth="1"/>
    <col min="3" max="3" width="16.7109375" style="1" customWidth="1"/>
    <col min="4" max="4" width="9.7109375" bestFit="1" customWidth="1"/>
    <col min="5" max="5" width="20.28515625" customWidth="1"/>
    <col min="6" max="6" width="26.28515625" bestFit="1" customWidth="1"/>
  </cols>
  <sheetData>
    <row r="1" spans="1:6">
      <c r="A1" s="1" t="s">
        <v>9</v>
      </c>
      <c r="B1" s="1" t="s">
        <v>0</v>
      </c>
      <c r="C1" s="1" t="s">
        <v>11</v>
      </c>
      <c r="D1" s="1" t="s">
        <v>1</v>
      </c>
      <c r="E1" s="1" t="s">
        <v>29</v>
      </c>
      <c r="F1" s="1" t="s">
        <v>10</v>
      </c>
    </row>
    <row r="2" spans="1:6">
      <c r="A2" s="1">
        <v>12345</v>
      </c>
      <c r="B2" s="1" t="s">
        <v>51</v>
      </c>
      <c r="C2" s="1" t="s">
        <v>12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52</v>
      </c>
      <c r="C3" s="11" t="s">
        <v>12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D10" sqref="D10"/>
    </sheetView>
  </sheetViews>
  <sheetFormatPr defaultRowHeight="15"/>
  <cols>
    <col min="2" max="2" width="18.28515625" customWidth="1"/>
    <col min="5" max="5" width="19.5703125" customWidth="1"/>
    <col min="8" max="8" width="27.5703125" customWidth="1"/>
    <col min="10" max="10" width="9.7109375" customWidth="1"/>
  </cols>
  <sheetData>
    <row r="1" spans="1:10">
      <c r="A1" s="18"/>
      <c r="B1" s="18"/>
    </row>
    <row r="2" spans="1:10">
      <c r="B2" s="19" t="str">
        <f>MCI[[#Headers],[Virgin material (V)]]</f>
        <v>Virgin material (V)</v>
      </c>
      <c r="C2" s="24" cm="1">
        <f t="array" ref="C2">AVERAGE(MCI[Virgin material (V)]/MCI[Weight])</f>
        <v>0.41666666666666663</v>
      </c>
      <c r="E2" s="19" t="str">
        <f>MCI[[#Headers],[For recycling (CR)]]</f>
        <v>For recycling (CR)</v>
      </c>
      <c r="F2" s="20">
        <f>AVERAGE(MCI[For recycling (CR)])</f>
        <v>0.4</v>
      </c>
      <c r="I2" s="24" t="s">
        <v>19</v>
      </c>
      <c r="J2" s="24" t="s">
        <v>18</v>
      </c>
    </row>
    <row r="3" spans="1:10">
      <c r="B3" s="19" t="str">
        <f>MCI[[#Headers],[Recycled (FR)]]</f>
        <v>Recycled (FR)</v>
      </c>
      <c r="C3" s="20">
        <f>AVERAGE(MCI[Recycled (FR)])</f>
        <v>0.4</v>
      </c>
      <c r="E3" s="19" t="str">
        <f>MCI[[#Headers],[For reuse (CU)]]</f>
        <v>For reuse (CU)</v>
      </c>
      <c r="F3" s="20">
        <f>AVERAGE(MCI[For reuse (CU)])</f>
        <v>0.3</v>
      </c>
      <c r="H3" s="19" t="str" cm="1">
        <f t="array" ref="H3:H4">_xlfn.UNIQUE(PCI[Category])</f>
        <v>Skin Walls</v>
      </c>
      <c r="I3" s="23">
        <f>IF(ISBLANK(H3),"",AVERAGEIF(PCI[Category], Auxiliary!$H3, PCI[DisassemblyIndicator]))</f>
        <v>0.1</v>
      </c>
      <c r="J3" s="23">
        <f>IF(ISBLANK(H3),"",AVERAGEIF(PCI[Category], Auxiliary!$H3, PCI[ProductCircularityIndicator]))</f>
        <v>0.4</v>
      </c>
    </row>
    <row r="4" spans="1:10">
      <c r="B4" s="19" t="str">
        <f>MCI[[#Headers],[Reused (FU)]]</f>
        <v>Reused (FU)</v>
      </c>
      <c r="C4" s="20">
        <f>AVERAGE(MCI[Reused (FU)])</f>
        <v>0.17499999999999999</v>
      </c>
      <c r="E4" s="19" t="str">
        <f>MCI[[#Headers],[Linear waste (W0)]]</f>
        <v>Linear waste (W0)</v>
      </c>
      <c r="F4" s="24" cm="1">
        <f t="array" ref="F4">AVERAGE(MCI[Linear waste (W0)]/MCI[Weight])</f>
        <v>0.27500000000000002</v>
      </c>
      <c r="H4" s="19" t="str">
        <v>Plan Walls</v>
      </c>
      <c r="I4" s="23">
        <f>IF(ISBLANK(H4),"",AVERAGEIF(PCI[Category], Auxiliary!$H4, PCI[DisassemblyIndicator]))</f>
        <v>0.2</v>
      </c>
      <c r="J4" s="23">
        <f>IF(ISBLANK(H4),"",AVERAGEIF(PCI[Category], Auxiliary!$H4, PCI[ProductCircularityIndicator]))</f>
        <v>0.3</v>
      </c>
    </row>
    <row r="5" spans="1:10">
      <c r="B5" s="19" t="str">
        <f>MCI[[#Headers],[Biological (FS)]]</f>
        <v>Biological (FS)</v>
      </c>
      <c r="C5" s="20">
        <f>AVERAGE(MCI[Biological (FS)])</f>
        <v>0.05</v>
      </c>
      <c r="H5" s="22"/>
      <c r="I5" s="23" t="str">
        <f>IF(ISBLANK(H5),"",AVERAGEIF(PCI[Category], Auxiliary!$H5, PCI[DisassemblyIndicator]))</f>
        <v/>
      </c>
      <c r="J5" s="23" t="str">
        <f>IF(ISBLANK(H5),"",AVERAGEIF(PCI[Category], Auxiliary!$H5, PCI[ProductCircularityIndicator]))</f>
        <v/>
      </c>
    </row>
    <row r="6" spans="1:10">
      <c r="H6" s="22"/>
      <c r="I6" s="23" t="str">
        <f>IF(ISBLANK(H6),"",AVERAGEIF(PCI[Category], Auxiliary!$H6, PCI[DisassemblyIndicator]))</f>
        <v/>
      </c>
      <c r="J6" s="23" t="str">
        <f>IF(ISBLANK(H6),"",AVERAGEIF(PCI[Category], Auxiliary!$H6, PCI[ProductCircularityIndicator]))</f>
        <v/>
      </c>
    </row>
    <row r="7" spans="1:10">
      <c r="H7" s="22"/>
      <c r="I7" s="23" t="str">
        <f>IF(ISBLANK(H7),"",AVERAGEIF(PCI[Category], Auxiliary!$H7, PCI[DisassemblyIndicator]))</f>
        <v/>
      </c>
      <c r="J7" s="23" t="str">
        <f>IF(ISBLANK(H7),"",AVERAGEIF(PCI[Category], Auxiliary!$H7, PCI[ProductCircularityIndicator]))</f>
        <v/>
      </c>
    </row>
    <row r="8" spans="1:10">
      <c r="H8" s="22"/>
      <c r="I8" s="23" t="str">
        <f>IF(ISBLANK(H8),"",AVERAGEIF(PCI[Category], Auxiliary!$H8, PCI[DisassemblyIndicator]))</f>
        <v/>
      </c>
      <c r="J8" s="23" t="str">
        <f>IF(ISBLANK(H8),"",AVERAGEIF(PCI[Category], Auxiliary!$H8, PCI[ProductCircularityIndicator]))</f>
        <v/>
      </c>
    </row>
    <row r="9" spans="1:10">
      <c r="H9" s="22"/>
      <c r="I9" s="23" t="str">
        <f>IF(ISBLANK(H9),"",AVERAGEIF(PCI[Category], Auxiliary!$H9, PCI[DisassemblyIndicator]))</f>
        <v/>
      </c>
      <c r="J9" s="23" t="str">
        <f>IF(ISBLANK(H9),"",AVERAGEIF(PCI[Category], Auxiliary!$H9, PCI[ProductCircularityIndicator]))</f>
        <v/>
      </c>
    </row>
    <row r="10" spans="1:10">
      <c r="H10" s="22"/>
      <c r="I10" s="23" t="str">
        <f>IF(ISBLANK(H10),"",AVERAGEIF(PCI[Category], Auxiliary!$H10, PCI[DisassemblyIndicator]))</f>
        <v/>
      </c>
      <c r="J10" s="23" t="str">
        <f>IF(ISBLANK(H10),"",AVERAGEIF(PCI[Category], Auxiliary!$H10, PCI[ProductCircularityIndicator]))</f>
        <v/>
      </c>
    </row>
    <row r="11" spans="1:10">
      <c r="H11" s="22"/>
      <c r="I11" s="23" t="str">
        <f>IF(ISBLANK(H11),"",AVERAGEIF(PCI[Category], Auxiliary!$H11, PCI[DisassemblyIndicator]))</f>
        <v/>
      </c>
      <c r="J11" s="23" t="str">
        <f>IF(ISBLANK(H11),"",AVERAGEIF(PCI[Category], Auxiliary!$H11, PCI[ProductCircularityIndicator]))</f>
        <v/>
      </c>
    </row>
    <row r="12" spans="1:10">
      <c r="H12" s="22"/>
      <c r="I12" s="23" t="str">
        <f>IF(ISBLANK(H12),"",AVERAGEIF(PCI[Category], Auxiliary!$H12, PCI[DisassemblyIndicator]))</f>
        <v/>
      </c>
      <c r="J12" s="23" t="str">
        <f>IF(ISBLANK(H12),"",AVERAGEIF(PCI[Category], Auxiliary!$H12, PCI[ProductCircularityIndicator]))</f>
        <v/>
      </c>
    </row>
    <row r="13" spans="1:10">
      <c r="H13" s="22"/>
      <c r="I13" s="23" t="str">
        <f>IF(ISBLANK(H13),"",AVERAGEIF(PCI[Category], Auxiliary!$H13, PCI[DisassemblyIndicator]))</f>
        <v/>
      </c>
      <c r="J13" s="23" t="str">
        <f>IF(ISBLANK(H13),"",AVERAGEIF(PCI[Category], Auxiliary!$H13, PCI[ProductCircularityIndicator]))</f>
        <v/>
      </c>
    </row>
    <row r="14" spans="1:10">
      <c r="H14" s="22"/>
      <c r="I14" s="23" t="str">
        <f>IF(ISBLANK(H14),"",AVERAGEIF(PCI[Category], Auxiliary!$H14, PCI[DisassemblyIndicator]))</f>
        <v/>
      </c>
      <c r="J14" s="23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zoomScale="235" zoomScaleNormal="100" zoomScaleSheetLayoutView="130" zoomScalePageLayoutView="235" workbookViewId="0">
      <selection activeCell="F1" sqref="F1"/>
    </sheetView>
  </sheetViews>
  <sheetFormatPr defaultColWidth="8.7109375" defaultRowHeight="15"/>
  <cols>
    <col min="1" max="1" width="11.85546875" customWidth="1"/>
    <col min="2" max="2" width="11.42578125" style="1" customWidth="1"/>
    <col min="3" max="3" width="5.42578125" style="11" customWidth="1"/>
    <col min="4" max="4" width="6" customWidth="1"/>
    <col min="5" max="5" width="11.42578125" style="11" customWidth="1"/>
    <col min="6" max="6" width="2" customWidth="1"/>
    <col min="7" max="13" width="10.28515625" customWidth="1"/>
    <col min="14" max="14" width="10.7109375" customWidth="1"/>
    <col min="15" max="15" width="10.28515625" customWidth="1"/>
  </cols>
  <sheetData>
    <row r="1" spans="1:16" ht="16.899999999999999" customHeight="1">
      <c r="A1" s="21" t="s">
        <v>3</v>
      </c>
      <c r="B1" s="47" t="s">
        <v>15</v>
      </c>
      <c r="C1" s="47"/>
      <c r="D1" s="47"/>
      <c r="E1" s="47"/>
      <c r="G1" s="41" t="s">
        <v>42</v>
      </c>
      <c r="H1" s="41"/>
      <c r="I1" s="41"/>
      <c r="J1" s="41"/>
      <c r="K1" s="41" t="s">
        <v>41</v>
      </c>
      <c r="L1" s="41"/>
      <c r="M1" s="41"/>
      <c r="N1" s="41"/>
    </row>
    <row r="2" spans="1:16" s="1" customFormat="1" ht="16.7" customHeight="1">
      <c r="A2" s="21" t="s">
        <v>13</v>
      </c>
      <c r="B2" s="47" t="s">
        <v>15</v>
      </c>
      <c r="C2" s="47"/>
      <c r="D2" s="47"/>
      <c r="E2" s="47"/>
    </row>
    <row r="3" spans="1:16" s="1" customFormat="1" ht="16.7" customHeight="1">
      <c r="A3" s="21" t="s">
        <v>14</v>
      </c>
      <c r="B3" s="47" t="s">
        <v>15</v>
      </c>
      <c r="C3" s="47"/>
      <c r="D3" s="47"/>
      <c r="E3" s="47"/>
    </row>
    <row r="4" spans="1:16" s="1" customFormat="1" ht="11.25" customHeight="1">
      <c r="C4" s="11"/>
      <c r="E4" s="11"/>
    </row>
    <row r="5" spans="1:16" ht="19.899999999999999" customHeight="1">
      <c r="A5" s="46" t="s">
        <v>45</v>
      </c>
      <c r="B5" s="46"/>
      <c r="C5" s="46"/>
      <c r="D5" s="46"/>
      <c r="E5" s="46"/>
      <c r="P5" s="2"/>
    </row>
    <row r="6" spans="1:16" ht="19.899999999999999" customHeight="1">
      <c r="A6" s="46"/>
      <c r="B6" s="46"/>
      <c r="C6" s="46"/>
      <c r="D6" s="46"/>
      <c r="E6" s="46"/>
      <c r="P6" s="2"/>
    </row>
    <row r="7" spans="1:16" s="11" customFormat="1" ht="19.899999999999999" customHeight="1">
      <c r="A7" s="46"/>
      <c r="B7" s="46"/>
      <c r="C7" s="46"/>
      <c r="D7" s="46"/>
      <c r="E7" s="46"/>
      <c r="P7" s="12"/>
    </row>
    <row r="8" spans="1:16" s="11" customFormat="1" ht="19.899999999999999" customHeight="1">
      <c r="A8" s="46"/>
      <c r="B8" s="46"/>
      <c r="C8" s="46"/>
      <c r="D8" s="46"/>
      <c r="E8" s="46"/>
      <c r="P8" s="12"/>
    </row>
    <row r="9" spans="1:16" s="11" customFormat="1" ht="19.899999999999999" customHeight="1">
      <c r="A9" s="46"/>
      <c r="B9" s="46"/>
      <c r="C9" s="46"/>
      <c r="D9" s="46"/>
      <c r="E9" s="46"/>
      <c r="P9" s="12"/>
    </row>
    <row r="10" spans="1:16" s="11" customFormat="1" ht="19.899999999999999" customHeight="1">
      <c r="A10" s="46"/>
      <c r="B10" s="46"/>
      <c r="C10" s="46"/>
      <c r="D10" s="46"/>
      <c r="E10" s="46"/>
      <c r="P10" s="12"/>
    </row>
    <row r="11" spans="1:16" ht="19.899999999999999" customHeight="1">
      <c r="A11" s="46"/>
      <c r="B11" s="46"/>
      <c r="C11" s="46"/>
      <c r="D11" s="46"/>
      <c r="E11" s="46"/>
      <c r="P11" s="2"/>
    </row>
    <row r="12" spans="1:16" ht="19.899999999999999" customHeight="1">
      <c r="A12" s="46"/>
      <c r="B12" s="46"/>
      <c r="C12" s="46"/>
      <c r="D12" s="46"/>
      <c r="E12" s="46"/>
      <c r="G12" s="16"/>
      <c r="H12" s="16"/>
      <c r="I12" s="16"/>
      <c r="J12" s="16"/>
      <c r="P12" s="3"/>
    </row>
    <row r="13" spans="1:16" s="11" customFormat="1" ht="19.899999999999999" customHeight="1">
      <c r="A13" s="25" t="s">
        <v>31</v>
      </c>
      <c r="B13" s="26" t="s">
        <v>30</v>
      </c>
      <c r="C13" s="40" t="s">
        <v>32</v>
      </c>
      <c r="D13" s="40"/>
      <c r="E13" s="27" t="s">
        <v>33</v>
      </c>
      <c r="G13" s="45" t="s">
        <v>43</v>
      </c>
      <c r="H13" s="45"/>
      <c r="I13" s="45"/>
      <c r="J13" s="45"/>
      <c r="K13" s="45"/>
      <c r="L13" s="45"/>
      <c r="M13" s="45"/>
      <c r="N13" s="45"/>
      <c r="P13" s="13"/>
    </row>
    <row r="14" spans="1:16" ht="11.25" customHeight="1">
      <c r="A14" s="1"/>
      <c r="P14" s="3"/>
    </row>
    <row r="15" spans="1:16" s="4" customFormat="1" ht="19.899999999999999" customHeight="1">
      <c r="A15" s="44" t="s">
        <v>66</v>
      </c>
      <c r="B15" s="44"/>
      <c r="C15" s="44"/>
      <c r="D15" s="9" t="s">
        <v>16</v>
      </c>
      <c r="E15" s="28">
        <v>0</v>
      </c>
      <c r="P15" s="5"/>
    </row>
    <row r="16" spans="1:16" s="4" customFormat="1" ht="19.899999999999999" customHeight="1">
      <c r="A16" s="44" t="s">
        <v>68</v>
      </c>
      <c r="B16" s="44"/>
      <c r="C16" s="44"/>
      <c r="D16" s="9" t="s">
        <v>17</v>
      </c>
      <c r="E16" s="28">
        <v>0</v>
      </c>
      <c r="P16" s="5"/>
    </row>
    <row r="17" spans="1:16" s="4" customFormat="1" ht="19.899999999999999" customHeight="1">
      <c r="A17" s="44" t="s">
        <v>67</v>
      </c>
      <c r="B17" s="44"/>
      <c r="C17" s="44"/>
      <c r="D17" s="29" t="s">
        <v>18</v>
      </c>
      <c r="E17" s="30">
        <f>AVERAGE(PCI[ProductCircularityIndicator])</f>
        <v>0.35</v>
      </c>
      <c r="P17" s="6"/>
    </row>
    <row r="18" spans="1:16" s="4" customFormat="1" ht="19.899999999999999" customHeight="1">
      <c r="A18" s="37" t="s">
        <v>63</v>
      </c>
      <c r="B18" s="43" t="s">
        <v>60</v>
      </c>
      <c r="C18" s="43"/>
      <c r="D18" s="7" t="s">
        <v>19</v>
      </c>
      <c r="E18" s="7">
        <f>AVERAGE(PCI[DisassemblyIndicator])</f>
        <v>0.15000000000000002</v>
      </c>
      <c r="P18" s="6"/>
    </row>
    <row r="19" spans="1:16" s="4" customFormat="1" ht="19.899999999999999" customHeight="1">
      <c r="A19" s="38"/>
      <c r="B19" s="44" t="s">
        <v>61</v>
      </c>
      <c r="C19" s="44"/>
      <c r="D19" s="7" t="s">
        <v>21</v>
      </c>
      <c r="E19" s="17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899999999999999" customHeight="1">
      <c r="A20" s="39"/>
      <c r="B20" s="42" t="s">
        <v>62</v>
      </c>
      <c r="C20" s="42"/>
      <c r="D20" s="29" t="s">
        <v>22</v>
      </c>
      <c r="E20" s="31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899999999999999" customHeight="1">
      <c r="A21" s="37" t="s">
        <v>64</v>
      </c>
      <c r="B21" s="43" t="s">
        <v>53</v>
      </c>
      <c r="C21" s="43"/>
      <c r="D21" s="34" t="s">
        <v>20</v>
      </c>
      <c r="E21" s="35" cm="1">
        <f t="array" ref="E21">AVERAGE(MCI[Virgin material (V)]/MCI[Weight])</f>
        <v>0.41666666666666663</v>
      </c>
      <c r="G21" s="45" t="s">
        <v>44</v>
      </c>
      <c r="H21" s="45"/>
      <c r="I21" s="45"/>
      <c r="J21" s="45"/>
      <c r="K21" s="45"/>
      <c r="L21" s="45"/>
      <c r="M21" s="45"/>
      <c r="N21" s="45"/>
      <c r="P21" s="15"/>
    </row>
    <row r="22" spans="1:16" s="14" customFormat="1" ht="19.899999999999999" customHeight="1">
      <c r="A22" s="38"/>
      <c r="B22" s="36" t="s">
        <v>54</v>
      </c>
      <c r="C22" s="36"/>
      <c r="D22" s="32" t="s">
        <v>23</v>
      </c>
      <c r="E22" s="33">
        <f>AVERAGE(MCI[Recycled (FR)])</f>
        <v>0.4</v>
      </c>
      <c r="P22" s="15"/>
    </row>
    <row r="23" spans="1:16" s="4" customFormat="1" ht="19.899999999999999" customHeight="1">
      <c r="A23" s="38"/>
      <c r="B23" s="36" t="s">
        <v>55</v>
      </c>
      <c r="C23" s="36"/>
      <c r="D23" s="32" t="s">
        <v>24</v>
      </c>
      <c r="E23" s="33">
        <f>AVERAGE(MCI[Reused (FU)])</f>
        <v>0.17499999999999999</v>
      </c>
      <c r="P23" s="5"/>
    </row>
    <row r="24" spans="1:16" s="4" customFormat="1" ht="19.899999999999999" customHeight="1">
      <c r="A24" s="39"/>
      <c r="B24" s="42" t="s">
        <v>56</v>
      </c>
      <c r="C24" s="42"/>
      <c r="D24" s="29" t="s">
        <v>25</v>
      </c>
      <c r="E24" s="30">
        <f>AVERAGE(MCI[Biological (FS)])</f>
        <v>0.05</v>
      </c>
      <c r="P24" s="6"/>
    </row>
    <row r="25" spans="1:16" s="4" customFormat="1" ht="19.899999999999999" customHeight="1">
      <c r="A25" s="38" t="s">
        <v>65</v>
      </c>
      <c r="B25" s="36" t="s">
        <v>57</v>
      </c>
      <c r="C25" s="36"/>
      <c r="D25" s="32" t="s">
        <v>26</v>
      </c>
      <c r="E25" s="33">
        <f>AVERAGE(MCI[For recycling (CR)])</f>
        <v>0.4</v>
      </c>
      <c r="P25" s="6"/>
    </row>
    <row r="26" spans="1:16" ht="19.899999999999999" customHeight="1">
      <c r="A26" s="38"/>
      <c r="B26" s="36" t="s">
        <v>58</v>
      </c>
      <c r="C26" s="36"/>
      <c r="D26" s="32" t="s">
        <v>27</v>
      </c>
      <c r="E26" s="33">
        <f>AVERAGE(MCI[For reuse (CU)])</f>
        <v>0.3</v>
      </c>
      <c r="P26" s="2"/>
    </row>
    <row r="27" spans="1:16" ht="19.899999999999999" customHeight="1">
      <c r="A27" s="38"/>
      <c r="B27" s="36" t="s">
        <v>59</v>
      </c>
      <c r="C27" s="36"/>
      <c r="D27" s="32" t="s">
        <v>28</v>
      </c>
      <c r="E27" s="33" cm="1">
        <f t="array" ref="E27">AVERAGE(MCI[Linear waste (W0)]/MCI[Weight])</f>
        <v>0.27500000000000002</v>
      </c>
      <c r="P27" s="2"/>
    </row>
    <row r="28" spans="1:16" ht="19.899999999999999" customHeight="1"/>
    <row r="29" spans="1:16" ht="19.899999999999999" customHeight="1">
      <c r="A29" s="10"/>
      <c r="B29" s="10"/>
      <c r="C29" s="10"/>
      <c r="D29" s="7"/>
      <c r="E29" s="7"/>
    </row>
    <row r="30" spans="1:16" ht="19.899999999999999" customHeight="1"/>
    <row r="31" spans="1:16" ht="19.899999999999999" customHeight="1"/>
    <row r="32" spans="1:16" ht="19.899999999999999" customHeight="1"/>
    <row r="33" ht="19.899999999999999" customHeight="1"/>
    <row r="34" ht="19.899999999999999" customHeight="1"/>
    <row r="35" ht="19.899999999999999" customHeight="1"/>
    <row r="36" ht="19.899999999999999" customHeight="1"/>
  </sheetData>
  <mergeCells count="25">
    <mergeCell ref="K1:N1"/>
    <mergeCell ref="G13:N13"/>
    <mergeCell ref="G21:N21"/>
    <mergeCell ref="A15:C15"/>
    <mergeCell ref="A16:C16"/>
    <mergeCell ref="A17:C17"/>
    <mergeCell ref="A5:E12"/>
    <mergeCell ref="B1:E1"/>
    <mergeCell ref="B2:E2"/>
    <mergeCell ref="B3:E3"/>
    <mergeCell ref="B27:C27"/>
    <mergeCell ref="A21:A24"/>
    <mergeCell ref="A25:A27"/>
    <mergeCell ref="C13:D13"/>
    <mergeCell ref="G1:J1"/>
    <mergeCell ref="B22:C22"/>
    <mergeCell ref="B23:C23"/>
    <mergeCell ref="B24:C24"/>
    <mergeCell ref="B25:C25"/>
    <mergeCell ref="B26:C26"/>
    <mergeCell ref="B18:C18"/>
    <mergeCell ref="B19:C19"/>
    <mergeCell ref="B20:C20"/>
    <mergeCell ref="A18:A20"/>
    <mergeCell ref="B21:C21"/>
  </mergeCells>
  <pageMargins left="0.57189542483660127" right="0.71794871794871795" top="0.60457516339869277" bottom="0.54738562091503273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2022-09-18T20:59:53Z</dcterms:modified>
</cp:coreProperties>
</file>