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f6d1cb9e80ab0a53/Desktop/Project Noctem/"/>
    </mc:Choice>
  </mc:AlternateContent>
  <xr:revisionPtr revIDLastSave="5" documentId="8_{B4B4D7D6-EF8F-4A06-B697-C94D1C359481}" xr6:coauthVersionLast="47" xr6:coauthVersionMax="47" xr10:uidLastSave="{F77340FB-0F9B-4B70-B14E-B0D4CEED2BEE}"/>
  <bookViews>
    <workbookView xWindow="-120" yWindow="-120" windowWidth="29040" windowHeight="15720" xr2:uid="{C4B0A0FC-DEC9-4394-A383-D3F6E343249A}"/>
  </bookViews>
  <sheets>
    <sheet name="CBG" sheetId="2"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110" i="2" l="1"/>
  <c r="D2109" i="2"/>
  <c r="D2103" i="2"/>
  <c r="G2101" i="2"/>
  <c r="F2101" i="2"/>
  <c r="F2103" i="2" s="1"/>
  <c r="E2101" i="2"/>
  <c r="D2110" i="2" s="1"/>
  <c r="E2110" i="2" s="1"/>
  <c r="D2101" i="2"/>
  <c r="C2101" i="2"/>
  <c r="G2100" i="2"/>
  <c r="F2100" i="2"/>
  <c r="E2100" i="2"/>
  <c r="D2100" i="2"/>
  <c r="C2100" i="2"/>
  <c r="C2109" i="2" s="1"/>
  <c r="G2099" i="2"/>
  <c r="G2103" i="2" s="1"/>
  <c r="F2099" i="2"/>
  <c r="E2099" i="2"/>
  <c r="D2108" i="2" s="1"/>
  <c r="D2099" i="2"/>
  <c r="C2099" i="2"/>
  <c r="G2098" i="2"/>
  <c r="F2098" i="2"/>
  <c r="E2098" i="2"/>
  <c r="D2107" i="2" s="1"/>
  <c r="E2107" i="2" s="1"/>
  <c r="D2098" i="2"/>
  <c r="C2098" i="2"/>
  <c r="C2107" i="2" s="1"/>
  <c r="G2097" i="2"/>
  <c r="F2097" i="2"/>
  <c r="E2097" i="2"/>
  <c r="D2097" i="2"/>
  <c r="C2097" i="2"/>
  <c r="G2096" i="2"/>
  <c r="F2096" i="2"/>
  <c r="E2096" i="2"/>
  <c r="D2096" i="2"/>
  <c r="C2096" i="2"/>
  <c r="G2091" i="2"/>
  <c r="F2091" i="2"/>
  <c r="E2091" i="2"/>
  <c r="D2091" i="2"/>
  <c r="C2091" i="2"/>
  <c r="G2080" i="2"/>
  <c r="F2080" i="2"/>
  <c r="E2080" i="2"/>
  <c r="D2080" i="2"/>
  <c r="C2080" i="2"/>
  <c r="G2079" i="2"/>
  <c r="F2079" i="2"/>
  <c r="E2079" i="2"/>
  <c r="D2079" i="2"/>
  <c r="C2079" i="2"/>
  <c r="H2078" i="2"/>
  <c r="G2078" i="2"/>
  <c r="F2078" i="2"/>
  <c r="E2078" i="2"/>
  <c r="D2078" i="2"/>
  <c r="C2078" i="2"/>
  <c r="H2077" i="2"/>
  <c r="I2077" i="2" s="1"/>
  <c r="G2077" i="2"/>
  <c r="F2077" i="2"/>
  <c r="E2077" i="2"/>
  <c r="D2077" i="2"/>
  <c r="C2077" i="2"/>
  <c r="H2076" i="2"/>
  <c r="I2076" i="2" s="1"/>
  <c r="G2076" i="2"/>
  <c r="F2076" i="2"/>
  <c r="E2076" i="2"/>
  <c r="D2076" i="2"/>
  <c r="C2076" i="2"/>
  <c r="H2075" i="2"/>
  <c r="I2075" i="2" s="1"/>
  <c r="G2075" i="2"/>
  <c r="F2075" i="2"/>
  <c r="E2075" i="2"/>
  <c r="D2075" i="2"/>
  <c r="C2075" i="2"/>
  <c r="K2070" i="2"/>
  <c r="J2070" i="2"/>
  <c r="I2070" i="2"/>
  <c r="H2070" i="2"/>
  <c r="G2070" i="2"/>
  <c r="F2070" i="2"/>
  <c r="E2070" i="2"/>
  <c r="D2070" i="2"/>
  <c r="E2056" i="2"/>
  <c r="H2055" i="2"/>
  <c r="G2056" i="2" s="1"/>
  <c r="G2055" i="2"/>
  <c r="F2055" i="2"/>
  <c r="F2056" i="2" s="1"/>
  <c r="E2055" i="2"/>
  <c r="D2055" i="2"/>
  <c r="D2056" i="2" s="1"/>
  <c r="C2055" i="2"/>
  <c r="D2009" i="2"/>
  <c r="C2009" i="2"/>
  <c r="D2008" i="2"/>
  <c r="C2008" i="2"/>
  <c r="D2007" i="2"/>
  <c r="C2007" i="2"/>
  <c r="F2006" i="2"/>
  <c r="E2006" i="2"/>
  <c r="D2006" i="2"/>
  <c r="C2006" i="2"/>
  <c r="D2005" i="2"/>
  <c r="C2005" i="2"/>
  <c r="F2004" i="2"/>
  <c r="E2004" i="2"/>
  <c r="D2004" i="2"/>
  <c r="C2004" i="2"/>
  <c r="D2003" i="2"/>
  <c r="D2010" i="2" s="1"/>
  <c r="C2003" i="2"/>
  <c r="F2002" i="2"/>
  <c r="E2002" i="2"/>
  <c r="E2010" i="2" s="1"/>
  <c r="D2002" i="2"/>
  <c r="C2002" i="2"/>
  <c r="F1999" i="2"/>
  <c r="E1999" i="2"/>
  <c r="D1999" i="2"/>
  <c r="C1999" i="2"/>
  <c r="F1988" i="2"/>
  <c r="E1988" i="2"/>
  <c r="D1988" i="2"/>
  <c r="C1988" i="2"/>
  <c r="F1977" i="2"/>
  <c r="E1977" i="2"/>
  <c r="D1977" i="2"/>
  <c r="C1977" i="2"/>
  <c r="H1960" i="2"/>
  <c r="G1960" i="2"/>
  <c r="G1962" i="2" s="1"/>
  <c r="F1960" i="2"/>
  <c r="E1960" i="2"/>
  <c r="D1960" i="2"/>
  <c r="D1962" i="2" s="1"/>
  <c r="D1963" i="2" s="1"/>
  <c r="C1960" i="2"/>
  <c r="H1947" i="2"/>
  <c r="G1947" i="2"/>
  <c r="F1947" i="2"/>
  <c r="D1947" i="2"/>
  <c r="C1947" i="2"/>
  <c r="E1945" i="2"/>
  <c r="E1944" i="2"/>
  <c r="E1943" i="2"/>
  <c r="E1942" i="2"/>
  <c r="E1947" i="2" s="1"/>
  <c r="E1962" i="2" s="1"/>
  <c r="H1939" i="2"/>
  <c r="G1939" i="2"/>
  <c r="F1939" i="2"/>
  <c r="E1939" i="2"/>
  <c r="D1939" i="2"/>
  <c r="C1939" i="2"/>
  <c r="N1914" i="2"/>
  <c r="M1914" i="2"/>
  <c r="L1914" i="2"/>
  <c r="K1914" i="2"/>
  <c r="H1914" i="2"/>
  <c r="G1914" i="2"/>
  <c r="F1914" i="2"/>
  <c r="E1914" i="2"/>
  <c r="D1914" i="2"/>
  <c r="C1914" i="2"/>
  <c r="N1909" i="2"/>
  <c r="M1909" i="2"/>
  <c r="L1909" i="2"/>
  <c r="K1909" i="2"/>
  <c r="H1909" i="2"/>
  <c r="G1909" i="2"/>
  <c r="F1909" i="2"/>
  <c r="E1909" i="2"/>
  <c r="D1909" i="2"/>
  <c r="C1909" i="2"/>
  <c r="N1904" i="2"/>
  <c r="M1904" i="2"/>
  <c r="L1904" i="2"/>
  <c r="K1904" i="2"/>
  <c r="H1904" i="2"/>
  <c r="G1904" i="2"/>
  <c r="F1904" i="2"/>
  <c r="E1904" i="2"/>
  <c r="D1904" i="2"/>
  <c r="C1904" i="2"/>
  <c r="H1881" i="2"/>
  <c r="F1881" i="2"/>
  <c r="H1880" i="2"/>
  <c r="G1880" i="2"/>
  <c r="F1880" i="2"/>
  <c r="E1880" i="2"/>
  <c r="D1880" i="2"/>
  <c r="C1880" i="2"/>
  <c r="H1879" i="2"/>
  <c r="G1879" i="2"/>
  <c r="F1879" i="2"/>
  <c r="E1879" i="2"/>
  <c r="E1881" i="2" s="1"/>
  <c r="D1879" i="2"/>
  <c r="D1881" i="2" s="1"/>
  <c r="C1879" i="2"/>
  <c r="H1868" i="2"/>
  <c r="G1868" i="2"/>
  <c r="F1868" i="2"/>
  <c r="E1868" i="2"/>
  <c r="D1868" i="2"/>
  <c r="C1868" i="2"/>
  <c r="C1863" i="2"/>
  <c r="H1862" i="2"/>
  <c r="G1862" i="2"/>
  <c r="F1862" i="2"/>
  <c r="F1863" i="2" s="1"/>
  <c r="E1862" i="2"/>
  <c r="D1862" i="2"/>
  <c r="C1862" i="2"/>
  <c r="H1855" i="2"/>
  <c r="H1863" i="2" s="1"/>
  <c r="G1855" i="2"/>
  <c r="F1855" i="2"/>
  <c r="E1855" i="2"/>
  <c r="E1856" i="2" s="1"/>
  <c r="D1855" i="2"/>
  <c r="C1855" i="2"/>
  <c r="G1848" i="2"/>
  <c r="E1848" i="2"/>
  <c r="H1845" i="2"/>
  <c r="H1848" i="2" s="1"/>
  <c r="G1845" i="2"/>
  <c r="F1845" i="2"/>
  <c r="F1848" i="2" s="1"/>
  <c r="E1845" i="2"/>
  <c r="D1845" i="2"/>
  <c r="D1848" i="2" s="1"/>
  <c r="C1845" i="2"/>
  <c r="C1848" i="2" s="1"/>
  <c r="L1832" i="2"/>
  <c r="K1832" i="2"/>
  <c r="G1832" i="2"/>
  <c r="F1832" i="2"/>
  <c r="E1832" i="2"/>
  <c r="D1832" i="2"/>
  <c r="C1832" i="2"/>
  <c r="L1815" i="2"/>
  <c r="K1815" i="2"/>
  <c r="H1815" i="2"/>
  <c r="G1815" i="2"/>
  <c r="F1815" i="2"/>
  <c r="E1815" i="2"/>
  <c r="D1815" i="2"/>
  <c r="C1815" i="2"/>
  <c r="L1799" i="2"/>
  <c r="K1799" i="2"/>
  <c r="H1799" i="2"/>
  <c r="G1799" i="2"/>
  <c r="F1799" i="2"/>
  <c r="E1799" i="2"/>
  <c r="D1799" i="2"/>
  <c r="C1799" i="2"/>
  <c r="L1790" i="2"/>
  <c r="L1793" i="2" s="1"/>
  <c r="K1790" i="2"/>
  <c r="K1793" i="2" s="1"/>
  <c r="H1790" i="2"/>
  <c r="H1793" i="2" s="1"/>
  <c r="G1790" i="2"/>
  <c r="G1793" i="2" s="1"/>
  <c r="F1790" i="2"/>
  <c r="F1793" i="2" s="1"/>
  <c r="E1790" i="2"/>
  <c r="E1793" i="2" s="1"/>
  <c r="D1790" i="2"/>
  <c r="D1801" i="2" s="1"/>
  <c r="C1790" i="2"/>
  <c r="C1793" i="2" s="1"/>
  <c r="C1802" i="2" s="1"/>
  <c r="K1775" i="2"/>
  <c r="K1772" i="2"/>
  <c r="H1772" i="2"/>
  <c r="G1772" i="2"/>
  <c r="F1772" i="2"/>
  <c r="E1772" i="2"/>
  <c r="D1772" i="2"/>
  <c r="C1772" i="2"/>
  <c r="K1770" i="2"/>
  <c r="N1768" i="2"/>
  <c r="M1768" i="2"/>
  <c r="L1768" i="2"/>
  <c r="K1768" i="2"/>
  <c r="H1768" i="2"/>
  <c r="G1768" i="2"/>
  <c r="F1768" i="2"/>
  <c r="E1768" i="2"/>
  <c r="D1768" i="2"/>
  <c r="C1768" i="2"/>
  <c r="C1770" i="2" s="1"/>
  <c r="N1759" i="2"/>
  <c r="M1759" i="2"/>
  <c r="L1759" i="2"/>
  <c r="K1759" i="2"/>
  <c r="H1759" i="2"/>
  <c r="G1759" i="2"/>
  <c r="F1759" i="2"/>
  <c r="E1759" i="2"/>
  <c r="D1759" i="2"/>
  <c r="C1759" i="2"/>
  <c r="N1750" i="2"/>
  <c r="M1750" i="2"/>
  <c r="L1750" i="2"/>
  <c r="K1750" i="2"/>
  <c r="H1750" i="2"/>
  <c r="G1750" i="2"/>
  <c r="F1750" i="2"/>
  <c r="E1750" i="2"/>
  <c r="D1750" i="2"/>
  <c r="C1750" i="2"/>
  <c r="N1741" i="2"/>
  <c r="M1741" i="2"/>
  <c r="L1741" i="2"/>
  <c r="K1741" i="2"/>
  <c r="H1741" i="2"/>
  <c r="G1741" i="2"/>
  <c r="F1741" i="2"/>
  <c r="E1741" i="2"/>
  <c r="D1741" i="2"/>
  <c r="C1741" i="2"/>
  <c r="N1732" i="2"/>
  <c r="M1732" i="2"/>
  <c r="L1732" i="2"/>
  <c r="K1732" i="2"/>
  <c r="H1732" i="2"/>
  <c r="G1732" i="2"/>
  <c r="F1732" i="2"/>
  <c r="E1732" i="2"/>
  <c r="D1732" i="2"/>
  <c r="C1732" i="2"/>
  <c r="G1721" i="2"/>
  <c r="K1719" i="2"/>
  <c r="K1721" i="2" s="1"/>
  <c r="H1719" i="2"/>
  <c r="H1721" i="2" s="1"/>
  <c r="G1719" i="2"/>
  <c r="F1719" i="2"/>
  <c r="F1721" i="2" s="1"/>
  <c r="E1719" i="2"/>
  <c r="E1721" i="2" s="1"/>
  <c r="D1719" i="2"/>
  <c r="D1721" i="2" s="1"/>
  <c r="C1719" i="2"/>
  <c r="C1721" i="2" s="1"/>
  <c r="H1708" i="2"/>
  <c r="G1708" i="2"/>
  <c r="F1708" i="2"/>
  <c r="E1708" i="2"/>
  <c r="D1708" i="2"/>
  <c r="C1708" i="2"/>
  <c r="F1701" i="2"/>
  <c r="E1701" i="2"/>
  <c r="D1701" i="2"/>
  <c r="C1701" i="2"/>
  <c r="H1692" i="2"/>
  <c r="G1692" i="2"/>
  <c r="F1692" i="2"/>
  <c r="E1692" i="2"/>
  <c r="D1692" i="2"/>
  <c r="C1692" i="2"/>
  <c r="O1681" i="2"/>
  <c r="N1681" i="2"/>
  <c r="M1681" i="2"/>
  <c r="L1681" i="2"/>
  <c r="K1681" i="2"/>
  <c r="H1681" i="2"/>
  <c r="G1681" i="2"/>
  <c r="F1681" i="2"/>
  <c r="E1681" i="2"/>
  <c r="D1681" i="2"/>
  <c r="C1681" i="2"/>
  <c r="O1680" i="2"/>
  <c r="N1680" i="2"/>
  <c r="N1682" i="2" s="1"/>
  <c r="M1680" i="2"/>
  <c r="L1680" i="2"/>
  <c r="K1680" i="2"/>
  <c r="K1682" i="2" s="1"/>
  <c r="H1680" i="2"/>
  <c r="G1680" i="2"/>
  <c r="F1680" i="2"/>
  <c r="E1680" i="2"/>
  <c r="D1680" i="2"/>
  <c r="C1680" i="2"/>
  <c r="O1679" i="2"/>
  <c r="O1682" i="2" s="1"/>
  <c r="N1679" i="2"/>
  <c r="M1679" i="2"/>
  <c r="M1682" i="2" s="1"/>
  <c r="L1679" i="2"/>
  <c r="L1682" i="2" s="1"/>
  <c r="K1679" i="2"/>
  <c r="H1679" i="2"/>
  <c r="O1677" i="2"/>
  <c r="N1677" i="2"/>
  <c r="M1677" i="2"/>
  <c r="L1677" i="2"/>
  <c r="L1678" i="2" s="1"/>
  <c r="K1677" i="2"/>
  <c r="H1677" i="2"/>
  <c r="G1677" i="2"/>
  <c r="F1677" i="2"/>
  <c r="E1677" i="2"/>
  <c r="D1677" i="2"/>
  <c r="C1677" i="2"/>
  <c r="O1676" i="2"/>
  <c r="N1676" i="2"/>
  <c r="M1676" i="2"/>
  <c r="L1676" i="2"/>
  <c r="K1676" i="2"/>
  <c r="H1676" i="2"/>
  <c r="H1678" i="2" s="1"/>
  <c r="G1676" i="2"/>
  <c r="F1676" i="2"/>
  <c r="E1676" i="2"/>
  <c r="D1676" i="2"/>
  <c r="C1676" i="2"/>
  <c r="O1675" i="2"/>
  <c r="N1675" i="2"/>
  <c r="M1675" i="2"/>
  <c r="L1675" i="2"/>
  <c r="K1675" i="2"/>
  <c r="K1678" i="2" s="1"/>
  <c r="H1675" i="2"/>
  <c r="F1675" i="2"/>
  <c r="F1678" i="2" s="1"/>
  <c r="L1672" i="2"/>
  <c r="F1672" i="2"/>
  <c r="O1671" i="2"/>
  <c r="N1671" i="2"/>
  <c r="M1671" i="2"/>
  <c r="M1672" i="2" s="1"/>
  <c r="L1671" i="2"/>
  <c r="K1671" i="2"/>
  <c r="H1671" i="2"/>
  <c r="G1671" i="2"/>
  <c r="F1671" i="2"/>
  <c r="E1671" i="2"/>
  <c r="E1672" i="2" s="1"/>
  <c r="D1671" i="2"/>
  <c r="C1668" i="2" s="1"/>
  <c r="C1671" i="2" s="1"/>
  <c r="O1667" i="2"/>
  <c r="N1667" i="2"/>
  <c r="N1672" i="2" s="1"/>
  <c r="M1667" i="2"/>
  <c r="L1667" i="2"/>
  <c r="K1667" i="2"/>
  <c r="H1667" i="2"/>
  <c r="G1667" i="2"/>
  <c r="G1672" i="2" s="1"/>
  <c r="F1667" i="2"/>
  <c r="E1667" i="2"/>
  <c r="D1667" i="2"/>
  <c r="D1672" i="2" s="1"/>
  <c r="O1661" i="2"/>
  <c r="O1660" i="2"/>
  <c r="N1660" i="2"/>
  <c r="M1660" i="2"/>
  <c r="L1660" i="2"/>
  <c r="K1660" i="2"/>
  <c r="H1660" i="2"/>
  <c r="G1660" i="2"/>
  <c r="F1660" i="2"/>
  <c r="E1660" i="2"/>
  <c r="D1660" i="2"/>
  <c r="C1657" i="2" s="1"/>
  <c r="C1660" i="2" s="1"/>
  <c r="O1656" i="2"/>
  <c r="N1656" i="2"/>
  <c r="M1656" i="2"/>
  <c r="M1661" i="2" s="1"/>
  <c r="L1656" i="2"/>
  <c r="L1661" i="2" s="1"/>
  <c r="K1656" i="2"/>
  <c r="K1661" i="2" s="1"/>
  <c r="H1656" i="2"/>
  <c r="G1653" i="2" s="1"/>
  <c r="G1656" i="2" s="1"/>
  <c r="F1656" i="2"/>
  <c r="F1661" i="2" s="1"/>
  <c r="D1656" i="2"/>
  <c r="E1653" i="2"/>
  <c r="E1656" i="2" s="1"/>
  <c r="E1661" i="2" s="1"/>
  <c r="O1649" i="2"/>
  <c r="O1650" i="2" s="1"/>
  <c r="N1649" i="2"/>
  <c r="M1649" i="2"/>
  <c r="M1650" i="2" s="1"/>
  <c r="L1649" i="2"/>
  <c r="K1649" i="2"/>
  <c r="H1649" i="2"/>
  <c r="H1650" i="2" s="1"/>
  <c r="G1649" i="2"/>
  <c r="F1649" i="2"/>
  <c r="E1649" i="2"/>
  <c r="D1649" i="2"/>
  <c r="C1646" i="2" s="1"/>
  <c r="C1649" i="2" s="1"/>
  <c r="O1645" i="2"/>
  <c r="N1645" i="2"/>
  <c r="N1650" i="2" s="1"/>
  <c r="M1645" i="2"/>
  <c r="L1645" i="2"/>
  <c r="K1645" i="2"/>
  <c r="K1650" i="2" s="1"/>
  <c r="H1645" i="2"/>
  <c r="F1645" i="2"/>
  <c r="E1642" i="2" s="1"/>
  <c r="E1645" i="2" s="1"/>
  <c r="D1645" i="2"/>
  <c r="C1642" i="2" s="1"/>
  <c r="C1645" i="2" s="1"/>
  <c r="G1642" i="2"/>
  <c r="G1645" i="2" s="1"/>
  <c r="G1650" i="2" s="1"/>
  <c r="N1638" i="2"/>
  <c r="M1638" i="2"/>
  <c r="L1638" i="2"/>
  <c r="K1638" i="2"/>
  <c r="H1638" i="2"/>
  <c r="G1635" i="2" s="1"/>
  <c r="G1638" i="2" s="1"/>
  <c r="F1635" i="2" s="1"/>
  <c r="F1638" i="2" s="1"/>
  <c r="F1639" i="2" s="1"/>
  <c r="E1638" i="2"/>
  <c r="D1638" i="2"/>
  <c r="C1635" i="2" s="1"/>
  <c r="C1638" i="2" s="1"/>
  <c r="N1634" i="2"/>
  <c r="M1634" i="2"/>
  <c r="M1639" i="2" s="1"/>
  <c r="L1634" i="2"/>
  <c r="K1634" i="2"/>
  <c r="K1639" i="2" s="1"/>
  <c r="H1634" i="2"/>
  <c r="G1631" i="2" s="1"/>
  <c r="G1634" i="2" s="1"/>
  <c r="F1634" i="2"/>
  <c r="E1631" i="2" s="1"/>
  <c r="E1634" i="2" s="1"/>
  <c r="M1628" i="2"/>
  <c r="N1627" i="2"/>
  <c r="M1627" i="2"/>
  <c r="L1627" i="2"/>
  <c r="K1627" i="2"/>
  <c r="H1627" i="2"/>
  <c r="G1624" i="2" s="1"/>
  <c r="N1623" i="2"/>
  <c r="N1628" i="2" s="1"/>
  <c r="M1623" i="2"/>
  <c r="L1623" i="2"/>
  <c r="L1628" i="2" s="1"/>
  <c r="K1623" i="2"/>
  <c r="H1623" i="2"/>
  <c r="G1620" i="2" s="1"/>
  <c r="F1623" i="2"/>
  <c r="E1620" i="2" s="1"/>
  <c r="D1623" i="2"/>
  <c r="G1614" i="2"/>
  <c r="F1614" i="2"/>
  <c r="E1614" i="2"/>
  <c r="D1614" i="2"/>
  <c r="C1614" i="2"/>
  <c r="H1605" i="2"/>
  <c r="G1605" i="2"/>
  <c r="F1605" i="2"/>
  <c r="E1605" i="2"/>
  <c r="D1605" i="2"/>
  <c r="C1605" i="2"/>
  <c r="H1604" i="2"/>
  <c r="G1604" i="2"/>
  <c r="F1604" i="2"/>
  <c r="E1604" i="2"/>
  <c r="D1604" i="2"/>
  <c r="C1604" i="2"/>
  <c r="H1603" i="2"/>
  <c r="G1603" i="2"/>
  <c r="F1603" i="2"/>
  <c r="E1603" i="2"/>
  <c r="D1603" i="2"/>
  <c r="C1603" i="2"/>
  <c r="H1602" i="2"/>
  <c r="F1602" i="2"/>
  <c r="E1602" i="2"/>
  <c r="D1602" i="2"/>
  <c r="H1600" i="2"/>
  <c r="G1600" i="2"/>
  <c r="F1600" i="2"/>
  <c r="E1600" i="2"/>
  <c r="D1600" i="2"/>
  <c r="C1600" i="2"/>
  <c r="H1599" i="2"/>
  <c r="G1599" i="2"/>
  <c r="F1599" i="2"/>
  <c r="E1599" i="2"/>
  <c r="D1599" i="2"/>
  <c r="C1599" i="2"/>
  <c r="H1598" i="2"/>
  <c r="F1598" i="2"/>
  <c r="M1595" i="2"/>
  <c r="L1595" i="2"/>
  <c r="K1595" i="2"/>
  <c r="H1594" i="2"/>
  <c r="F1594" i="2"/>
  <c r="E1594" i="2"/>
  <c r="E1595" i="2" s="1"/>
  <c r="D1594" i="2"/>
  <c r="C1590" i="2" s="1"/>
  <c r="C1594" i="2" s="1"/>
  <c r="H1589" i="2"/>
  <c r="G1586" i="2" s="1"/>
  <c r="G1589" i="2" s="1"/>
  <c r="F1589" i="2"/>
  <c r="E1586" i="2" s="1"/>
  <c r="E1589" i="2" s="1"/>
  <c r="D1589" i="2"/>
  <c r="D1595" i="2" s="1"/>
  <c r="N1583" i="2"/>
  <c r="M1583" i="2"/>
  <c r="L1583" i="2"/>
  <c r="K1583" i="2"/>
  <c r="K1607" i="2" s="1"/>
  <c r="D1583" i="2"/>
  <c r="H1582" i="2"/>
  <c r="F1582" i="2"/>
  <c r="E1582" i="2"/>
  <c r="D1582" i="2"/>
  <c r="C1578" i="2" s="1"/>
  <c r="C1582" i="2" s="1"/>
  <c r="G1578" i="2"/>
  <c r="H1577" i="2"/>
  <c r="H1583" i="2" s="1"/>
  <c r="F1577" i="2"/>
  <c r="D1577" i="2"/>
  <c r="C1574" i="2" s="1"/>
  <c r="C1577" i="2" s="1"/>
  <c r="E1574" i="2"/>
  <c r="E1577" i="2" s="1"/>
  <c r="N1571" i="2"/>
  <c r="M1571" i="2"/>
  <c r="M1607" i="2" s="1"/>
  <c r="L1571" i="2"/>
  <c r="L1607" i="2" s="1"/>
  <c r="K1571" i="2"/>
  <c r="H1570" i="2"/>
  <c r="G1566" i="2" s="1"/>
  <c r="G1570" i="2" s="1"/>
  <c r="F1570" i="2"/>
  <c r="E1570" i="2"/>
  <c r="D1570" i="2"/>
  <c r="D1606" i="2" s="1"/>
  <c r="C1566" i="2"/>
  <c r="H1565" i="2"/>
  <c r="G1562" i="2" s="1"/>
  <c r="G1565" i="2" s="1"/>
  <c r="F1565" i="2"/>
  <c r="F1601" i="2" s="1"/>
  <c r="H1555" i="2"/>
  <c r="G1555" i="2"/>
  <c r="F1555" i="2"/>
  <c r="E1555" i="2"/>
  <c r="D1555" i="2"/>
  <c r="C1555" i="2"/>
  <c r="H1534" i="2"/>
  <c r="G1534" i="2"/>
  <c r="F1534" i="2"/>
  <c r="E1534" i="2"/>
  <c r="D1534" i="2"/>
  <c r="C1534" i="2"/>
  <c r="H1529" i="2"/>
  <c r="G1529" i="2"/>
  <c r="F1529" i="2"/>
  <c r="E1529" i="2"/>
  <c r="D1529" i="2"/>
  <c r="C1529" i="2"/>
  <c r="H1524" i="2"/>
  <c r="G1524" i="2"/>
  <c r="F1524" i="2"/>
  <c r="E1524" i="2"/>
  <c r="D1524" i="2"/>
  <c r="C1524" i="2"/>
  <c r="K1516" i="2"/>
  <c r="H1516" i="2"/>
  <c r="G1516" i="2"/>
  <c r="F1516" i="2"/>
  <c r="E1516" i="2"/>
  <c r="D1516" i="2"/>
  <c r="C1516" i="2"/>
  <c r="L1508" i="2"/>
  <c r="K1508" i="2"/>
  <c r="H1508" i="2"/>
  <c r="G1508" i="2"/>
  <c r="F1508" i="2"/>
  <c r="E1508" i="2"/>
  <c r="D1508" i="2"/>
  <c r="C1508" i="2"/>
  <c r="H1488" i="2"/>
  <c r="G1488" i="2"/>
  <c r="F1488" i="2"/>
  <c r="E1488" i="2"/>
  <c r="D1488" i="2"/>
  <c r="C1488" i="2"/>
  <c r="D1479" i="2"/>
  <c r="H1477" i="2"/>
  <c r="H1479" i="2" s="1"/>
  <c r="G1477" i="2"/>
  <c r="G1479" i="2" s="1"/>
  <c r="F1477" i="2"/>
  <c r="F1479" i="2" s="1"/>
  <c r="E1477" i="2"/>
  <c r="E1479" i="2" s="1"/>
  <c r="D1477" i="2"/>
  <c r="C1477" i="2"/>
  <c r="C1479" i="2" s="1"/>
  <c r="H1468" i="2"/>
  <c r="G1468" i="2"/>
  <c r="F1468" i="2"/>
  <c r="E1468" i="2"/>
  <c r="D1468" i="2"/>
  <c r="C1468" i="2"/>
  <c r="L1458" i="2"/>
  <c r="G1458" i="2"/>
  <c r="F1458" i="2"/>
  <c r="N1456" i="2"/>
  <c r="N1458" i="2" s="1"/>
  <c r="M1456" i="2"/>
  <c r="M1458" i="2" s="1"/>
  <c r="L1456" i="2"/>
  <c r="K1456" i="2"/>
  <c r="K1458" i="2" s="1"/>
  <c r="H1456" i="2"/>
  <c r="H1458" i="2" s="1"/>
  <c r="G1456" i="2"/>
  <c r="F1456" i="2"/>
  <c r="E1456" i="2"/>
  <c r="E1458" i="2" s="1"/>
  <c r="D1456" i="2"/>
  <c r="D1458" i="2" s="1"/>
  <c r="C1456" i="2"/>
  <c r="C1458" i="2" s="1"/>
  <c r="N1447" i="2"/>
  <c r="L1447" i="2"/>
  <c r="K1447" i="2"/>
  <c r="N1442" i="2"/>
  <c r="M1442" i="2"/>
  <c r="M1447" i="2" s="1"/>
  <c r="L1442" i="2"/>
  <c r="K1442" i="2"/>
  <c r="H1442" i="2"/>
  <c r="H1447" i="2" s="1"/>
  <c r="G1442" i="2"/>
  <c r="G1447" i="2" s="1"/>
  <c r="F1442" i="2"/>
  <c r="F1447" i="2" s="1"/>
  <c r="E1442" i="2"/>
  <c r="E1447" i="2" s="1"/>
  <c r="D1442" i="2"/>
  <c r="D1447" i="2" s="1"/>
  <c r="C1442" i="2"/>
  <c r="L1434" i="2"/>
  <c r="H1434" i="2"/>
  <c r="F1434" i="2"/>
  <c r="N1429" i="2"/>
  <c r="N1434" i="2" s="1"/>
  <c r="M1429" i="2"/>
  <c r="M1434" i="2" s="1"/>
  <c r="L1429" i="2"/>
  <c r="K1429" i="2"/>
  <c r="K1434" i="2" s="1"/>
  <c r="H1429" i="2"/>
  <c r="G1429" i="2"/>
  <c r="G1434" i="2" s="1"/>
  <c r="G1449" i="2" s="1"/>
  <c r="F1429" i="2"/>
  <c r="E1429" i="2"/>
  <c r="E1434" i="2" s="1"/>
  <c r="D1429" i="2"/>
  <c r="D1434" i="2" s="1"/>
  <c r="C1424" i="2" s="1"/>
  <c r="C1429" i="2"/>
  <c r="N1421" i="2"/>
  <c r="M1421" i="2"/>
  <c r="L1421" i="2"/>
  <c r="G1421" i="2"/>
  <c r="F1421" i="2"/>
  <c r="K1416" i="2"/>
  <c r="K1421" i="2" s="1"/>
  <c r="H1416" i="2"/>
  <c r="H1421" i="2" s="1"/>
  <c r="G1416" i="2"/>
  <c r="F1416" i="2"/>
  <c r="E1416" i="2"/>
  <c r="E1421" i="2" s="1"/>
  <c r="D1416" i="2"/>
  <c r="D1421" i="2" s="1"/>
  <c r="C1411" i="2" s="1"/>
  <c r="C1421" i="2" s="1"/>
  <c r="C1416" i="2"/>
  <c r="N1406" i="2"/>
  <c r="M1406" i="2"/>
  <c r="H1406" i="2"/>
  <c r="E1406" i="2"/>
  <c r="D1396" i="2" s="1"/>
  <c r="K1402" i="2"/>
  <c r="K1406" i="2" s="1"/>
  <c r="L229" i="2" s="1"/>
  <c r="L230" i="2" s="1"/>
  <c r="H1402" i="2"/>
  <c r="G1402" i="2"/>
  <c r="G1406" i="2" s="1"/>
  <c r="F1402" i="2"/>
  <c r="F1406" i="2" s="1"/>
  <c r="E1402" i="2"/>
  <c r="D1402" i="2"/>
  <c r="C1402" i="2"/>
  <c r="K1393" i="2"/>
  <c r="G1393" i="2"/>
  <c r="N1389" i="2"/>
  <c r="M1389" i="2"/>
  <c r="K1389" i="2"/>
  <c r="H1389" i="2"/>
  <c r="H1393" i="2" s="1"/>
  <c r="G1389" i="2"/>
  <c r="F1389" i="2"/>
  <c r="F1393" i="2" s="1"/>
  <c r="E1389" i="2"/>
  <c r="E1393" i="2" s="1"/>
  <c r="D1383" i="2" s="1"/>
  <c r="D1389" i="2"/>
  <c r="C1389" i="2"/>
  <c r="D1380" i="2"/>
  <c r="N1376" i="2"/>
  <c r="M1376" i="2"/>
  <c r="K1376" i="2"/>
  <c r="K1380" i="2" s="1"/>
  <c r="H1376" i="2"/>
  <c r="H1380" i="2" s="1"/>
  <c r="G1376" i="2"/>
  <c r="G1380" i="2" s="1"/>
  <c r="E1376" i="2"/>
  <c r="F1380" i="2" s="1"/>
  <c r="D1376" i="2"/>
  <c r="C1376" i="2"/>
  <c r="C1370" i="2"/>
  <c r="L1328" i="2"/>
  <c r="E1328" i="2"/>
  <c r="N1326" i="2"/>
  <c r="N1328" i="2" s="1"/>
  <c r="M1326" i="2"/>
  <c r="M1328" i="2" s="1"/>
  <c r="L1326" i="2"/>
  <c r="K1326" i="2"/>
  <c r="K1328" i="2" s="1"/>
  <c r="H1326" i="2"/>
  <c r="H1328" i="2" s="1"/>
  <c r="G1326" i="2"/>
  <c r="G1328" i="2" s="1"/>
  <c r="F1326" i="2"/>
  <c r="F1328" i="2" s="1"/>
  <c r="E1326" i="2"/>
  <c r="D1326" i="2"/>
  <c r="D1328" i="2" s="1"/>
  <c r="C1326" i="2"/>
  <c r="C1328" i="2" s="1"/>
  <c r="K1320" i="2"/>
  <c r="G1320" i="2"/>
  <c r="F1320" i="2"/>
  <c r="E1320" i="2"/>
  <c r="N1318" i="2"/>
  <c r="N1320" i="2" s="1"/>
  <c r="M1318" i="2"/>
  <c r="M1320" i="2" s="1"/>
  <c r="L1318" i="2"/>
  <c r="L1320" i="2" s="1"/>
  <c r="K1318" i="2"/>
  <c r="H1318" i="2"/>
  <c r="H1320" i="2" s="1"/>
  <c r="G1318" i="2"/>
  <c r="E1318" i="2"/>
  <c r="D1318" i="2"/>
  <c r="D1320" i="2" s="1"/>
  <c r="C1318" i="2"/>
  <c r="C1320" i="2" s="1"/>
  <c r="N1312" i="2"/>
  <c r="L1312" i="2"/>
  <c r="H1312" i="2"/>
  <c r="D1312" i="2"/>
  <c r="N1310" i="2"/>
  <c r="M1310" i="2"/>
  <c r="M1312" i="2" s="1"/>
  <c r="L1310" i="2"/>
  <c r="K1310" i="2"/>
  <c r="K1312" i="2" s="1"/>
  <c r="H1310" i="2"/>
  <c r="G1310" i="2"/>
  <c r="G1312" i="2" s="1"/>
  <c r="F1310" i="2"/>
  <c r="F1312" i="2" s="1"/>
  <c r="E1310" i="2"/>
  <c r="E1312" i="2" s="1"/>
  <c r="D1310" i="2"/>
  <c r="C1310" i="2"/>
  <c r="C1312" i="2" s="1"/>
  <c r="N1301" i="2"/>
  <c r="M1301" i="2"/>
  <c r="K1301" i="2"/>
  <c r="H1301" i="2"/>
  <c r="G1301" i="2"/>
  <c r="N1299" i="2"/>
  <c r="M1299" i="2"/>
  <c r="L1299" i="2"/>
  <c r="L1301" i="2" s="1"/>
  <c r="K1299" i="2"/>
  <c r="H1299" i="2"/>
  <c r="G1299" i="2"/>
  <c r="F1299" i="2"/>
  <c r="F1301" i="2" s="1"/>
  <c r="E1299" i="2"/>
  <c r="E1301" i="2" s="1"/>
  <c r="D1299" i="2"/>
  <c r="D1301" i="2" s="1"/>
  <c r="C1299" i="2"/>
  <c r="C1301" i="2" s="1"/>
  <c r="K1293" i="2"/>
  <c r="N1291" i="2"/>
  <c r="N1293" i="2" s="1"/>
  <c r="M1291" i="2"/>
  <c r="M1293" i="2" s="1"/>
  <c r="L1291" i="2"/>
  <c r="L1293" i="2" s="1"/>
  <c r="K1291" i="2"/>
  <c r="H1291" i="2"/>
  <c r="H1293" i="2" s="1"/>
  <c r="G1291" i="2"/>
  <c r="G1293" i="2" s="1"/>
  <c r="F1291" i="2"/>
  <c r="F1293" i="2" s="1"/>
  <c r="E1291" i="2"/>
  <c r="E1293" i="2" s="1"/>
  <c r="D1291" i="2"/>
  <c r="D1293" i="2" s="1"/>
  <c r="C1291" i="2"/>
  <c r="C1293" i="2" s="1"/>
  <c r="H1285" i="2"/>
  <c r="F1285" i="2"/>
  <c r="E1285" i="2"/>
  <c r="C1285" i="2"/>
  <c r="N1283" i="2"/>
  <c r="N1285" i="2" s="1"/>
  <c r="M1283" i="2"/>
  <c r="M1285" i="2" s="1"/>
  <c r="L1283" i="2"/>
  <c r="L1285" i="2" s="1"/>
  <c r="K1283" i="2"/>
  <c r="K1285" i="2" s="1"/>
  <c r="H1283" i="2"/>
  <c r="G1283" i="2"/>
  <c r="G1285" i="2" s="1"/>
  <c r="F1283" i="2"/>
  <c r="E1283" i="2"/>
  <c r="D1283" i="2"/>
  <c r="D1285" i="2" s="1"/>
  <c r="C1283" i="2"/>
  <c r="H1275" i="2"/>
  <c r="G1275" i="2"/>
  <c r="F1275" i="2"/>
  <c r="E1275" i="2"/>
  <c r="D1275" i="2"/>
  <c r="C1275" i="2"/>
  <c r="H1273" i="2"/>
  <c r="G1273" i="2"/>
  <c r="F1273" i="2"/>
  <c r="E1273" i="2"/>
  <c r="D1273" i="2"/>
  <c r="C1273" i="2"/>
  <c r="H1272" i="2"/>
  <c r="G1272" i="2"/>
  <c r="F1272" i="2"/>
  <c r="E1272" i="2"/>
  <c r="D1272" i="2"/>
  <c r="C1272" i="2"/>
  <c r="H1271" i="2"/>
  <c r="G1271" i="2"/>
  <c r="F1271" i="2"/>
  <c r="E1271" i="2"/>
  <c r="D1271" i="2"/>
  <c r="C1271" i="2"/>
  <c r="H1267" i="2"/>
  <c r="G1267" i="2"/>
  <c r="F1267" i="2"/>
  <c r="E1267" i="2"/>
  <c r="D1267" i="2"/>
  <c r="C1267" i="2"/>
  <c r="H1260" i="2"/>
  <c r="G1260" i="2"/>
  <c r="F1260" i="2"/>
  <c r="E1260" i="2"/>
  <c r="E1274" i="2" s="1"/>
  <c r="D1260" i="2"/>
  <c r="C1260" i="2"/>
  <c r="C1274" i="2" s="1"/>
  <c r="H1253" i="2"/>
  <c r="G1253" i="2"/>
  <c r="G1274" i="2" s="1"/>
  <c r="F1253" i="2"/>
  <c r="F1274" i="2" s="1"/>
  <c r="E1253" i="2"/>
  <c r="D1253" i="2"/>
  <c r="C1253" i="2"/>
  <c r="K1243" i="2"/>
  <c r="G1243" i="2"/>
  <c r="F1243" i="2"/>
  <c r="E1243" i="2"/>
  <c r="D1243" i="2"/>
  <c r="C1243" i="2"/>
  <c r="N1239" i="2"/>
  <c r="M1239" i="2"/>
  <c r="L1239" i="2"/>
  <c r="K1239" i="2"/>
  <c r="K1240" i="2" s="1"/>
  <c r="H1239" i="2"/>
  <c r="H1244" i="2" s="1"/>
  <c r="G1239" i="2"/>
  <c r="G1240" i="2" s="1"/>
  <c r="F1239" i="2"/>
  <c r="F1240" i="2" s="1"/>
  <c r="E1239" i="2"/>
  <c r="E1244" i="2" s="1"/>
  <c r="D1239" i="2"/>
  <c r="D1244" i="2" s="1"/>
  <c r="C1239" i="2"/>
  <c r="C1244" i="2" s="1"/>
  <c r="I1238" i="2"/>
  <c r="I1237" i="2"/>
  <c r="I1236" i="2"/>
  <c r="I1235" i="2"/>
  <c r="I1234" i="2"/>
  <c r="I1233" i="2"/>
  <c r="H1228" i="2"/>
  <c r="G1228" i="2"/>
  <c r="F1228" i="2"/>
  <c r="E1228" i="2"/>
  <c r="D1228" i="2"/>
  <c r="C1228" i="2"/>
  <c r="J1217" i="2"/>
  <c r="I1217" i="2"/>
  <c r="H1217" i="2"/>
  <c r="G1217" i="2"/>
  <c r="F1217" i="2"/>
  <c r="E1217" i="2"/>
  <c r="D1217" i="2"/>
  <c r="C1217" i="2"/>
  <c r="N1212" i="2"/>
  <c r="M1212" i="2"/>
  <c r="L1212" i="2"/>
  <c r="K1212" i="2"/>
  <c r="H1212" i="2"/>
  <c r="G1212" i="2"/>
  <c r="F1212" i="2"/>
  <c r="E1212" i="2"/>
  <c r="D1212" i="2"/>
  <c r="C1212" i="2"/>
  <c r="L1205" i="2"/>
  <c r="K1205" i="2"/>
  <c r="H1205" i="2"/>
  <c r="G1205" i="2"/>
  <c r="F1205" i="2"/>
  <c r="E1205" i="2"/>
  <c r="D1205" i="2"/>
  <c r="C1205" i="2"/>
  <c r="N1178" i="2"/>
  <c r="M1178" i="2"/>
  <c r="L1178" i="2"/>
  <c r="N1173" i="2"/>
  <c r="M1173" i="2"/>
  <c r="L1173" i="2"/>
  <c r="K1173" i="2"/>
  <c r="K1178" i="2" s="1"/>
  <c r="H1173" i="2"/>
  <c r="H1178" i="2" s="1"/>
  <c r="G1173" i="2"/>
  <c r="G1178" i="2" s="1"/>
  <c r="F1173" i="2"/>
  <c r="F1178" i="2" s="1"/>
  <c r="E1173" i="2"/>
  <c r="E1178" i="2" s="1"/>
  <c r="D1173" i="2"/>
  <c r="D1178" i="2" s="1"/>
  <c r="C1173" i="2"/>
  <c r="C1178" i="2" s="1"/>
  <c r="N1160" i="2"/>
  <c r="M1160" i="2"/>
  <c r="L1160" i="2"/>
  <c r="K1160" i="2"/>
  <c r="H1160" i="2"/>
  <c r="G1160" i="2"/>
  <c r="F1160" i="2"/>
  <c r="E1160" i="2"/>
  <c r="D1160" i="2"/>
  <c r="C1160" i="2"/>
  <c r="H1140" i="2"/>
  <c r="G1140" i="2"/>
  <c r="F1140" i="2"/>
  <c r="E1140" i="2"/>
  <c r="D1140" i="2"/>
  <c r="C1140" i="2"/>
  <c r="H1131" i="2"/>
  <c r="G1131" i="2"/>
  <c r="F1131" i="2"/>
  <c r="E1131" i="2"/>
  <c r="D1131" i="2"/>
  <c r="C1131" i="2"/>
  <c r="H1123" i="2"/>
  <c r="G1123" i="2"/>
  <c r="F1123" i="2"/>
  <c r="E1123" i="2"/>
  <c r="D1123" i="2"/>
  <c r="D1126" i="2" s="1"/>
  <c r="C1123" i="2"/>
  <c r="C1126" i="2" s="1"/>
  <c r="F1117" i="2"/>
  <c r="H1115" i="2"/>
  <c r="H1117" i="2" s="1"/>
  <c r="G1115" i="2"/>
  <c r="G1117" i="2" s="1"/>
  <c r="F1115" i="2"/>
  <c r="E1115" i="2"/>
  <c r="D1115" i="2"/>
  <c r="D1117" i="2" s="1"/>
  <c r="C1115" i="2"/>
  <c r="H1108" i="2"/>
  <c r="G1108" i="2"/>
  <c r="F1108" i="2"/>
  <c r="E1108" i="2"/>
  <c r="D1108" i="2"/>
  <c r="C1108" i="2"/>
  <c r="H1098" i="2"/>
  <c r="F1098" i="2"/>
  <c r="E1095" i="2"/>
  <c r="E1098" i="2" s="1"/>
  <c r="D1095" i="2"/>
  <c r="D1098" i="2" s="1"/>
  <c r="C1095" i="2"/>
  <c r="C1098" i="2" s="1"/>
  <c r="H1094" i="2"/>
  <c r="G1094" i="2"/>
  <c r="G1098" i="2" s="1"/>
  <c r="F1094" i="2"/>
  <c r="H1087" i="2"/>
  <c r="G1087" i="2"/>
  <c r="F1087" i="2"/>
  <c r="E1087" i="2"/>
  <c r="E1090" i="2" s="1"/>
  <c r="D1087" i="2"/>
  <c r="D1090" i="2" s="1"/>
  <c r="C1087" i="2"/>
  <c r="H1078" i="2"/>
  <c r="G1078" i="2"/>
  <c r="F1078" i="2"/>
  <c r="E1078" i="2"/>
  <c r="D1078" i="2"/>
  <c r="C1078" i="2"/>
  <c r="H1070" i="2"/>
  <c r="G1070" i="2"/>
  <c r="F1070" i="2"/>
  <c r="E1070" i="2"/>
  <c r="D1070" i="2"/>
  <c r="C1070" i="2"/>
  <c r="H1057" i="2"/>
  <c r="G1057" i="2"/>
  <c r="G1080" i="2" s="1"/>
  <c r="F1057" i="2"/>
  <c r="F1080" i="2" s="1"/>
  <c r="E1057" i="2"/>
  <c r="D1057" i="2"/>
  <c r="D1080" i="2" s="1"/>
  <c r="C1057" i="2"/>
  <c r="C1080" i="2" s="1"/>
  <c r="H1042" i="2"/>
  <c r="G1042" i="2"/>
  <c r="F1042" i="2"/>
  <c r="E1042" i="2"/>
  <c r="D1042" i="2"/>
  <c r="C1042" i="2"/>
  <c r="H1033" i="2"/>
  <c r="G1033" i="2"/>
  <c r="F1033" i="2"/>
  <c r="E1033" i="2"/>
  <c r="D1033" i="2"/>
  <c r="C1033" i="2"/>
  <c r="I1025" i="2" s="1"/>
  <c r="I1031" i="2"/>
  <c r="I1028" i="2"/>
  <c r="I1024" i="2"/>
  <c r="I1022" i="2"/>
  <c r="I1020" i="2"/>
  <c r="H1012" i="2"/>
  <c r="D1011" i="2"/>
  <c r="E1008" i="2"/>
  <c r="H1007" i="2"/>
  <c r="H1008" i="2" s="1"/>
  <c r="G1007" i="2"/>
  <c r="G1008" i="2" s="1"/>
  <c r="F1007" i="2"/>
  <c r="E1007" i="2"/>
  <c r="D1007" i="2"/>
  <c r="D1008" i="2" s="1"/>
  <c r="C1007" i="2"/>
  <c r="H1005" i="2"/>
  <c r="H1014" i="2" s="1"/>
  <c r="G1005" i="2"/>
  <c r="G1012" i="2" s="1"/>
  <c r="F1005" i="2"/>
  <c r="F1013" i="2" s="1"/>
  <c r="E1005" i="2"/>
  <c r="E1013" i="2" s="1"/>
  <c r="D1005" i="2"/>
  <c r="D1014" i="2" s="1"/>
  <c r="C1005" i="2"/>
  <c r="C1006" i="2" s="1"/>
  <c r="H1001" i="2"/>
  <c r="G1001" i="2"/>
  <c r="F1001" i="2"/>
  <c r="E1001" i="2"/>
  <c r="D1001" i="2"/>
  <c r="C1001" i="2"/>
  <c r="G999" i="2"/>
  <c r="F999" i="2"/>
  <c r="E999" i="2"/>
  <c r="D999" i="2"/>
  <c r="C999" i="2"/>
  <c r="H993" i="2"/>
  <c r="G993" i="2"/>
  <c r="F993" i="2"/>
  <c r="E993" i="2"/>
  <c r="D993" i="2"/>
  <c r="C993" i="2"/>
  <c r="G991" i="2"/>
  <c r="F991" i="2"/>
  <c r="E991" i="2"/>
  <c r="D991" i="2"/>
  <c r="C991" i="2"/>
  <c r="H985" i="2"/>
  <c r="G985" i="2"/>
  <c r="F985" i="2"/>
  <c r="E985" i="2"/>
  <c r="D985" i="2"/>
  <c r="C985" i="2"/>
  <c r="G983" i="2"/>
  <c r="F983" i="2"/>
  <c r="E983" i="2"/>
  <c r="D983" i="2"/>
  <c r="C983" i="2"/>
  <c r="H977" i="2"/>
  <c r="G977" i="2"/>
  <c r="F977" i="2"/>
  <c r="E977" i="2"/>
  <c r="D977" i="2"/>
  <c r="C977" i="2"/>
  <c r="G975" i="2"/>
  <c r="F975" i="2"/>
  <c r="E975" i="2"/>
  <c r="D975" i="2"/>
  <c r="C975" i="2"/>
  <c r="H966" i="2"/>
  <c r="G966" i="2"/>
  <c r="F966" i="2"/>
  <c r="E966" i="2"/>
  <c r="D966" i="2"/>
  <c r="C966" i="2"/>
  <c r="H957" i="2"/>
  <c r="G957" i="2"/>
  <c r="F957" i="2"/>
  <c r="E957" i="2"/>
  <c r="D957" i="2"/>
  <c r="C957" i="2"/>
  <c r="H948" i="2"/>
  <c r="G948" i="2"/>
  <c r="F948" i="2"/>
  <c r="E948" i="2"/>
  <c r="D948" i="2"/>
  <c r="C948" i="2"/>
  <c r="H939" i="2"/>
  <c r="G939" i="2"/>
  <c r="F939" i="2"/>
  <c r="E939" i="2"/>
  <c r="D939" i="2"/>
  <c r="C939" i="2"/>
  <c r="H930" i="2"/>
  <c r="G930" i="2"/>
  <c r="F930" i="2"/>
  <c r="E930" i="2"/>
  <c r="D930" i="2"/>
  <c r="C930" i="2"/>
  <c r="H921" i="2"/>
  <c r="G921" i="2"/>
  <c r="F921" i="2"/>
  <c r="E921" i="2"/>
  <c r="D921" i="2"/>
  <c r="C921" i="2"/>
  <c r="H912" i="2"/>
  <c r="G912" i="2"/>
  <c r="F912" i="2"/>
  <c r="E912" i="2"/>
  <c r="D912" i="2"/>
  <c r="C912" i="2"/>
  <c r="H903" i="2"/>
  <c r="G903" i="2"/>
  <c r="F903" i="2"/>
  <c r="E903" i="2"/>
  <c r="D903" i="2"/>
  <c r="C903" i="2"/>
  <c r="H894" i="2"/>
  <c r="G894" i="2"/>
  <c r="F894" i="2"/>
  <c r="E894" i="2"/>
  <c r="D894" i="2"/>
  <c r="C894" i="2"/>
  <c r="H885" i="2"/>
  <c r="G885" i="2"/>
  <c r="F885" i="2"/>
  <c r="E885" i="2"/>
  <c r="D885" i="2"/>
  <c r="C885" i="2"/>
  <c r="H860" i="2"/>
  <c r="G860" i="2"/>
  <c r="F860" i="2"/>
  <c r="F858" i="2" s="1"/>
  <c r="E860" i="2"/>
  <c r="E858" i="2" s="1"/>
  <c r="D860" i="2"/>
  <c r="D858" i="2" s="1"/>
  <c r="C860" i="2"/>
  <c r="C858" i="2" s="1"/>
  <c r="H856" i="2"/>
  <c r="G856" i="2"/>
  <c r="F856" i="2"/>
  <c r="E856" i="2"/>
  <c r="D856" i="2"/>
  <c r="C856" i="2"/>
  <c r="H851" i="2"/>
  <c r="G851" i="2"/>
  <c r="F851" i="2"/>
  <c r="E851" i="2"/>
  <c r="D851" i="2"/>
  <c r="C851" i="2"/>
  <c r="H847" i="2"/>
  <c r="G847" i="2"/>
  <c r="F847" i="2"/>
  <c r="E847" i="2"/>
  <c r="D847" i="2"/>
  <c r="C847" i="2"/>
  <c r="H842" i="2"/>
  <c r="G842" i="2"/>
  <c r="F842" i="2"/>
  <c r="E842" i="2"/>
  <c r="D842" i="2"/>
  <c r="C842" i="2"/>
  <c r="M825" i="2"/>
  <c r="L825" i="2"/>
  <c r="I825" i="2"/>
  <c r="H825" i="2"/>
  <c r="G825" i="2"/>
  <c r="F825" i="2"/>
  <c r="E825" i="2"/>
  <c r="D825" i="2"/>
  <c r="M824" i="2"/>
  <c r="L824" i="2"/>
  <c r="I824" i="2"/>
  <c r="H824" i="2"/>
  <c r="G824" i="2"/>
  <c r="F824" i="2"/>
  <c r="E824" i="2"/>
  <c r="D824" i="2"/>
  <c r="P795" i="2"/>
  <c r="O795" i="2"/>
  <c r="N795" i="2"/>
  <c r="M795" i="2"/>
  <c r="L795" i="2"/>
  <c r="I795" i="2"/>
  <c r="H795" i="2"/>
  <c r="G795" i="2"/>
  <c r="F795" i="2"/>
  <c r="E795" i="2"/>
  <c r="D795" i="2"/>
  <c r="P794" i="2"/>
  <c r="O794" i="2"/>
  <c r="N794" i="2"/>
  <c r="M794" i="2"/>
  <c r="L794" i="2"/>
  <c r="I794" i="2"/>
  <c r="H794" i="2"/>
  <c r="G794" i="2"/>
  <c r="F794" i="2"/>
  <c r="E794" i="2"/>
  <c r="D794" i="2"/>
  <c r="P793" i="2"/>
  <c r="O793" i="2"/>
  <c r="N793" i="2"/>
  <c r="M793" i="2"/>
  <c r="L793" i="2"/>
  <c r="I793" i="2"/>
  <c r="H793" i="2"/>
  <c r="G793" i="2"/>
  <c r="F793" i="2"/>
  <c r="E793" i="2"/>
  <c r="D793" i="2"/>
  <c r="P790" i="2"/>
  <c r="O790" i="2"/>
  <c r="N790" i="2"/>
  <c r="M790" i="2"/>
  <c r="L790" i="2"/>
  <c r="I790" i="2"/>
  <c r="H790" i="2"/>
  <c r="G790" i="2"/>
  <c r="F790" i="2"/>
  <c r="E790" i="2"/>
  <c r="D790" i="2"/>
  <c r="P789" i="2"/>
  <c r="O789" i="2"/>
  <c r="N789" i="2"/>
  <c r="M789" i="2"/>
  <c r="L789" i="2"/>
  <c r="I789" i="2"/>
  <c r="H789" i="2"/>
  <c r="G789" i="2"/>
  <c r="F789" i="2"/>
  <c r="E789" i="2"/>
  <c r="D789" i="2"/>
  <c r="P788" i="2"/>
  <c r="O788" i="2"/>
  <c r="N788" i="2"/>
  <c r="M788" i="2"/>
  <c r="L788" i="2"/>
  <c r="I788" i="2"/>
  <c r="H788" i="2"/>
  <c r="G788" i="2"/>
  <c r="F788" i="2"/>
  <c r="E788" i="2"/>
  <c r="D788" i="2"/>
  <c r="P786" i="2"/>
  <c r="O786" i="2"/>
  <c r="N786" i="2"/>
  <c r="M786" i="2"/>
  <c r="L786" i="2"/>
  <c r="I786" i="2"/>
  <c r="H786" i="2"/>
  <c r="G786" i="2"/>
  <c r="F786" i="2"/>
  <c r="E786" i="2"/>
  <c r="D786" i="2"/>
  <c r="P785" i="2"/>
  <c r="O785" i="2"/>
  <c r="N785" i="2"/>
  <c r="M785" i="2"/>
  <c r="L785" i="2"/>
  <c r="I785" i="2"/>
  <c r="H785" i="2"/>
  <c r="G785" i="2"/>
  <c r="F785" i="2"/>
  <c r="E785" i="2"/>
  <c r="D785" i="2"/>
  <c r="P781" i="2"/>
  <c r="O781" i="2"/>
  <c r="N781" i="2"/>
  <c r="M781" i="2"/>
  <c r="L781" i="2"/>
  <c r="I781" i="2"/>
  <c r="H781" i="2"/>
  <c r="G781" i="2"/>
  <c r="F781" i="2"/>
  <c r="E781" i="2"/>
  <c r="D781" i="2"/>
  <c r="L778" i="2"/>
  <c r="H774" i="2"/>
  <c r="H778" i="2" s="1"/>
  <c r="P773" i="2"/>
  <c r="P774" i="2" s="1"/>
  <c r="P778" i="2" s="1"/>
  <c r="O773" i="2"/>
  <c r="N773" i="2"/>
  <c r="M773" i="2"/>
  <c r="M185" i="2" s="1"/>
  <c r="L773" i="2"/>
  <c r="I773" i="2"/>
  <c r="H773" i="2"/>
  <c r="G773" i="2"/>
  <c r="F773" i="2"/>
  <c r="E773" i="2"/>
  <c r="E774" i="2" s="1"/>
  <c r="D773" i="2"/>
  <c r="P769" i="2"/>
  <c r="O769" i="2"/>
  <c r="O774" i="2" s="1"/>
  <c r="O778" i="2" s="1"/>
  <c r="N769" i="2"/>
  <c r="M769" i="2"/>
  <c r="M774" i="2" s="1"/>
  <c r="M778" i="2" s="1"/>
  <c r="L769" i="2"/>
  <c r="L774" i="2" s="1"/>
  <c r="L389" i="2" s="1"/>
  <c r="I769" i="2"/>
  <c r="H769" i="2"/>
  <c r="G769" i="2"/>
  <c r="G774" i="2" s="1"/>
  <c r="H389" i="2" s="1"/>
  <c r="F769" i="2"/>
  <c r="F774" i="2" s="1"/>
  <c r="G389" i="2" s="1"/>
  <c r="E769" i="2"/>
  <c r="D769" i="2"/>
  <c r="F756" i="2"/>
  <c r="D741" i="2"/>
  <c r="D746" i="2" s="1"/>
  <c r="P740" i="2"/>
  <c r="O740" i="2"/>
  <c r="N740" i="2"/>
  <c r="M740" i="2"/>
  <c r="M745" i="2" s="1"/>
  <c r="L740" i="2"/>
  <c r="L745" i="2" s="1"/>
  <c r="I740" i="2"/>
  <c r="I745" i="2" s="1"/>
  <c r="H740" i="2"/>
  <c r="H745" i="2" s="1"/>
  <c r="G740" i="2"/>
  <c r="G196" i="2" s="1"/>
  <c r="F740" i="2"/>
  <c r="F745" i="2" s="1"/>
  <c r="F243" i="2" s="1"/>
  <c r="E740" i="2"/>
  <c r="E745" i="2" s="1"/>
  <c r="D740" i="2"/>
  <c r="D745" i="2" s="1"/>
  <c r="L737" i="2"/>
  <c r="H737" i="2"/>
  <c r="G737" i="2"/>
  <c r="F737" i="2"/>
  <c r="E737" i="2"/>
  <c r="D737" i="2"/>
  <c r="J736" i="2"/>
  <c r="E735" i="2"/>
  <c r="P734" i="2"/>
  <c r="O734" i="2"/>
  <c r="O741" i="2" s="1"/>
  <c r="O746" i="2" s="1"/>
  <c r="N734" i="2"/>
  <c r="N741" i="2" s="1"/>
  <c r="N746" i="2" s="1"/>
  <c r="M734" i="2"/>
  <c r="M756" i="2" s="1"/>
  <c r="L734" i="2"/>
  <c r="I734" i="2"/>
  <c r="I195" i="2" s="1"/>
  <c r="H734" i="2"/>
  <c r="H741" i="2" s="1"/>
  <c r="I388" i="2" s="1"/>
  <c r="G734" i="2"/>
  <c r="F734" i="2"/>
  <c r="E734" i="2"/>
  <c r="E756" i="2" s="1"/>
  <c r="D734" i="2"/>
  <c r="H727" i="2"/>
  <c r="L725" i="2"/>
  <c r="M724" i="2"/>
  <c r="M727" i="2" s="1"/>
  <c r="L724" i="2"/>
  <c r="L727" i="2" s="1"/>
  <c r="I724" i="2"/>
  <c r="I727" i="2" s="1"/>
  <c r="H724" i="2"/>
  <c r="G724" i="2"/>
  <c r="G725" i="2" s="1"/>
  <c r="F724" i="2"/>
  <c r="F727" i="2" s="1"/>
  <c r="E724" i="2"/>
  <c r="E727" i="2" s="1"/>
  <c r="D724" i="2"/>
  <c r="D725" i="2" s="1"/>
  <c r="I721" i="2"/>
  <c r="H721" i="2"/>
  <c r="E721" i="2"/>
  <c r="D721" i="2"/>
  <c r="J718" i="2"/>
  <c r="F715" i="2"/>
  <c r="M708" i="2"/>
  <c r="H708" i="2"/>
  <c r="G708" i="2"/>
  <c r="G194" i="2" s="1"/>
  <c r="P703" i="2"/>
  <c r="P708" i="2" s="1"/>
  <c r="O703" i="2"/>
  <c r="O708" i="2" s="1"/>
  <c r="N703" i="2"/>
  <c r="N708" i="2" s="1"/>
  <c r="M703" i="2"/>
  <c r="L703" i="2"/>
  <c r="L708" i="2" s="1"/>
  <c r="L194" i="2" s="1"/>
  <c r="I703" i="2"/>
  <c r="I708" i="2" s="1"/>
  <c r="H703" i="2"/>
  <c r="G703" i="2"/>
  <c r="F703" i="2"/>
  <c r="F708" i="2" s="1"/>
  <c r="F194" i="2" s="1"/>
  <c r="E703" i="2"/>
  <c r="E708" i="2" s="1"/>
  <c r="D703" i="2"/>
  <c r="J703" i="2" s="1"/>
  <c r="J700" i="2"/>
  <c r="P699" i="2"/>
  <c r="O699" i="2"/>
  <c r="N699" i="2"/>
  <c r="M699" i="2"/>
  <c r="L699" i="2"/>
  <c r="L715" i="2" s="1"/>
  <c r="I699" i="2"/>
  <c r="I715" i="2" s="1"/>
  <c r="H699" i="2"/>
  <c r="H193" i="2" s="1"/>
  <c r="G699" i="2"/>
  <c r="G193" i="2" s="1"/>
  <c r="F699" i="2"/>
  <c r="F704" i="2" s="1"/>
  <c r="E699" i="2"/>
  <c r="E193" i="2" s="1"/>
  <c r="D699" i="2"/>
  <c r="D193" i="2" s="1"/>
  <c r="J193" i="2" s="1"/>
  <c r="H697" i="2"/>
  <c r="G697" i="2"/>
  <c r="F697" i="2"/>
  <c r="E697" i="2"/>
  <c r="D697" i="2"/>
  <c r="J696" i="2"/>
  <c r="L695" i="2"/>
  <c r="H695" i="2"/>
  <c r="G695" i="2"/>
  <c r="F695" i="2"/>
  <c r="E695" i="2"/>
  <c r="D695" i="2"/>
  <c r="J694" i="2"/>
  <c r="I678" i="2"/>
  <c r="H678" i="2"/>
  <c r="G678" i="2"/>
  <c r="F678" i="2"/>
  <c r="M677" i="2"/>
  <c r="L677" i="2"/>
  <c r="I677" i="2"/>
  <c r="H677" i="2"/>
  <c r="G677" i="2"/>
  <c r="F677" i="2"/>
  <c r="E677" i="2"/>
  <c r="D677" i="2"/>
  <c r="H676" i="2"/>
  <c r="I675" i="2"/>
  <c r="P674" i="2"/>
  <c r="O674" i="2"/>
  <c r="N674" i="2"/>
  <c r="M674" i="2"/>
  <c r="L674" i="2"/>
  <c r="I674" i="2"/>
  <c r="H674" i="2"/>
  <c r="G674" i="2"/>
  <c r="F674" i="2"/>
  <c r="E674" i="2"/>
  <c r="D674" i="2"/>
  <c r="P670" i="2"/>
  <c r="O670" i="2"/>
  <c r="N670" i="2"/>
  <c r="E670" i="2"/>
  <c r="H666" i="2"/>
  <c r="H671" i="2" s="1"/>
  <c r="P665" i="2"/>
  <c r="O665" i="2"/>
  <c r="N665" i="2"/>
  <c r="M665" i="2"/>
  <c r="M670" i="2" s="1"/>
  <c r="L665" i="2"/>
  <c r="L670" i="2" s="1"/>
  <c r="I665" i="2"/>
  <c r="I670" i="2" s="1"/>
  <c r="H665" i="2"/>
  <c r="H670" i="2" s="1"/>
  <c r="G665" i="2"/>
  <c r="G670" i="2" s="1"/>
  <c r="F665" i="2"/>
  <c r="F670" i="2" s="1"/>
  <c r="E665" i="2"/>
  <c r="D665" i="2"/>
  <c r="D670" i="2" s="1"/>
  <c r="P661" i="2"/>
  <c r="P666" i="2" s="1"/>
  <c r="P671" i="2" s="1"/>
  <c r="O661" i="2"/>
  <c r="N661" i="2"/>
  <c r="N666" i="2" s="1"/>
  <c r="N671" i="2" s="1"/>
  <c r="M661" i="2"/>
  <c r="M666" i="2" s="1"/>
  <c r="M671" i="2" s="1"/>
  <c r="L661" i="2"/>
  <c r="I661" i="2"/>
  <c r="I676" i="2" s="1"/>
  <c r="H661" i="2"/>
  <c r="H675" i="2" s="1"/>
  <c r="G661" i="2"/>
  <c r="G676" i="2" s="1"/>
  <c r="F661" i="2"/>
  <c r="E661" i="2"/>
  <c r="E675" i="2" s="1"/>
  <c r="D661" i="2"/>
  <c r="D676" i="2" s="1"/>
  <c r="M654" i="2"/>
  <c r="L654" i="2"/>
  <c r="I654" i="2"/>
  <c r="H654" i="2"/>
  <c r="G654" i="2"/>
  <c r="F654" i="2"/>
  <c r="E654" i="2"/>
  <c r="D654" i="2"/>
  <c r="L652" i="2"/>
  <c r="P651" i="2"/>
  <c r="O651" i="2"/>
  <c r="N651" i="2"/>
  <c r="M651" i="2"/>
  <c r="L651" i="2"/>
  <c r="I651" i="2"/>
  <c r="H651" i="2"/>
  <c r="G651" i="2"/>
  <c r="F651" i="2"/>
  <c r="E651" i="2"/>
  <c r="D651" i="2"/>
  <c r="G646" i="2"/>
  <c r="L642" i="2"/>
  <c r="P641" i="2"/>
  <c r="P791" i="2" s="1"/>
  <c r="O641" i="2"/>
  <c r="N641" i="2"/>
  <c r="M641" i="2"/>
  <c r="M646" i="2" s="1"/>
  <c r="M796" i="2" s="1"/>
  <c r="L641" i="2"/>
  <c r="L646" i="2" s="1"/>
  <c r="I641" i="2"/>
  <c r="I646" i="2" s="1"/>
  <c r="H641" i="2"/>
  <c r="H646" i="2" s="1"/>
  <c r="G641" i="2"/>
  <c r="F641" i="2"/>
  <c r="E641" i="2"/>
  <c r="E646" i="2" s="1"/>
  <c r="D641" i="2"/>
  <c r="D646" i="2" s="1"/>
  <c r="L639" i="2"/>
  <c r="H639" i="2"/>
  <c r="G639" i="2"/>
  <c r="F639" i="2"/>
  <c r="E639" i="2"/>
  <c r="D639" i="2"/>
  <c r="L637" i="2"/>
  <c r="H637" i="2"/>
  <c r="G637" i="2"/>
  <c r="F637" i="2"/>
  <c r="E637" i="2"/>
  <c r="D637" i="2"/>
  <c r="P635" i="2"/>
  <c r="O635" i="2"/>
  <c r="N635" i="2"/>
  <c r="M635" i="2"/>
  <c r="M653" i="2" s="1"/>
  <c r="L635" i="2"/>
  <c r="L653" i="2" s="1"/>
  <c r="I635" i="2"/>
  <c r="I642" i="2" s="1"/>
  <c r="I648" i="2" s="1"/>
  <c r="H635" i="2"/>
  <c r="H652" i="2" s="1"/>
  <c r="G635" i="2"/>
  <c r="G171" i="2" s="1"/>
  <c r="F635" i="2"/>
  <c r="F653" i="2" s="1"/>
  <c r="E635" i="2"/>
  <c r="E171" i="2" s="1"/>
  <c r="D635" i="2"/>
  <c r="D642" i="2" s="1"/>
  <c r="E384" i="2" s="1"/>
  <c r="M628" i="2"/>
  <c r="L628" i="2"/>
  <c r="I628" i="2"/>
  <c r="H628" i="2"/>
  <c r="G628" i="2"/>
  <c r="F628" i="2"/>
  <c r="E628" i="2"/>
  <c r="D628" i="2"/>
  <c r="H627" i="2"/>
  <c r="M626" i="2"/>
  <c r="G626" i="2"/>
  <c r="O625" i="2"/>
  <c r="N625" i="2"/>
  <c r="M625" i="2"/>
  <c r="L625" i="2"/>
  <c r="I625" i="2"/>
  <c r="H625" i="2"/>
  <c r="G625" i="2"/>
  <c r="F625" i="2"/>
  <c r="E625" i="2"/>
  <c r="D625" i="2"/>
  <c r="G621" i="2"/>
  <c r="G189" i="2" s="1"/>
  <c r="F621" i="2"/>
  <c r="E621" i="2"/>
  <c r="E189" i="2" s="1"/>
  <c r="I617" i="2"/>
  <c r="O616" i="2"/>
  <c r="N616" i="2"/>
  <c r="M616" i="2"/>
  <c r="M621" i="2" s="1"/>
  <c r="M189" i="2" s="1"/>
  <c r="L616" i="2"/>
  <c r="I616" i="2"/>
  <c r="I621" i="2" s="1"/>
  <c r="I189" i="2" s="1"/>
  <c r="H616" i="2"/>
  <c r="H791" i="2" s="1"/>
  <c r="G616" i="2"/>
  <c r="F616" i="2"/>
  <c r="E616" i="2"/>
  <c r="D616" i="2"/>
  <c r="L614" i="2"/>
  <c r="H614" i="2"/>
  <c r="G614" i="2"/>
  <c r="F614" i="2"/>
  <c r="E614" i="2"/>
  <c r="D614" i="2"/>
  <c r="L612" i="2"/>
  <c r="H612" i="2"/>
  <c r="G612" i="2"/>
  <c r="F612" i="2"/>
  <c r="E612" i="2"/>
  <c r="D612" i="2"/>
  <c r="O610" i="2"/>
  <c r="O617" i="2" s="1"/>
  <c r="N610" i="2"/>
  <c r="M610" i="2"/>
  <c r="M627" i="2" s="1"/>
  <c r="L610" i="2"/>
  <c r="L688" i="2" s="1"/>
  <c r="I610" i="2"/>
  <c r="H610" i="2"/>
  <c r="G610" i="2"/>
  <c r="G617" i="2" s="1"/>
  <c r="H383" i="2" s="1"/>
  <c r="F610" i="2"/>
  <c r="F617" i="2" s="1"/>
  <c r="E610" i="2"/>
  <c r="E626" i="2" s="1"/>
  <c r="D610" i="2"/>
  <c r="D688" i="2" s="1"/>
  <c r="C603" i="2"/>
  <c r="N600" i="2"/>
  <c r="M600" i="2"/>
  <c r="M603" i="2" s="1"/>
  <c r="M176" i="2" s="1"/>
  <c r="D600" i="2"/>
  <c r="J599" i="2"/>
  <c r="J598" i="2"/>
  <c r="J597" i="2"/>
  <c r="J596" i="2"/>
  <c r="I596" i="2"/>
  <c r="I655" i="2" s="1"/>
  <c r="H596" i="2"/>
  <c r="H655" i="2" s="1"/>
  <c r="G596" i="2"/>
  <c r="G655" i="2" s="1"/>
  <c r="F596" i="2"/>
  <c r="F655" i="2" s="1"/>
  <c r="E596" i="2"/>
  <c r="D596" i="2"/>
  <c r="J595" i="2"/>
  <c r="J594" i="2"/>
  <c r="O593" i="2"/>
  <c r="O600" i="2" s="1"/>
  <c r="N593" i="2"/>
  <c r="M593" i="2"/>
  <c r="L593" i="2"/>
  <c r="L600" i="2" s="1"/>
  <c r="L252" i="2" s="1"/>
  <c r="I593" i="2"/>
  <c r="I629" i="2" s="1"/>
  <c r="H593" i="2"/>
  <c r="H629" i="2" s="1"/>
  <c r="G593" i="2"/>
  <c r="G600" i="2" s="1"/>
  <c r="G603" i="2" s="1"/>
  <c r="F593" i="2"/>
  <c r="E593" i="2"/>
  <c r="E629" i="2" s="1"/>
  <c r="D593" i="2"/>
  <c r="D629" i="2" s="1"/>
  <c r="L560" i="2"/>
  <c r="K560" i="2"/>
  <c r="H560" i="2"/>
  <c r="G560" i="2"/>
  <c r="F560" i="2"/>
  <c r="E560" i="2"/>
  <c r="D560" i="2"/>
  <c r="C560" i="2"/>
  <c r="L546" i="2"/>
  <c r="K546" i="2"/>
  <c r="H546" i="2"/>
  <c r="G546" i="2"/>
  <c r="F546" i="2"/>
  <c r="E546" i="2"/>
  <c r="D546" i="2"/>
  <c r="C546" i="2"/>
  <c r="L532" i="2"/>
  <c r="K532" i="2"/>
  <c r="H532" i="2"/>
  <c r="G532" i="2"/>
  <c r="F532" i="2"/>
  <c r="E532" i="2"/>
  <c r="D532" i="2"/>
  <c r="C532" i="2"/>
  <c r="G530" i="2"/>
  <c r="D530" i="2"/>
  <c r="C530" i="2"/>
  <c r="H529" i="2"/>
  <c r="H530" i="2" s="1"/>
  <c r="G529" i="2"/>
  <c r="F529" i="2"/>
  <c r="F530" i="2" s="1"/>
  <c r="E529" i="2"/>
  <c r="E530" i="2" s="1"/>
  <c r="L517" i="2"/>
  <c r="K517" i="2"/>
  <c r="H517" i="2"/>
  <c r="G517" i="2"/>
  <c r="F517" i="2"/>
  <c r="E517" i="2"/>
  <c r="D517" i="2"/>
  <c r="C517" i="2"/>
  <c r="D505" i="2"/>
  <c r="L504" i="2"/>
  <c r="K504" i="2"/>
  <c r="H504" i="2"/>
  <c r="H505" i="2" s="1"/>
  <c r="G504" i="2"/>
  <c r="G505" i="2" s="1"/>
  <c r="F504" i="2"/>
  <c r="F505" i="2" s="1"/>
  <c r="E504" i="2"/>
  <c r="E505" i="2" s="1"/>
  <c r="D504" i="2"/>
  <c r="C504" i="2"/>
  <c r="C505" i="2" s="1"/>
  <c r="K499" i="2"/>
  <c r="H499" i="2"/>
  <c r="G499" i="2"/>
  <c r="F499" i="2"/>
  <c r="E499" i="2"/>
  <c r="D499" i="2"/>
  <c r="C499" i="2"/>
  <c r="K486" i="2"/>
  <c r="H486" i="2"/>
  <c r="G486" i="2"/>
  <c r="F486" i="2"/>
  <c r="E486" i="2"/>
  <c r="D486" i="2"/>
  <c r="C486" i="2"/>
  <c r="E477" i="2"/>
  <c r="K476" i="2"/>
  <c r="H476" i="2"/>
  <c r="G476" i="2"/>
  <c r="G477" i="2" s="1"/>
  <c r="F476" i="2"/>
  <c r="F477" i="2" s="1"/>
  <c r="E476" i="2"/>
  <c r="D476" i="2"/>
  <c r="C476" i="2"/>
  <c r="I476" i="2" s="1"/>
  <c r="I475" i="2"/>
  <c r="G474" i="2"/>
  <c r="F474" i="2"/>
  <c r="E474" i="2"/>
  <c r="D474" i="2"/>
  <c r="C474" i="2"/>
  <c r="G472" i="2"/>
  <c r="F472" i="2"/>
  <c r="E472" i="2"/>
  <c r="D472" i="2"/>
  <c r="C472" i="2"/>
  <c r="I471" i="2"/>
  <c r="G470" i="2"/>
  <c r="F470" i="2"/>
  <c r="E470" i="2"/>
  <c r="D470" i="2"/>
  <c r="C470" i="2"/>
  <c r="I469" i="2"/>
  <c r="D402" i="2"/>
  <c r="C402" i="2"/>
  <c r="D396" i="2"/>
  <c r="D398" i="2" s="1"/>
  <c r="D399" i="2" s="1"/>
  <c r="D403" i="2" s="1"/>
  <c r="C396" i="2"/>
  <c r="C398" i="2" s="1"/>
  <c r="C399" i="2" s="1"/>
  <c r="C403" i="2" s="1"/>
  <c r="D390" i="2"/>
  <c r="C390" i="2"/>
  <c r="C391" i="2" s="1"/>
  <c r="J384" i="2"/>
  <c r="G286" i="2"/>
  <c r="E286" i="2"/>
  <c r="K280" i="2"/>
  <c r="G280" i="2"/>
  <c r="G287" i="2" s="1"/>
  <c r="I279" i="2"/>
  <c r="K278" i="2"/>
  <c r="H278" i="2"/>
  <c r="G278" i="2"/>
  <c r="F278" i="2"/>
  <c r="F280" i="2" s="1"/>
  <c r="E278" i="2"/>
  <c r="E280" i="2" s="1"/>
  <c r="D278" i="2"/>
  <c r="D286" i="2" s="1"/>
  <c r="C278" i="2"/>
  <c r="C286" i="2" s="1"/>
  <c r="D254" i="2"/>
  <c r="M253" i="2"/>
  <c r="L253" i="2"/>
  <c r="G253" i="2"/>
  <c r="F253" i="2"/>
  <c r="E253" i="2"/>
  <c r="D253" i="2"/>
  <c r="H244" i="2"/>
  <c r="G244" i="2"/>
  <c r="L238" i="2"/>
  <c r="I238" i="2"/>
  <c r="H238" i="2"/>
  <c r="G238" i="2"/>
  <c r="F238" i="2"/>
  <c r="E238" i="2"/>
  <c r="D238" i="2"/>
  <c r="L237" i="2"/>
  <c r="I237" i="2"/>
  <c r="H237" i="2"/>
  <c r="G237" i="2"/>
  <c r="F237" i="2"/>
  <c r="E237" i="2"/>
  <c r="D237" i="2"/>
  <c r="M233" i="2"/>
  <c r="L233" i="2"/>
  <c r="I233" i="2"/>
  <c r="H233" i="2"/>
  <c r="G233" i="2"/>
  <c r="F233" i="2"/>
  <c r="E233" i="2"/>
  <c r="D233" i="2"/>
  <c r="L232" i="2"/>
  <c r="G232" i="2"/>
  <c r="L231" i="2"/>
  <c r="I231" i="2"/>
  <c r="I232" i="2" s="1"/>
  <c r="H231" i="2"/>
  <c r="H232" i="2" s="1"/>
  <c r="G231" i="2"/>
  <c r="F231" i="2"/>
  <c r="F232" i="2" s="1"/>
  <c r="E231" i="2"/>
  <c r="E232" i="2" s="1"/>
  <c r="D231" i="2"/>
  <c r="F229" i="2"/>
  <c r="F230" i="2" s="1"/>
  <c r="L228" i="2"/>
  <c r="G228" i="2"/>
  <c r="F228" i="2"/>
  <c r="E228" i="2"/>
  <c r="H218" i="2"/>
  <c r="M217" i="2"/>
  <c r="H217" i="2"/>
  <c r="G217" i="2"/>
  <c r="L215" i="2"/>
  <c r="I215" i="2"/>
  <c r="H215" i="2"/>
  <c r="G215" i="2"/>
  <c r="G221" i="2" s="1"/>
  <c r="F215" i="2"/>
  <c r="E215" i="2"/>
  <c r="D215" i="2"/>
  <c r="D217" i="2" s="1"/>
  <c r="I212" i="2"/>
  <c r="G212" i="2"/>
  <c r="G219" i="2" s="1"/>
  <c r="M211" i="2"/>
  <c r="M212" i="2" s="1"/>
  <c r="M219" i="2" s="1"/>
  <c r="L211" i="2"/>
  <c r="L212" i="2" s="1"/>
  <c r="I211" i="2"/>
  <c r="H211" i="2"/>
  <c r="H212" i="2" s="1"/>
  <c r="H213" i="2" s="1"/>
  <c r="G211" i="2"/>
  <c r="F211" i="2"/>
  <c r="F212" i="2" s="1"/>
  <c r="E211" i="2"/>
  <c r="E212" i="2" s="1"/>
  <c r="E219" i="2" s="1"/>
  <c r="D211" i="2"/>
  <c r="M210" i="2"/>
  <c r="M218" i="2" s="1"/>
  <c r="I210" i="2"/>
  <c r="H210" i="2"/>
  <c r="G210" i="2"/>
  <c r="G218" i="2" s="1"/>
  <c r="F210" i="2"/>
  <c r="L209" i="2"/>
  <c r="E209" i="2"/>
  <c r="D209" i="2"/>
  <c r="M196" i="2"/>
  <c r="L196" i="2"/>
  <c r="H196" i="2"/>
  <c r="E196" i="2"/>
  <c r="D196" i="2"/>
  <c r="M195" i="2"/>
  <c r="L195" i="2"/>
  <c r="H195" i="2"/>
  <c r="F195" i="2"/>
  <c r="D195" i="2"/>
  <c r="M194" i="2"/>
  <c r="I194" i="2"/>
  <c r="H194" i="2"/>
  <c r="E194" i="2"/>
  <c r="M193" i="2"/>
  <c r="I193" i="2"/>
  <c r="F193" i="2"/>
  <c r="G188" i="2"/>
  <c r="L185" i="2"/>
  <c r="H185" i="2"/>
  <c r="G185" i="2"/>
  <c r="F185" i="2"/>
  <c r="E185" i="2"/>
  <c r="D185" i="2"/>
  <c r="M184" i="2"/>
  <c r="L184" i="2"/>
  <c r="I184" i="2"/>
  <c r="H184" i="2"/>
  <c r="G184" i="2"/>
  <c r="F184" i="2"/>
  <c r="E184" i="2"/>
  <c r="D184" i="2"/>
  <c r="J184" i="2" s="1"/>
  <c r="M183" i="2"/>
  <c r="L183" i="2"/>
  <c r="L186" i="2" s="1"/>
  <c r="I183" i="2"/>
  <c r="J183" i="2" s="1"/>
  <c r="H183" i="2"/>
  <c r="G183" i="2"/>
  <c r="F183" i="2"/>
  <c r="E183" i="2"/>
  <c r="D183" i="2"/>
  <c r="M182" i="2"/>
  <c r="L182" i="2"/>
  <c r="I182" i="2"/>
  <c r="H182" i="2"/>
  <c r="G182" i="2"/>
  <c r="F182" i="2"/>
  <c r="E182" i="2"/>
  <c r="D182" i="2"/>
  <c r="M181" i="2"/>
  <c r="L181" i="2"/>
  <c r="I181" i="2"/>
  <c r="H181" i="2"/>
  <c r="H188" i="2" s="1"/>
  <c r="G181" i="2"/>
  <c r="F181" i="2"/>
  <c r="E181" i="2"/>
  <c r="D181" i="2"/>
  <c r="M180" i="2"/>
  <c r="L180" i="2"/>
  <c r="I180" i="2"/>
  <c r="J180" i="2" s="1"/>
  <c r="H180" i="2"/>
  <c r="G180" i="2"/>
  <c r="F180" i="2"/>
  <c r="F188" i="2" s="1"/>
  <c r="E180" i="2"/>
  <c r="E188" i="2" s="1"/>
  <c r="D180" i="2"/>
  <c r="O176" i="2"/>
  <c r="N176" i="2"/>
  <c r="G176" i="2"/>
  <c r="C176" i="2"/>
  <c r="M175" i="2"/>
  <c r="L172" i="2"/>
  <c r="I172" i="2"/>
  <c r="H172" i="2"/>
  <c r="G172" i="2"/>
  <c r="F172" i="2"/>
  <c r="D172" i="2"/>
  <c r="J172" i="2" s="1"/>
  <c r="L171" i="2"/>
  <c r="I171" i="2"/>
  <c r="F171" i="2"/>
  <c r="D171" i="2"/>
  <c r="M170" i="2"/>
  <c r="I170" i="2"/>
  <c r="I173" i="2" s="1"/>
  <c r="F170" i="2"/>
  <c r="E170" i="2"/>
  <c r="H164" i="2"/>
  <c r="F164" i="2"/>
  <c r="H158" i="2"/>
  <c r="G158" i="2"/>
  <c r="F158" i="2"/>
  <c r="N157" i="2" s="1"/>
  <c r="E158" i="2"/>
  <c r="M157" i="2" s="1"/>
  <c r="N154" i="2"/>
  <c r="M154" i="2"/>
  <c r="L154" i="2"/>
  <c r="K154" i="2"/>
  <c r="H154" i="2"/>
  <c r="G154" i="2"/>
  <c r="F154" i="2"/>
  <c r="E154" i="2"/>
  <c r="D154" i="2"/>
  <c r="C154" i="2"/>
  <c r="N146" i="2"/>
  <c r="M146" i="2"/>
  <c r="L146" i="2"/>
  <c r="K146" i="2"/>
  <c r="H146" i="2"/>
  <c r="G146" i="2"/>
  <c r="F146" i="2"/>
  <c r="E146" i="2"/>
  <c r="D146" i="2"/>
  <c r="C146" i="2"/>
  <c r="M114" i="2"/>
  <c r="H114" i="2"/>
  <c r="K281" i="2" s="1"/>
  <c r="E114" i="2"/>
  <c r="D114" i="2"/>
  <c r="N112" i="2"/>
  <c r="N114" i="2" s="1"/>
  <c r="M112" i="2"/>
  <c r="L112" i="2"/>
  <c r="L114" i="2" s="1"/>
  <c r="M224" i="2" s="1"/>
  <c r="K112" i="2"/>
  <c r="K114" i="2" s="1"/>
  <c r="H112" i="2"/>
  <c r="G112" i="2"/>
  <c r="G114" i="2" s="1"/>
  <c r="F112" i="2"/>
  <c r="F114" i="2" s="1"/>
  <c r="G224" i="2" s="1"/>
  <c r="E112" i="2"/>
  <c r="D112" i="2"/>
  <c r="C112" i="2"/>
  <c r="C114" i="2" s="1"/>
  <c r="D227" i="2" s="1"/>
  <c r="N106" i="2"/>
  <c r="M106" i="2"/>
  <c r="L106" i="2"/>
  <c r="K106" i="2"/>
  <c r="H106" i="2"/>
  <c r="G106" i="2"/>
  <c r="F106" i="2"/>
  <c r="E106" i="2"/>
  <c r="D106" i="2"/>
  <c r="C106" i="2"/>
  <c r="N92" i="2"/>
  <c r="M92" i="2"/>
  <c r="L92" i="2"/>
  <c r="L831" i="2" s="1"/>
  <c r="L836" i="2" s="1"/>
  <c r="M258" i="2" s="1"/>
  <c r="K92" i="2"/>
  <c r="O85" i="2" s="1"/>
  <c r="H92" i="2"/>
  <c r="H831" i="2" s="1"/>
  <c r="H836" i="2" s="1"/>
  <c r="I258" i="2" s="1"/>
  <c r="G92" i="2"/>
  <c r="F92" i="2"/>
  <c r="E92" i="2"/>
  <c r="D92" i="2"/>
  <c r="E236" i="2" s="1"/>
  <c r="C92" i="2"/>
  <c r="D236" i="2" s="1"/>
  <c r="O88" i="2"/>
  <c r="O80" i="2"/>
  <c r="N69" i="2"/>
  <c r="M69" i="2"/>
  <c r="L69" i="2"/>
  <c r="K69" i="2"/>
  <c r="H69" i="2"/>
  <c r="G69" i="2"/>
  <c r="F69" i="2"/>
  <c r="E69" i="2"/>
  <c r="D69" i="2"/>
  <c r="C69" i="2"/>
  <c r="G60" i="2"/>
  <c r="L59" i="2"/>
  <c r="K59" i="2"/>
  <c r="K60" i="2" s="1"/>
  <c r="H59" i="2"/>
  <c r="G59" i="2"/>
  <c r="F59" i="2"/>
  <c r="E59" i="2"/>
  <c r="E60" i="2" s="1"/>
  <c r="D59" i="2"/>
  <c r="C59" i="2"/>
  <c r="L55" i="2"/>
  <c r="L60" i="2" s="1"/>
  <c r="K55" i="2"/>
  <c r="H55" i="2"/>
  <c r="G55" i="2"/>
  <c r="F55" i="2"/>
  <c r="F60" i="2" s="1"/>
  <c r="E55" i="2"/>
  <c r="D55" i="2"/>
  <c r="C55" i="2"/>
  <c r="N33" i="2"/>
  <c r="M34" i="2" s="1"/>
  <c r="M33" i="2"/>
  <c r="L33" i="2"/>
  <c r="K33" i="2"/>
  <c r="K34" i="2" s="1"/>
  <c r="H33" i="2"/>
  <c r="G33" i="2"/>
  <c r="F33" i="2"/>
  <c r="F34" i="2" s="1"/>
  <c r="E33" i="2"/>
  <c r="D33" i="2"/>
  <c r="C33" i="2"/>
  <c r="C34" i="2" s="1"/>
  <c r="M31" i="2"/>
  <c r="L31" i="2"/>
  <c r="K31" i="2"/>
  <c r="G31" i="2"/>
  <c r="F31" i="2"/>
  <c r="E31" i="2"/>
  <c r="D31" i="2"/>
  <c r="C31" i="2"/>
  <c r="I30" i="2"/>
  <c r="N24" i="2"/>
  <c r="M24" i="2"/>
  <c r="M25" i="2" s="1"/>
  <c r="L24" i="2"/>
  <c r="L25" i="2" s="1"/>
  <c r="K24" i="2"/>
  <c r="K25" i="2" s="1"/>
  <c r="H24" i="2"/>
  <c r="H27" i="2" s="1"/>
  <c r="G24" i="2"/>
  <c r="G25" i="2" s="1"/>
  <c r="F24" i="2"/>
  <c r="E24" i="2"/>
  <c r="D24" i="2"/>
  <c r="C24" i="2"/>
  <c r="C25" i="2" s="1"/>
  <c r="I20" i="2"/>
  <c r="M19" i="2"/>
  <c r="L19" i="2"/>
  <c r="K19" i="2"/>
  <c r="G19" i="2"/>
  <c r="F19" i="2"/>
  <c r="E19" i="2"/>
  <c r="D19" i="2"/>
  <c r="C19" i="2"/>
  <c r="I18" i="2"/>
  <c r="M16" i="2"/>
  <c r="L16" i="2"/>
  <c r="F16" i="2"/>
  <c r="N15" i="2"/>
  <c r="M15" i="2"/>
  <c r="M27" i="2" s="1"/>
  <c r="M35" i="2" s="1"/>
  <c r="M41" i="2" s="1"/>
  <c r="L15" i="2"/>
  <c r="L27" i="2" s="1"/>
  <c r="K15" i="2"/>
  <c r="K16" i="2" s="1"/>
  <c r="H15" i="2"/>
  <c r="I164" i="2" s="1"/>
  <c r="G15" i="2"/>
  <c r="H248" i="2" s="1"/>
  <c r="F15" i="2"/>
  <c r="E15" i="2"/>
  <c r="F248" i="2" s="1"/>
  <c r="D15" i="2"/>
  <c r="E164" i="2" s="1"/>
  <c r="C15" i="2"/>
  <c r="I14" i="2"/>
  <c r="M13" i="2"/>
  <c r="L13" i="2"/>
  <c r="K13" i="2"/>
  <c r="G13" i="2"/>
  <c r="F13" i="2"/>
  <c r="E13" i="2"/>
  <c r="D13" i="2"/>
  <c r="C13" i="2"/>
  <c r="I12" i="2"/>
  <c r="C4" i="2"/>
  <c r="C280" i="2" s="1"/>
  <c r="I191" i="2" l="1"/>
  <c r="E199" i="2"/>
  <c r="E205" i="2" s="1"/>
  <c r="G199" i="2"/>
  <c r="G205" i="2" s="1"/>
  <c r="J195" i="2"/>
  <c r="F389" i="2"/>
  <c r="E778" i="2"/>
  <c r="E1449" i="2"/>
  <c r="L219" i="2"/>
  <c r="L213" i="2"/>
  <c r="L220" i="2" s="1"/>
  <c r="H1683" i="2"/>
  <c r="F25" i="2"/>
  <c r="D170" i="2"/>
  <c r="D201" i="2" s="1"/>
  <c r="E172" i="2"/>
  <c r="E173" i="2" s="1"/>
  <c r="E174" i="2" s="1"/>
  <c r="J182" i="2"/>
  <c r="I196" i="2"/>
  <c r="D232" i="2"/>
  <c r="D626" i="2"/>
  <c r="G715" i="2"/>
  <c r="D727" i="2"/>
  <c r="C1011" i="2"/>
  <c r="I1030" i="2"/>
  <c r="E1080" i="2"/>
  <c r="C1434" i="2"/>
  <c r="H1571" i="2"/>
  <c r="F1583" i="2"/>
  <c r="H1661" i="2"/>
  <c r="H1682" i="2"/>
  <c r="H1770" i="2"/>
  <c r="D1770" i="2"/>
  <c r="F1856" i="2"/>
  <c r="C1881" i="2"/>
  <c r="H1962" i="2"/>
  <c r="G1963" i="2" s="1"/>
  <c r="F2010" i="2"/>
  <c r="G642" i="2"/>
  <c r="H384" i="2" s="1"/>
  <c r="H796" i="2"/>
  <c r="G727" i="2"/>
  <c r="F1449" i="2"/>
  <c r="H1606" i="2"/>
  <c r="E1650" i="2"/>
  <c r="G1856" i="2"/>
  <c r="H642" i="2"/>
  <c r="J699" i="2"/>
  <c r="D1012" i="2"/>
  <c r="G1639" i="2"/>
  <c r="M186" i="2"/>
  <c r="G186" i="2"/>
  <c r="H617" i="2"/>
  <c r="F741" i="2"/>
  <c r="G388" i="2" s="1"/>
  <c r="G1770" i="2"/>
  <c r="E34" i="2"/>
  <c r="H60" i="2"/>
  <c r="H170" i="2"/>
  <c r="H173" i="2" s="1"/>
  <c r="H191" i="2" s="1"/>
  <c r="I203" i="2"/>
  <c r="H186" i="2"/>
  <c r="E195" i="2"/>
  <c r="E200" i="2" s="1"/>
  <c r="G252" i="2"/>
  <c r="M385" i="2"/>
  <c r="J593" i="2"/>
  <c r="I787" i="2"/>
  <c r="G652" i="2"/>
  <c r="D735" i="2"/>
  <c r="I741" i="2"/>
  <c r="J388" i="2" s="1"/>
  <c r="F778" i="2"/>
  <c r="C1013" i="2"/>
  <c r="E1117" i="2"/>
  <c r="D1406" i="2"/>
  <c r="N1607" i="2"/>
  <c r="K1628" i="2"/>
  <c r="L1639" i="2"/>
  <c r="L1650" i="2"/>
  <c r="N1661" i="2"/>
  <c r="C1801" i="2"/>
  <c r="G1881" i="2"/>
  <c r="C2056" i="2"/>
  <c r="E201" i="2"/>
  <c r="F173" i="2"/>
  <c r="F190" i="2" s="1"/>
  <c r="C477" i="2"/>
  <c r="D1013" i="2"/>
  <c r="K1244" i="2"/>
  <c r="K1449" i="2"/>
  <c r="E1583" i="2"/>
  <c r="G170" i="2"/>
  <c r="G173" i="2" s="1"/>
  <c r="I385" i="2"/>
  <c r="L188" i="2"/>
  <c r="F218" i="2"/>
  <c r="E600" i="2"/>
  <c r="E255" i="2" s="1"/>
  <c r="M617" i="2"/>
  <c r="N642" i="2"/>
  <c r="N648" i="2" s="1"/>
  <c r="M652" i="2"/>
  <c r="I704" i="2"/>
  <c r="G745" i="2"/>
  <c r="G1013" i="2"/>
  <c r="G1574" i="2"/>
  <c r="G1577" i="2" s="1"/>
  <c r="G1661" i="2"/>
  <c r="L1770" i="2"/>
  <c r="G34" i="2"/>
  <c r="C60" i="2"/>
  <c r="D202" i="2"/>
  <c r="M188" i="2"/>
  <c r="I389" i="2"/>
  <c r="H600" i="2"/>
  <c r="N617" i="2"/>
  <c r="G653" i="2"/>
  <c r="P704" i="2"/>
  <c r="P709" i="2" s="1"/>
  <c r="L704" i="2"/>
  <c r="F735" i="2"/>
  <c r="D1006" i="2"/>
  <c r="H1013" i="2"/>
  <c r="D1274" i="2"/>
  <c r="C1583" i="2"/>
  <c r="C1586" i="2"/>
  <c r="C1589" i="2" s="1"/>
  <c r="C1595" i="2" s="1"/>
  <c r="M1678" i="2"/>
  <c r="M1683" i="2" s="1"/>
  <c r="C27" i="2"/>
  <c r="G203" i="2" s="1"/>
  <c r="G622" i="2"/>
  <c r="G796" i="2"/>
  <c r="G704" i="2"/>
  <c r="G248" i="2"/>
  <c r="I33" i="2"/>
  <c r="D60" i="2"/>
  <c r="D188" i="2"/>
  <c r="G213" i="2"/>
  <c r="G220" i="2" s="1"/>
  <c r="D228" i="2"/>
  <c r="D280" i="2"/>
  <c r="D287" i="2" s="1"/>
  <c r="M389" i="2"/>
  <c r="I600" i="2"/>
  <c r="P642" i="2"/>
  <c r="P648" i="2" s="1"/>
  <c r="P797" i="2" s="1"/>
  <c r="G666" i="2"/>
  <c r="H385" i="2" s="1"/>
  <c r="H386" i="2" s="1"/>
  <c r="D708" i="2"/>
  <c r="J708" i="2" s="1"/>
  <c r="D756" i="2"/>
  <c r="C1008" i="2"/>
  <c r="C1117" i="2"/>
  <c r="N1678" i="2"/>
  <c r="N1683" i="2" s="1"/>
  <c r="H1080" i="2"/>
  <c r="H1601" i="2"/>
  <c r="O1678" i="2"/>
  <c r="O1683" i="2" s="1"/>
  <c r="I218" i="2"/>
  <c r="I774" i="2"/>
  <c r="J389" i="2" s="1"/>
  <c r="L1449" i="2"/>
  <c r="K1672" i="2"/>
  <c r="L35" i="2"/>
  <c r="L41" i="2" s="1"/>
  <c r="K283" i="2"/>
  <c r="I791" i="2"/>
  <c r="I666" i="2"/>
  <c r="J385" i="2" s="1"/>
  <c r="L248" i="2"/>
  <c r="O82" i="2"/>
  <c r="H171" i="2"/>
  <c r="L193" i="2"/>
  <c r="J196" i="2"/>
  <c r="D212" i="2"/>
  <c r="O666" i="2"/>
  <c r="O671" i="2" s="1"/>
  <c r="D675" i="2"/>
  <c r="J727" i="2"/>
  <c r="I1023" i="2"/>
  <c r="C1962" i="2"/>
  <c r="D704" i="2"/>
  <c r="D709" i="2" s="1"/>
  <c r="I243" i="2"/>
  <c r="L34" i="2"/>
  <c r="F286" i="2"/>
  <c r="I1026" i="2"/>
  <c r="C1380" i="2"/>
  <c r="E1606" i="2"/>
  <c r="C2010" i="2"/>
  <c r="I83" i="2"/>
  <c r="I186" i="2"/>
  <c r="F196" i="2"/>
  <c r="G255" i="2"/>
  <c r="E704" i="2"/>
  <c r="E709" i="2" s="1"/>
  <c r="N27" i="2"/>
  <c r="N35" i="2" s="1"/>
  <c r="N41" i="2" s="1"/>
  <c r="D25" i="2"/>
  <c r="O91" i="2"/>
  <c r="G164" i="2"/>
  <c r="M171" i="2"/>
  <c r="I185" i="2"/>
  <c r="J185" i="2" s="1"/>
  <c r="H221" i="2"/>
  <c r="L603" i="2"/>
  <c r="L604" i="2" s="1"/>
  <c r="L175" i="2" s="1"/>
  <c r="L235" i="2" s="1"/>
  <c r="O791" i="2"/>
  <c r="E676" i="2"/>
  <c r="G688" i="2"/>
  <c r="D715" i="2"/>
  <c r="F725" i="2"/>
  <c r="P741" i="2"/>
  <c r="P746" i="2" s="1"/>
  <c r="I1027" i="2"/>
  <c r="H1628" i="2"/>
  <c r="N1639" i="2"/>
  <c r="H1672" i="2"/>
  <c r="F1770" i="2"/>
  <c r="N1770" i="2"/>
  <c r="F1962" i="2"/>
  <c r="I2078" i="2"/>
  <c r="E190" i="2"/>
  <c r="E191" i="2"/>
  <c r="H199" i="2"/>
  <c r="G383" i="2"/>
  <c r="F622" i="2"/>
  <c r="F174" i="2"/>
  <c r="G191" i="2"/>
  <c r="G178" i="2"/>
  <c r="G190" i="2"/>
  <c r="H792" i="2"/>
  <c r="I383" i="2"/>
  <c r="H622" i="2"/>
  <c r="H174" i="2"/>
  <c r="H190" i="2"/>
  <c r="D245" i="2"/>
  <c r="D242" i="2"/>
  <c r="F202" i="2"/>
  <c r="F200" i="2"/>
  <c r="G202" i="2"/>
  <c r="D200" i="2"/>
  <c r="C35" i="2"/>
  <c r="M201" i="2"/>
  <c r="M199" i="2"/>
  <c r="L203" i="2"/>
  <c r="L199" i="2"/>
  <c r="H203" i="2"/>
  <c r="F203" i="2"/>
  <c r="F199" i="2"/>
  <c r="H202" i="2"/>
  <c r="I27" i="2"/>
  <c r="I200" i="2"/>
  <c r="H200" i="2"/>
  <c r="L202" i="2"/>
  <c r="L200" i="2"/>
  <c r="L156" i="2"/>
  <c r="I201" i="2"/>
  <c r="N44" i="2"/>
  <c r="N46" i="2" s="1"/>
  <c r="N71" i="2"/>
  <c r="N72" i="2" s="1"/>
  <c r="N121" i="2"/>
  <c r="N129" i="2" s="1"/>
  <c r="N140" i="2" s="1"/>
  <c r="N156" i="2" s="1"/>
  <c r="N158" i="2" s="1"/>
  <c r="I242" i="2"/>
  <c r="I245" i="2"/>
  <c r="H226" i="2"/>
  <c r="H281" i="2"/>
  <c r="H227" i="2"/>
  <c r="H225" i="2"/>
  <c r="H224" i="2"/>
  <c r="E202" i="2"/>
  <c r="C287" i="2"/>
  <c r="C283" i="2"/>
  <c r="M165" i="2"/>
  <c r="L44" i="2"/>
  <c r="L121" i="2"/>
  <c r="L129" i="2" s="1"/>
  <c r="L140" i="2" s="1"/>
  <c r="L71" i="2"/>
  <c r="L72" i="2" s="1"/>
  <c r="M166" i="2"/>
  <c r="I199" i="2"/>
  <c r="M200" i="2"/>
  <c r="I778" i="2"/>
  <c r="L224" i="2"/>
  <c r="L225" i="2"/>
  <c r="L227" i="2"/>
  <c r="C281" i="2"/>
  <c r="C284" i="2" s="1"/>
  <c r="L226" i="2"/>
  <c r="L28" i="2"/>
  <c r="I202" i="2"/>
  <c r="D213" i="2"/>
  <c r="D220" i="2" s="1"/>
  <c r="D219" i="2"/>
  <c r="M44" i="2"/>
  <c r="M46" i="2" s="1"/>
  <c r="M71" i="2"/>
  <c r="M72" i="2" s="1"/>
  <c r="M121" i="2"/>
  <c r="M129" i="2" s="1"/>
  <c r="M140" i="2" s="1"/>
  <c r="M156" i="2" s="1"/>
  <c r="M158" i="2" s="1"/>
  <c r="F219" i="2"/>
  <c r="F213" i="2"/>
  <c r="F220" i="2" s="1"/>
  <c r="J724" i="2"/>
  <c r="I756" i="2"/>
  <c r="H735" i="2"/>
  <c r="D774" i="2"/>
  <c r="G787" i="2"/>
  <c r="G1601" i="2"/>
  <c r="G1571" i="2"/>
  <c r="C1653" i="2"/>
  <c r="C1656" i="2" s="1"/>
  <c r="C1661" i="2" s="1"/>
  <c r="D1661" i="2"/>
  <c r="E1770" i="2"/>
  <c r="L791" i="2"/>
  <c r="L621" i="2"/>
  <c r="L189" i="2" s="1"/>
  <c r="I24" i="2"/>
  <c r="I188" i="2"/>
  <c r="J188" i="2" s="1"/>
  <c r="G27" i="2"/>
  <c r="I84" i="2"/>
  <c r="F244" i="2"/>
  <c r="F236" i="2"/>
  <c r="E831" i="2"/>
  <c r="E836" i="2" s="1"/>
  <c r="F258" i="2" s="1"/>
  <c r="D225" i="2"/>
  <c r="N791" i="2"/>
  <c r="M642" i="2"/>
  <c r="M715" i="2"/>
  <c r="M704" i="2"/>
  <c r="G387" i="2"/>
  <c r="F709" i="2"/>
  <c r="J734" i="2"/>
  <c r="E243" i="2"/>
  <c r="D831" i="2"/>
  <c r="D836" i="2" s="1"/>
  <c r="E258" i="2" s="1"/>
  <c r="D1393" i="2"/>
  <c r="C1383" i="2" s="1"/>
  <c r="C1393" i="2" s="1"/>
  <c r="K1683" i="2"/>
  <c r="E1963" i="2"/>
  <c r="E281" i="2"/>
  <c r="E284" i="2" s="1"/>
  <c r="E225" i="2"/>
  <c r="C831" i="2"/>
  <c r="C836" i="2" s="1"/>
  <c r="D244" i="2"/>
  <c r="H35" i="2"/>
  <c r="H41" i="2" s="1"/>
  <c r="O83" i="2"/>
  <c r="G227" i="2"/>
  <c r="G281" i="2"/>
  <c r="G284" i="2" s="1"/>
  <c r="I224" i="2"/>
  <c r="F600" i="2"/>
  <c r="L627" i="2"/>
  <c r="L384" i="2"/>
  <c r="L648" i="2"/>
  <c r="I248" i="2"/>
  <c r="O84" i="2"/>
  <c r="L164" i="2"/>
  <c r="J170" i="2"/>
  <c r="D186" i="2"/>
  <c r="J186" i="2" s="1"/>
  <c r="M202" i="2"/>
  <c r="E221" i="2"/>
  <c r="G225" i="2"/>
  <c r="I236" i="2"/>
  <c r="E283" i="2"/>
  <c r="E287" i="2"/>
  <c r="F255" i="2"/>
  <c r="E796" i="2"/>
  <c r="N704" i="2"/>
  <c r="N709" i="2" s="1"/>
  <c r="L756" i="2"/>
  <c r="L735" i="2"/>
  <c r="L741" i="2"/>
  <c r="L787" i="2"/>
  <c r="G1679" i="2"/>
  <c r="G1682" i="2" s="1"/>
  <c r="D27" i="2"/>
  <c r="C28" i="2" s="1"/>
  <c r="E27" i="2"/>
  <c r="F27" i="2"/>
  <c r="M213" i="2"/>
  <c r="M220" i="2" s="1"/>
  <c r="G236" i="2"/>
  <c r="F831" i="2"/>
  <c r="F836" i="2" s="1"/>
  <c r="G258" i="2" s="1"/>
  <c r="I15" i="2"/>
  <c r="I85" i="2"/>
  <c r="H236" i="2"/>
  <c r="G831" i="2"/>
  <c r="G836" i="2" s="1"/>
  <c r="H258" i="2" s="1"/>
  <c r="M164" i="2"/>
  <c r="L170" i="2"/>
  <c r="E186" i="2"/>
  <c r="D199" i="2"/>
  <c r="D205" i="2" s="1"/>
  <c r="D203" i="2"/>
  <c r="D258" i="2"/>
  <c r="F221" i="2"/>
  <c r="F217" i="2"/>
  <c r="H219" i="2"/>
  <c r="M236" i="2"/>
  <c r="F283" i="2"/>
  <c r="F287" i="2"/>
  <c r="D283" i="2"/>
  <c r="E387" i="2"/>
  <c r="D617" i="2"/>
  <c r="E791" i="2"/>
  <c r="O704" i="2"/>
  <c r="O709" i="2" s="1"/>
  <c r="I709" i="2"/>
  <c r="J709" i="2" s="1"/>
  <c r="J387" i="2"/>
  <c r="J745" i="2"/>
  <c r="M787" i="2"/>
  <c r="C1602" i="2"/>
  <c r="C1570" i="2"/>
  <c r="C1606" i="2" s="1"/>
  <c r="K27" i="2"/>
  <c r="D34" i="2"/>
  <c r="F186" i="2"/>
  <c r="G195" i="2"/>
  <c r="G200" i="2" s="1"/>
  <c r="E203" i="2"/>
  <c r="E210" i="2"/>
  <c r="E218" i="2" s="1"/>
  <c r="E217" i="2"/>
  <c r="E226" i="2"/>
  <c r="D248" i="2"/>
  <c r="O642" i="2"/>
  <c r="O648" i="2" s="1"/>
  <c r="F646" i="2"/>
  <c r="F796" i="2" s="1"/>
  <c r="F791" i="2"/>
  <c r="N796" i="2"/>
  <c r="H725" i="2"/>
  <c r="H243" i="2"/>
  <c r="L243" i="2"/>
  <c r="P787" i="2"/>
  <c r="H1274" i="2"/>
  <c r="L236" i="2"/>
  <c r="K831" i="2"/>
  <c r="K836" i="2" s="1"/>
  <c r="L258" i="2" s="1"/>
  <c r="F201" i="2"/>
  <c r="D252" i="2"/>
  <c r="D255" i="2"/>
  <c r="D603" i="2"/>
  <c r="C604" i="2" s="1"/>
  <c r="C175" i="2" s="1"/>
  <c r="C173" i="2" s="1"/>
  <c r="I796" i="2"/>
  <c r="I78" i="2"/>
  <c r="I86" i="2"/>
  <c r="L217" i="2"/>
  <c r="G226" i="2"/>
  <c r="E248" i="2"/>
  <c r="H286" i="2"/>
  <c r="H280" i="2"/>
  <c r="I280" i="2" s="1"/>
  <c r="F626" i="2"/>
  <c r="F787" i="2"/>
  <c r="F627" i="2"/>
  <c r="F688" i="2"/>
  <c r="I622" i="2"/>
  <c r="J383" i="2"/>
  <c r="J386" i="2" s="1"/>
  <c r="O796" i="2"/>
  <c r="O78" i="2"/>
  <c r="O86" i="2"/>
  <c r="M172" i="2"/>
  <c r="M203" i="2" s="1"/>
  <c r="G201" i="2"/>
  <c r="D210" i="2"/>
  <c r="D218" i="2" s="1"/>
  <c r="I221" i="2"/>
  <c r="L617" i="2"/>
  <c r="D648" i="2"/>
  <c r="I652" i="2"/>
  <c r="D666" i="2"/>
  <c r="P796" i="2"/>
  <c r="H746" i="2"/>
  <c r="M791" i="2"/>
  <c r="M1770" i="2"/>
  <c r="F227" i="2"/>
  <c r="F224" i="2"/>
  <c r="F226" i="2"/>
  <c r="F281" i="2"/>
  <c r="F284" i="2" s="1"/>
  <c r="F225" i="2"/>
  <c r="G756" i="2"/>
  <c r="E25" i="2"/>
  <c r="L221" i="2"/>
  <c r="G243" i="2"/>
  <c r="H787" i="2"/>
  <c r="H626" i="2"/>
  <c r="O622" i="2"/>
  <c r="G648" i="2"/>
  <c r="M675" i="2"/>
  <c r="F1606" i="2"/>
  <c r="I79" i="2"/>
  <c r="I87" i="2"/>
  <c r="H201" i="2"/>
  <c r="H220" i="2"/>
  <c r="L255" i="2"/>
  <c r="C16" i="2"/>
  <c r="O79" i="2"/>
  <c r="O87" i="2"/>
  <c r="E227" i="2"/>
  <c r="E244" i="2"/>
  <c r="E388" i="2"/>
  <c r="D477" i="2"/>
  <c r="I627" i="2"/>
  <c r="I688" i="2"/>
  <c r="I626" i="2"/>
  <c r="L796" i="2"/>
  <c r="F676" i="2"/>
  <c r="F666" i="2"/>
  <c r="F675" i="2"/>
  <c r="I671" i="2"/>
  <c r="N774" i="2"/>
  <c r="N778" i="2" s="1"/>
  <c r="D1449" i="2"/>
  <c r="C1437" i="2"/>
  <c r="C1447" i="2" s="1"/>
  <c r="C1449" i="2" s="1"/>
  <c r="L1683" i="2"/>
  <c r="D16" i="2"/>
  <c r="I213" i="2"/>
  <c r="I220" i="2" s="1"/>
  <c r="I219" i="2"/>
  <c r="D221" i="2"/>
  <c r="D791" i="2"/>
  <c r="D621" i="2"/>
  <c r="D189" i="2" s="1"/>
  <c r="J189" i="2" s="1"/>
  <c r="I88" i="2"/>
  <c r="G283" i="2"/>
  <c r="E1675" i="2"/>
  <c r="E1678" i="2" s="1"/>
  <c r="C1963" i="2"/>
  <c r="I80" i="2"/>
  <c r="E16" i="2"/>
  <c r="I81" i="2"/>
  <c r="J171" i="2"/>
  <c r="I653" i="2"/>
  <c r="H688" i="2"/>
  <c r="C1620" i="2"/>
  <c r="I89" i="2"/>
  <c r="J181" i="2"/>
  <c r="L210" i="2"/>
  <c r="L218" i="2" s="1"/>
  <c r="L244" i="2"/>
  <c r="N622" i="2"/>
  <c r="D653" i="2"/>
  <c r="D652" i="2"/>
  <c r="G16" i="2"/>
  <c r="O81" i="2"/>
  <c r="O89" i="2"/>
  <c r="D164" i="2"/>
  <c r="E213" i="2"/>
  <c r="E220" i="2" s="1"/>
  <c r="M221" i="2"/>
  <c r="O787" i="2"/>
  <c r="G791" i="2"/>
  <c r="E653" i="2"/>
  <c r="E642" i="2"/>
  <c r="E652" i="2"/>
  <c r="L666" i="2"/>
  <c r="E666" i="2"/>
  <c r="M676" i="2"/>
  <c r="E741" i="2"/>
  <c r="G778" i="2"/>
  <c r="E1639" i="2"/>
  <c r="D1631" i="2"/>
  <c r="C1650" i="2"/>
  <c r="C1856" i="2"/>
  <c r="C2103" i="2"/>
  <c r="C2108" i="2"/>
  <c r="E2108" i="2" s="1"/>
  <c r="E2109" i="2"/>
  <c r="G741" i="2"/>
  <c r="G735" i="2"/>
  <c r="I82" i="2"/>
  <c r="I91" i="2"/>
  <c r="D224" i="2"/>
  <c r="D226" i="2"/>
  <c r="D281" i="2"/>
  <c r="E224" i="2"/>
  <c r="L626" i="2"/>
  <c r="F642" i="2"/>
  <c r="F652" i="2"/>
  <c r="H715" i="2"/>
  <c r="H704" i="2"/>
  <c r="F746" i="2"/>
  <c r="C1396" i="2"/>
  <c r="C1406" i="2" s="1"/>
  <c r="D229" i="2" s="1"/>
  <c r="D230" i="2" s="1"/>
  <c r="E229" i="2"/>
  <c r="E230" i="2" s="1"/>
  <c r="G1675" i="2"/>
  <c r="G1678" i="2" s="1"/>
  <c r="G1683" i="2" s="1"/>
  <c r="G1623" i="2"/>
  <c r="D1856" i="2"/>
  <c r="D1863" i="2"/>
  <c r="F1963" i="2"/>
  <c r="E688" i="2"/>
  <c r="E1006" i="2"/>
  <c r="F1244" i="2"/>
  <c r="G1582" i="2"/>
  <c r="G1583" i="2" s="1"/>
  <c r="F1595" i="2"/>
  <c r="E1623" i="2"/>
  <c r="C1664" i="2"/>
  <c r="C1667" i="2" s="1"/>
  <c r="C1672" i="2" s="1"/>
  <c r="D1793" i="2"/>
  <c r="D1802" i="2" s="1"/>
  <c r="E2103" i="2"/>
  <c r="H653" i="2"/>
  <c r="L676" i="2"/>
  <c r="E715" i="2"/>
  <c r="M741" i="2"/>
  <c r="F1006" i="2"/>
  <c r="E1011" i="2"/>
  <c r="C1014" i="2"/>
  <c r="I1029" i="2"/>
  <c r="C1240" i="2"/>
  <c r="G1244" i="2"/>
  <c r="G1627" i="2"/>
  <c r="F1624" i="2" s="1"/>
  <c r="H1639" i="2"/>
  <c r="D1650" i="2"/>
  <c r="E1863" i="2"/>
  <c r="G1006" i="2"/>
  <c r="F1011" i="2"/>
  <c r="D1240" i="2"/>
  <c r="H1595" i="2"/>
  <c r="H1607" i="2" s="1"/>
  <c r="G1011" i="2"/>
  <c r="E1014" i="2"/>
  <c r="E1240" i="2"/>
  <c r="F1650" i="2"/>
  <c r="G1863" i="2"/>
  <c r="I217" i="2"/>
  <c r="H621" i="2"/>
  <c r="H189" i="2" s="1"/>
  <c r="D627" i="2"/>
  <c r="J740" i="2"/>
  <c r="H756" i="2"/>
  <c r="H1011" i="2"/>
  <c r="F1014" i="2"/>
  <c r="I1032" i="2"/>
  <c r="E627" i="2"/>
  <c r="D787" i="2"/>
  <c r="C1012" i="2"/>
  <c r="G1014" i="2"/>
  <c r="F629" i="2"/>
  <c r="G675" i="2"/>
  <c r="M688" i="2"/>
  <c r="E787" i="2"/>
  <c r="E1380" i="2"/>
  <c r="G1590" i="2"/>
  <c r="G1594" i="2" s="1"/>
  <c r="G1595" i="2" s="1"/>
  <c r="E617" i="2"/>
  <c r="G627" i="2"/>
  <c r="G629" i="2"/>
  <c r="E725" i="2"/>
  <c r="E1012" i="2"/>
  <c r="I1019" i="2"/>
  <c r="E1562" i="2"/>
  <c r="F1012" i="2"/>
  <c r="L675" i="2"/>
  <c r="I1021" i="2"/>
  <c r="F1571" i="2"/>
  <c r="F1008" i="2"/>
  <c r="N787" i="2"/>
  <c r="G792" i="2" l="1"/>
  <c r="F792" i="2"/>
  <c r="M205" i="2"/>
  <c r="I603" i="2"/>
  <c r="I252" i="2"/>
  <c r="I255" i="2"/>
  <c r="G1598" i="2"/>
  <c r="G174" i="2"/>
  <c r="D796" i="2"/>
  <c r="N797" i="2"/>
  <c r="G1606" i="2"/>
  <c r="F1607" i="2"/>
  <c r="G1628" i="2"/>
  <c r="L387" i="2"/>
  <c r="L709" i="2"/>
  <c r="M792" i="2"/>
  <c r="F189" i="2"/>
  <c r="F191" i="2" s="1"/>
  <c r="H648" i="2"/>
  <c r="I384" i="2"/>
  <c r="M622" i="2"/>
  <c r="M383" i="2"/>
  <c r="P792" i="2"/>
  <c r="E603" i="2"/>
  <c r="E176" i="2" s="1"/>
  <c r="E178" i="2" s="1"/>
  <c r="E252" i="2"/>
  <c r="I746" i="2"/>
  <c r="J746" i="2" s="1"/>
  <c r="G1602" i="2"/>
  <c r="I190" i="2"/>
  <c r="H252" i="2"/>
  <c r="H255" i="2"/>
  <c r="H603" i="2"/>
  <c r="D243" i="2"/>
  <c r="G709" i="2"/>
  <c r="H387" i="2"/>
  <c r="H390" i="2" s="1"/>
  <c r="G671" i="2"/>
  <c r="D194" i="2"/>
  <c r="J194" i="2" s="1"/>
  <c r="I792" i="2"/>
  <c r="F387" i="2"/>
  <c r="L176" i="2"/>
  <c r="O797" i="2"/>
  <c r="H205" i="2"/>
  <c r="D173" i="2"/>
  <c r="D174" i="2" s="1"/>
  <c r="I386" i="2"/>
  <c r="I283" i="2"/>
  <c r="L388" i="2"/>
  <c r="L746" i="2"/>
  <c r="D778" i="2"/>
  <c r="E389" i="2"/>
  <c r="F205" i="2"/>
  <c r="F388" i="2"/>
  <c r="E746" i="2"/>
  <c r="I281" i="2"/>
  <c r="K28" i="2"/>
  <c r="L245" i="2"/>
  <c r="L242" i="2"/>
  <c r="E671" i="2"/>
  <c r="F385" i="2"/>
  <c r="N792" i="2"/>
  <c r="K35" i="2"/>
  <c r="K41" i="2" s="1"/>
  <c r="L205" i="2"/>
  <c r="M746" i="2"/>
  <c r="M388" i="2"/>
  <c r="L385" i="2"/>
  <c r="L671" i="2"/>
  <c r="H747" i="2"/>
  <c r="H242" i="2"/>
  <c r="H245" i="2"/>
  <c r="G28" i="2"/>
  <c r="G35" i="2"/>
  <c r="G41" i="2" s="1"/>
  <c r="M173" i="2"/>
  <c r="G386" i="2"/>
  <c r="G390" i="2" s="1"/>
  <c r="E1565" i="2"/>
  <c r="E1598" i="2"/>
  <c r="H388" i="2"/>
  <c r="G746" i="2"/>
  <c r="G747" i="2" s="1"/>
  <c r="F384" i="2"/>
  <c r="E648" i="2"/>
  <c r="D190" i="2"/>
  <c r="J190" i="2" s="1"/>
  <c r="J173" i="2"/>
  <c r="D191" i="2"/>
  <c r="J191" i="2" s="1"/>
  <c r="O792" i="2"/>
  <c r="D671" i="2"/>
  <c r="E385" i="2"/>
  <c r="J390" i="2"/>
  <c r="C178" i="2"/>
  <c r="C174" i="2"/>
  <c r="D284" i="2"/>
  <c r="G245" i="2"/>
  <c r="F28" i="2"/>
  <c r="G242" i="2"/>
  <c r="F35" i="2"/>
  <c r="F41" i="2" s="1"/>
  <c r="C41" i="2"/>
  <c r="I35" i="2"/>
  <c r="H709" i="2"/>
  <c r="I387" i="2"/>
  <c r="I390" i="2" s="1"/>
  <c r="I391" i="2" s="1"/>
  <c r="D176" i="2"/>
  <c r="D178" i="2" s="1"/>
  <c r="D604" i="2"/>
  <c r="D175" i="2" s="1"/>
  <c r="D235" i="2" s="1"/>
  <c r="F603" i="2"/>
  <c r="F252" i="2"/>
  <c r="I205" i="2"/>
  <c r="C1623" i="2"/>
  <c r="G385" i="2"/>
  <c r="F671" i="2"/>
  <c r="E245" i="2"/>
  <c r="D28" i="2"/>
  <c r="E242" i="2"/>
  <c r="M387" i="2"/>
  <c r="M709" i="2"/>
  <c r="F1679" i="2"/>
  <c r="F1682" i="2" s="1"/>
  <c r="F1683" i="2" s="1"/>
  <c r="F1627" i="2"/>
  <c r="D35" i="2"/>
  <c r="D41" i="2" s="1"/>
  <c r="L622" i="2"/>
  <c r="L792" i="2"/>
  <c r="L383" i="2"/>
  <c r="E35" i="2"/>
  <c r="E41" i="2" s="1"/>
  <c r="F245" i="2"/>
  <c r="E28" i="2"/>
  <c r="F242" i="2"/>
  <c r="E792" i="2"/>
  <c r="E622" i="2"/>
  <c r="F383" i="2"/>
  <c r="D622" i="2"/>
  <c r="D792" i="2"/>
  <c r="E383" i="2"/>
  <c r="M648" i="2"/>
  <c r="M797" i="2" s="1"/>
  <c r="M384" i="2"/>
  <c r="G1607" i="2"/>
  <c r="M234" i="2"/>
  <c r="L64" i="2"/>
  <c r="M167" i="2"/>
  <c r="L65" i="2"/>
  <c r="L46" i="2"/>
  <c r="L61" i="2" s="1"/>
  <c r="G384" i="2"/>
  <c r="F648" i="2"/>
  <c r="F797" i="2" s="1"/>
  <c r="D1634" i="2"/>
  <c r="D1675" i="2"/>
  <c r="D1678" i="2" s="1"/>
  <c r="H283" i="2"/>
  <c r="H285" i="2"/>
  <c r="H284" i="2"/>
  <c r="H287" i="2"/>
  <c r="L201" i="2"/>
  <c r="L173" i="2"/>
  <c r="H121" i="2"/>
  <c r="H129" i="2" s="1"/>
  <c r="H140" i="2" s="1"/>
  <c r="I165" i="2"/>
  <c r="H44" i="2"/>
  <c r="H71" i="2"/>
  <c r="H72" i="2" s="1"/>
  <c r="I166" i="2"/>
  <c r="H797" i="2" l="1"/>
  <c r="H176" i="2"/>
  <c r="H178" i="2" s="1"/>
  <c r="G604" i="2"/>
  <c r="G175" i="2" s="1"/>
  <c r="H604" i="2"/>
  <c r="H175" i="2" s="1"/>
  <c r="G391" i="2"/>
  <c r="L797" i="2"/>
  <c r="I604" i="2"/>
  <c r="I175" i="2" s="1"/>
  <c r="I176" i="2"/>
  <c r="I178" i="2" s="1"/>
  <c r="I797" i="2"/>
  <c r="F1628" i="2"/>
  <c r="E1624" i="2"/>
  <c r="M191" i="2"/>
  <c r="M178" i="2"/>
  <c r="M190" i="2"/>
  <c r="G797" i="2"/>
  <c r="F386" i="2"/>
  <c r="F390" i="2" s="1"/>
  <c r="F391" i="2" s="1"/>
  <c r="D166" i="2"/>
  <c r="I41" i="2"/>
  <c r="C121" i="2"/>
  <c r="C129" i="2" s="1"/>
  <c r="C140" i="2" s="1"/>
  <c r="C156" i="2" s="1"/>
  <c r="D165" i="2"/>
  <c r="C71" i="2"/>
  <c r="C72" i="2" s="1"/>
  <c r="C44" i="2"/>
  <c r="D177" i="2"/>
  <c r="F604" i="2"/>
  <c r="F175" i="2" s="1"/>
  <c r="F176" i="2"/>
  <c r="F178" i="2" s="1"/>
  <c r="E604" i="2"/>
  <c r="E175" i="2" s="1"/>
  <c r="E166" i="2"/>
  <c r="D121" i="2"/>
  <c r="D129" i="2" s="1"/>
  <c r="D140" i="2" s="1"/>
  <c r="D156" i="2" s="1"/>
  <c r="D158" i="2" s="1"/>
  <c r="E165" i="2"/>
  <c r="D44" i="2"/>
  <c r="D71" i="2"/>
  <c r="D72" i="2" s="1"/>
  <c r="M386" i="2"/>
  <c r="M390" i="2" s="1"/>
  <c r="G121" i="2"/>
  <c r="G129" i="2" s="1"/>
  <c r="G140" i="2" s="1"/>
  <c r="H165" i="2"/>
  <c r="G44" i="2"/>
  <c r="G71" i="2"/>
  <c r="G72" i="2" s="1"/>
  <c r="H166" i="2"/>
  <c r="F121" i="2"/>
  <c r="F129" i="2" s="1"/>
  <c r="F140" i="2" s="1"/>
  <c r="G165" i="2"/>
  <c r="F44" i="2"/>
  <c r="F71" i="2"/>
  <c r="F72" i="2" s="1"/>
  <c r="G166" i="2"/>
  <c r="E747" i="2"/>
  <c r="D747" i="2"/>
  <c r="K121" i="2"/>
  <c r="K129" i="2" s="1"/>
  <c r="K140" i="2" s="1"/>
  <c r="K156" i="2" s="1"/>
  <c r="L165" i="2"/>
  <c r="K44" i="2"/>
  <c r="K71" i="2"/>
  <c r="K72" i="2" s="1"/>
  <c r="L166" i="2"/>
  <c r="L191" i="2"/>
  <c r="L178" i="2"/>
  <c r="L174" i="2"/>
  <c r="L190" i="2"/>
  <c r="L177" i="2"/>
  <c r="E386" i="2"/>
  <c r="E390" i="2" s="1"/>
  <c r="D797" i="2"/>
  <c r="E797" i="2"/>
  <c r="D1639" i="2"/>
  <c r="C1631" i="2"/>
  <c r="H391" i="2"/>
  <c r="I284" i="2"/>
  <c r="F166" i="2"/>
  <c r="E121" i="2"/>
  <c r="E129" i="2" s="1"/>
  <c r="E140" i="2" s="1"/>
  <c r="F165" i="2"/>
  <c r="E44" i="2"/>
  <c r="E71" i="2"/>
  <c r="E72" i="2" s="1"/>
  <c r="F747" i="2"/>
  <c r="L386" i="2"/>
  <c r="L390" i="2" s="1"/>
  <c r="I246" i="2"/>
  <c r="I234" i="2"/>
  <c r="I247" i="2"/>
  <c r="H64" i="2"/>
  <c r="I167" i="2"/>
  <c r="H65" i="2"/>
  <c r="H46" i="2"/>
  <c r="H61" i="2" s="1"/>
  <c r="E1601" i="2"/>
  <c r="E1571" i="2"/>
  <c r="E1607" i="2" s="1"/>
  <c r="D1562" i="2"/>
  <c r="L747" i="2"/>
  <c r="G235" i="2" l="1"/>
  <c r="G177" i="2"/>
  <c r="I177" i="2"/>
  <c r="I235" i="2"/>
  <c r="L391" i="2"/>
  <c r="H235" i="2"/>
  <c r="H177" i="2"/>
  <c r="E1679" i="2"/>
  <c r="E1682" i="2" s="1"/>
  <c r="E1683" i="2" s="1"/>
  <c r="E1627" i="2"/>
  <c r="G247" i="2"/>
  <c r="G246" i="2"/>
  <c r="G234" i="2"/>
  <c r="F64" i="2"/>
  <c r="G167" i="2"/>
  <c r="F46" i="2"/>
  <c r="F61" i="2" s="1"/>
  <c r="G282" i="2"/>
  <c r="F65" i="2"/>
  <c r="F285" i="2"/>
  <c r="E391" i="2"/>
  <c r="D391" i="2"/>
  <c r="C157" i="2"/>
  <c r="C158" i="2" s="1"/>
  <c r="K157" i="2" s="1"/>
  <c r="L157" i="2"/>
  <c r="E177" i="2"/>
  <c r="E235" i="2"/>
  <c r="F177" i="2"/>
  <c r="F235" i="2"/>
  <c r="C73" i="2"/>
  <c r="D1565" i="2"/>
  <c r="D1598" i="2"/>
  <c r="F282" i="2"/>
  <c r="F247" i="2"/>
  <c r="F246" i="2"/>
  <c r="E285" i="2"/>
  <c r="F234" i="2"/>
  <c r="E46" i="2"/>
  <c r="E61" i="2" s="1"/>
  <c r="E64" i="2"/>
  <c r="F167" i="2"/>
  <c r="E65" i="2"/>
  <c r="H282" i="2"/>
  <c r="H234" i="2"/>
  <c r="G64" i="2"/>
  <c r="H167" i="2"/>
  <c r="H247" i="2"/>
  <c r="G65" i="2"/>
  <c r="H246" i="2"/>
  <c r="G46" i="2"/>
  <c r="G61" i="2" s="1"/>
  <c r="G285" i="2"/>
  <c r="L247" i="2"/>
  <c r="L234" i="2"/>
  <c r="K64" i="2"/>
  <c r="L167" i="2"/>
  <c r="K65" i="2"/>
  <c r="K46" i="2"/>
  <c r="K61" i="2" s="1"/>
  <c r="L267" i="2" s="1"/>
  <c r="L268" i="2" s="1"/>
  <c r="L246" i="2"/>
  <c r="D246" i="2"/>
  <c r="D234" i="2"/>
  <c r="C46" i="2"/>
  <c r="C61" i="2" s="1"/>
  <c r="I44" i="2"/>
  <c r="C64" i="2"/>
  <c r="D167" i="2"/>
  <c r="C65" i="2"/>
  <c r="C282" i="2"/>
  <c r="D282" i="2"/>
  <c r="D247" i="2"/>
  <c r="C285" i="2"/>
  <c r="I267" i="2"/>
  <c r="K288" i="2"/>
  <c r="E282" i="2"/>
  <c r="E246" i="2"/>
  <c r="E234" i="2"/>
  <c r="D46" i="2"/>
  <c r="D61" i="2" s="1"/>
  <c r="D64" i="2"/>
  <c r="E167" i="2"/>
  <c r="D65" i="2"/>
  <c r="E247" i="2"/>
  <c r="D285" i="2"/>
  <c r="C1634" i="2"/>
  <c r="C1675" i="2"/>
  <c r="F288" i="2" l="1"/>
  <c r="F267" i="2"/>
  <c r="F268" i="2" s="1"/>
  <c r="E267" i="2"/>
  <c r="E268" i="2" s="1"/>
  <c r="E288" i="2"/>
  <c r="I282" i="2"/>
  <c r="H288" i="2"/>
  <c r="H267" i="2"/>
  <c r="H268" i="2" s="1"/>
  <c r="G267" i="2"/>
  <c r="G268" i="2" s="1"/>
  <c r="G288" i="2"/>
  <c r="I285" i="2"/>
  <c r="D1601" i="2"/>
  <c r="D1571" i="2"/>
  <c r="D1607" i="2" s="1"/>
  <c r="C1562" i="2"/>
  <c r="C1639" i="2"/>
  <c r="C1678" i="2"/>
  <c r="D267" i="2"/>
  <c r="D268" i="2" s="1"/>
  <c r="D288" i="2"/>
  <c r="C288" i="2" s="1"/>
  <c r="D1624" i="2"/>
  <c r="E1628" i="2"/>
  <c r="D1627" i="2" l="1"/>
  <c r="D1679" i="2"/>
  <c r="D1682" i="2" s="1"/>
  <c r="D1683" i="2" s="1"/>
  <c r="C1565" i="2"/>
  <c r="C1598" i="2"/>
  <c r="C1624" i="2" l="1"/>
  <c r="D1628" i="2"/>
  <c r="C1601" i="2"/>
  <c r="C1571" i="2"/>
  <c r="C1607" i="2" s="1"/>
  <c r="C1679" i="2" l="1"/>
  <c r="C1627" i="2"/>
  <c r="C1682" i="2" l="1"/>
  <c r="C1683" i="2" s="1"/>
  <c r="C162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Faition Burrniku</author>
    <author>Author</author>
  </authors>
  <commentList>
    <comment ref="B7" authorId="0" shapeId="0" xr:uid="{EF320156-7E18-4379-905D-6E3838B5A836}">
      <text>
        <r>
          <rPr>
            <b/>
            <sz val="9"/>
            <color indexed="81"/>
            <rFont val="Tahoma"/>
            <family val="2"/>
          </rPr>
          <t>Faition Burrniku:</t>
        </r>
        <r>
          <rPr>
            <sz val="9"/>
            <color indexed="81"/>
            <rFont val="Tahoma"/>
            <family val="2"/>
          </rPr>
          <t xml:space="preserve">
Deposits: = provides corporate (wholesale) and retail clients fixed term deposits, notice accounts, fixed rate ISAs and Euro notice accounts through Close Brothers Limited. Prior to covid, retail business was wholly reliant on postal application (represented 100%), now at 50% with online representing the other 50%. 
Commercial Banking: 2 main sub divisions which lends to small/mid-size enterprises (SMEs) across 22 different loan books. Half of the commercial banking business comes from 3rd party brokers (indirect) and the other half direct. Net Interest Margin (NIM) = 7.8% (according to latest trading statement issued May 2022) with a loan book at standing at 8.8bn. 
1) Asset Finance = makes up more than 70% of the commercial loan book. Works with over 25k customers and has 15+ offices across the UK, Ireland &amp; Germany. Underwrites &amp; lends (hire purchase, refinance, finance and operating lease) to transport, industrial, waste &amp; recycling, woodworking, engineering, green energy, agriculture, materials, packaging, marine, print, plastic, aviation, fairground &amp; engineering firms looking to boost/maintain CapEx. Customer relationships last for decades. Roughly 200+ competitors operating in the space. 
a. Half of the loan book is post 2008. Current loan book ~3bn. Avg loan size = £58k. 3-4 yr maturity. 
b. Strong repeat business across its direct market access &gt; due its long participation in the division. Appealing to businesses that want a quick deal with people they trust. 
c. Diversified loan book portfolio. 
d. Competition: varies between indirect and direct market access. Indirect is much more competitive while direct competes with a small number of players such as: HSBC, Lloyds, Metro bank and Loanbird. 
2) Invoice and Speciality Finance (IF/ABL) = makes up ~30% of commercial loan book. Works with ~5,300 small specialist businesses and ~35,000 individuals providing a range of funding solutions such as invoice discounting, invoice factoring and asset-based lending. These solutions according to close brothers, are “smart ways to fund your business by releasing the capital locked up in unpaid customer invoices or other assets such as PP&amp;E or stock”.  In short, it’s funding against accounts receivables, inventory, IP, property at an invoice discount. 
a. 6th largest UK provider. Current loan book £1.164bn
b. Competition: over 40-50 different players &gt; highly competitive with 4 clearing banks having 70% market share. 
c. avg loan size = £456K for invoice financing at a typical maturity date of 3 months. 
Retail Banking: 2 main sub divisions which lend to SMEs. Annual 2021 NIM = 7.6% with a Loan book of ~£3bn
1) Motor Finance = niche market that makes up 66% of the total retail loan book. Works with 6,000+ regional dealers, across 5 dealer segments, and has over 280k customers in which it provides financing options for 2nd hand car, motor cycle and commercial vehicle purchases. Age of vehicles can’t be older 3-4 years and the purchase price should be around £7-8k (avoiding sharp depreciation). Additionally, 88% of motor loans are ‘personal contract hire’ (PCH) as opposed to purchase contract purchase (PCP).
a. Avg loan size = ~£7k. with avg maturity of 4 yrs. 
b. ~66% of loan book in the UK, ~24% in Ireland (via partnerships) and the rest in Channel Islands. 
c. Strong and longstanding relationships with dealer partners 
d. Competition: local segment is niche; competitors are few and far between. 
2) Premium Finance = 33% of retail loan book. Works with 1.6k commercial insurance brokers to provide businesses and families throughout UK &amp; Ireland with an alternative to lump sum insurance payments (i.e., looking to spread the cost of insurance premiums over a number of instalments). 10-month maturity with an avg loan size = £500
a. Fund 1 in 7 families &amp; 1 in 20 businesses in UK and Ireland.
b. Personal and commercial are roughly split 50/50. Ireland has a small exposure ~£50m. 
Property Lending: 2 main businesses.  Annual 2021 NIM = 7.6% with a Loan book of ~£1.45bn. 
1) Property Lending = ~70-75% of the property loan book. Established 38 years ago and provides lending to residential property developers who develop new builds (avg unit sells for £550k). Does not provide mortgages, mezzanine, or long-term debt. 50% of the loan book is within London &amp; the South East. 75%+ repeat business. 
a. Largest non-clearing bank lender. Has over 430 customers. 
b. Avg Loan size = £1.2 – 2m. Typical LTV: 50% - 60%. Typical maturity 12-18 months.
2) Commercial Acceptance: business acquired in 2008 by CBG. Offers loans solely for refurbishment projects, mainly within boundaries of M25. The properties are normally ones acquired in auctions. 
a. Avg Loan size = £500k. Typical maturity 6-12 months. 
Asset Mgmt = operates a vertically integrated wealth management service that has 15.4bn in AUM and 16.7bn in total client assets. Main services include: financial advice, multi-asset investment mgmt. and custody which it offers to roughly 22k families with assets between £250k – 20m. It has 3 main distribution channels in which it offers it services. 
1) Own financial advisers; 
2) Own investment managers; 
3) Third party financial advisers. 
a. AUM is split roughly 50/50 between Bespoke teams &amp; Funds team. Total 700+ staff across 11 UK locations. 
b. Vertical integration helps to mitigate the threat of margin compression and maximises revenue potential
c. Own advisers have greatest revenue potential. They can earn fees from clients via advice, investment and platform. Advisers are restricted to CBAM for investment advice, but the high level of choice within our investment propositions has enabled us to capture just over 80% of our advised clients’ investment needs within CBAM. Our bespoke investment managers principally earn investment fees, which include an element for platform.
Winterflood: comprised of 4 sub divisions. 
1) Market making &amp; electronic trading = core business &amp; generates majority of the income (85%). Acting as a market maker for LSE for the past 30 years. Provides liquidity (&amp; execution services) in all UK equities (2k+); all main listed equities in North America, and Europe, as well as gilts, bonds, permanent interest-bearing shares, and exchange traded products (ETPs). 
a. Ranked at number 1 in the UK equity market. Performing 80k+ trades a day. 
b. Over 15.5k traded instruments. 
c. Operates across 17 countries. 
d. Has a total of 400+ clients
2) Investment trust team = established in 2002. Only division where it provides a full range of services, i.e., trading (market making), sales, research, and corporate advice across UK-listed closed-ended funds sector. 
a. 100 research notes in 2021. 53 corporate broking clients. 26 investment trust team members. 
3) Winterflood Business Services (WBS) = founded in 2010, providing outsourced dealing, custody, and settlement service solutions for asset managers. In short, WBS provides back/middle office services as well as B2B capabilities. 
a. Services are run through its EOS platform, a proprietary system developed in-house. 
b. Assets under administration (AUM) = £6.8bn (interim). 
c. Sticky revenues and less cyclical. 
d. Generating £5.1 million of income
4) Institutional Sales trading = providing high-touch trading to UK and US institutional clients.
a. US quite recent as US broker dealer received authorisation from FINRA &amp; SEC in the Summer of 2019. So far in 14 states.
b. 2nd largest revenue generator for Winterflood. 
</t>
        </r>
      </text>
    </comment>
    <comment ref="B14" authorId="1" shapeId="0" xr:uid="{E1D240B4-CD1E-4952-8DB6-ED799E494A22}">
      <text>
        <r>
          <rPr>
            <b/>
            <sz val="9"/>
            <color indexed="81"/>
            <rFont val="Tahoma"/>
            <family val="2"/>
          </rPr>
          <t>Author:</t>
        </r>
        <r>
          <rPr>
            <sz val="9"/>
            <color indexed="81"/>
            <rFont val="Tahoma"/>
            <family val="2"/>
          </rPr>
          <t xml:space="preserve">
For most banks, the larger proportion of interest expense is incurred on customer deposits. Some institutions, however, are more dependent upon money-market funding,  including the interbank market. 
This category of funding is sometimes referred to as</t>
        </r>
        <r>
          <rPr>
            <b/>
            <sz val="9"/>
            <color indexed="81"/>
            <rFont val="Tahoma"/>
            <family val="2"/>
          </rPr>
          <t xml:space="preserve"> purchased funds</t>
        </r>
        <r>
          <rPr>
            <sz val="9"/>
            <color indexed="81"/>
            <rFont val="Tahoma"/>
            <family val="2"/>
          </rPr>
          <t xml:space="preserve">, since unlike retail customer deposits, it is effectively purchased through brokers who, for a fee, obtain the funds on the bank’s behalf. . The depositors are generally commercial entities that may have no other relationship with the bank and are therefore highly sensitive to the interest rate offered and the degree of credit risk associated with the institution.
</t>
        </r>
        <r>
          <rPr>
            <u/>
            <sz val="9"/>
            <color indexed="81"/>
            <rFont val="Tahoma"/>
            <family val="2"/>
          </rPr>
          <t xml:space="preserve">PURCHASED FUNDS VERSUS CUSTOMER DEPOSITS </t>
        </r>
        <r>
          <rPr>
            <sz val="9"/>
            <color indexed="81"/>
            <rFont val="Tahoma"/>
            <family val="2"/>
          </rPr>
          <t xml:space="preserve">
Purchased funds ordinarily refers to bank funding other than retail  customer deposits and a bank’s long-term borrowing (usually accomplished
through the issue of debt securities). Purchased funds, which are often obtained (“purchased”) through brokers, may also be referred to as wholesale funds,commercial funds, or commercial deposits. More colloquially, this category of funding may be called hot funds, hot money, or confidence funding. In very simple terms, purchased funds are actively sought by the financial institution, while customer deposits are obtained passively. Whatever the designation, this type of funding generally encompasses:
- Interbank borrowings
- Large certificates of deposit (generally uninsured)
- Other short-term borrowings (excluding securities issues)
For analytical purposes, however, it is important to note that short-term interbank borrowing itself should—whenever possible—be divided between interbank funds that are actively sought by the bank and interbank funds that are passively received by the bank.
</t>
        </r>
        <r>
          <rPr>
            <b/>
            <sz val="9"/>
            <color indexed="81"/>
            <rFont val="Tahoma"/>
            <family val="2"/>
          </rPr>
          <t xml:space="preserve">
 So short-term bank funding can be divided into 3 basic categories:</t>
        </r>
        <r>
          <rPr>
            <sz val="9"/>
            <color indexed="81"/>
            <rFont val="Tahoma"/>
            <family val="2"/>
          </rPr>
          <t xml:space="preserve">
1. Customer deposits (including industrial and commercial customers)
2. Passively obtained interbank deposits (not too dissimilar to commercial deposits)
3. Actively obtained interbank deposits (of a “purchased funds” nature) The term net purchased funds sometimes means purchased funds net of money-market assets, but that would imply a perfect liquidity of such assets.</t>
        </r>
      </text>
    </comment>
    <comment ref="B15" authorId="1" shapeId="0" xr:uid="{0CEFE960-3014-4EF1-80AA-21494F21B3CE}">
      <text>
        <r>
          <rPr>
            <b/>
            <sz val="9"/>
            <color indexed="81"/>
            <rFont val="Tahoma"/>
            <family val="2"/>
          </rPr>
          <t>Author:</t>
        </r>
        <r>
          <rPr>
            <sz val="9"/>
            <color indexed="81"/>
            <rFont val="Tahoma"/>
            <family val="2"/>
          </rPr>
          <t xml:space="preserve">
Net interest income is a measure of how much profit a bank is generating from its
“spread” business. Put another way, it represents a bank’s gross profit produced
from its interest-earning assets. As an arithmetic expression, net interest income, as
we have seen, is simply the difference between interest income—the gross interest
revenue earned from interest-earning assets—and interest expense—the cost of
funding such assets
in short - revenue produced by a bank that is from interest-earning assets.</t>
        </r>
      </text>
    </comment>
    <comment ref="B18" authorId="1" shapeId="0" xr:uid="{4277A62E-F0E4-40B3-BD44-BE035935BD0B}">
      <text>
        <r>
          <rPr>
            <b/>
            <sz val="9"/>
            <color indexed="81"/>
            <rFont val="Tahoma"/>
            <family val="2"/>
          </rPr>
          <t>Author:</t>
        </r>
        <r>
          <rPr>
            <sz val="9"/>
            <color indexed="81"/>
            <rFont val="Tahoma"/>
            <family val="2"/>
          </rPr>
          <t xml:space="preserve">
generated by a variety of a bank’s business activities constitute a comparatively stable form of noninterest income.</t>
        </r>
      </text>
    </comment>
    <comment ref="B30" authorId="1" shapeId="0" xr:uid="{B901CAEB-319C-4B4F-B6D8-11EEAB7A5AD9}">
      <text>
        <r>
          <rPr>
            <b/>
            <sz val="9"/>
            <color indexed="81"/>
            <rFont val="Tahoma"/>
            <family val="2"/>
          </rPr>
          <t>Author:</t>
        </r>
        <r>
          <rPr>
            <sz val="9"/>
            <color indexed="81"/>
            <rFont val="Tahoma"/>
            <family val="2"/>
          </rPr>
          <t xml:space="preserve">
Occupancy Expense Like all businesses, a bank must have premises in which to operate. The costs of renting office space and related services such as utility charges may be a significant expense, particularly to an institution with a large branch network. Such outlays may be classified under the heading of “occupancy expense.” The next largest category of noninterest expense after compensation, KeyCorp’s occupancy expense usually amounts to about 7 or 8 percent of operating expenses.</t>
        </r>
      </text>
    </comment>
    <comment ref="B35" authorId="1" shapeId="0" xr:uid="{29C8A328-62DA-4985-80A9-2EF84392EE74}">
      <text>
        <r>
          <rPr>
            <b/>
            <u/>
            <sz val="9"/>
            <color indexed="81"/>
            <rFont val="Tahoma"/>
            <family val="2"/>
          </rPr>
          <t>Author:</t>
        </r>
        <r>
          <rPr>
            <u/>
            <sz val="9"/>
            <color indexed="81"/>
            <rFont val="Tahoma"/>
            <family val="2"/>
          </rPr>
          <t xml:space="preserve">
non-interest expense</t>
        </r>
        <r>
          <rPr>
            <sz val="9"/>
            <color indexed="81"/>
            <rFont val="Tahoma"/>
            <family val="2"/>
          </rPr>
          <t xml:space="preserve">
Noninterest expense = all operating expenses other than a bank’s funding costs. That is, it includes all expenses other than interest expenses incurred on borrowed funds. The terms operating expense or expenses, overhead, and noninterest expense, as with many bank accounting terms, are often used interchangeably. 
A close look at noninterest expenses is an important part of the analytical process, since changes in these costs are a major variable affecting performance. It is also an item over which management has a substantial degree of control. Significant changes in noninterest expenses are of key interest to the analyst, as higher expenses normally mean lower profits and vice versa. In many ways, a bank’s operating expenses resemble those of other service businesses. There is a key difference, however, in their manner of classification. Banks as a rule have no cost of goods sold or cost of services line item in their income statements. The closest analogy—and a substantial one—to cost of goods sold is a bank’s funding expense (i.e., interest expense). As a consequence, a bank’s costs of operation are essentially the same as its noninterest expenses— that is, the costs incurred by a bank other than the interest expense it pays to fund its loans and other financial assets—and the terms are used synonymously. 
As do other service providers, a bank incurs costs merely by keeping its doors open. Before a bank can make any loans, or earn fees for services, it must have premises from which to operate and staff to offer financial services to customers. The following categories of expenses comprise the largest part of the bank’s cost base. Compensation expenses, Occupancy expenses (i.e., rent on the bank’s premises and fees to utilities suppliers), Information technology expenses, Marketing and advertising expenses, Administrative expenses and other related costs such as the purchase of office supplies A catchall category of “other expenses” is also typically included. Banks will often provide additional disclosure concerning the source of expenses either directly in the income statement or through footnotes. Again, these groupings are not atypical, and serve as a useful framework to discuss a bank’s operating expenses in more detail as follows.
</t>
        </r>
      </text>
    </comment>
    <comment ref="I77" authorId="1" shapeId="0" xr:uid="{582D0449-0511-4F0A-94E6-2349CD6D084F}">
      <text>
        <r>
          <rPr>
            <b/>
            <sz val="9"/>
            <color indexed="81"/>
            <rFont val="Tahoma"/>
            <family val="2"/>
          </rPr>
          <t>Author:</t>
        </r>
        <r>
          <rPr>
            <sz val="9"/>
            <color indexed="81"/>
            <rFont val="Tahoma"/>
            <family val="2"/>
          </rPr>
          <t xml:space="preserve">
%  of total assets
here we use 2021 
</t>
        </r>
      </text>
    </comment>
    <comment ref="O77" authorId="1" shapeId="0" xr:uid="{03B16EE8-4D8F-498E-89FA-489CEC3C0B6F}">
      <text>
        <r>
          <rPr>
            <b/>
            <sz val="9"/>
            <color indexed="81"/>
            <rFont val="Tahoma"/>
            <family val="2"/>
          </rPr>
          <t>Author:</t>
        </r>
        <r>
          <rPr>
            <sz val="9"/>
            <color indexed="81"/>
            <rFont val="Tahoma"/>
            <family val="2"/>
          </rPr>
          <t xml:space="preserve">
Here we use 2022</t>
        </r>
      </text>
    </comment>
    <comment ref="C79" authorId="1" shapeId="0" xr:uid="{82FE968A-E146-42C5-A8D3-E37F8A868CA1}">
      <text>
        <r>
          <rPr>
            <b/>
            <sz val="9"/>
            <color indexed="81"/>
            <rFont val="Tahoma"/>
            <family val="2"/>
          </rPr>
          <t>Author:</t>
        </r>
        <r>
          <rPr>
            <sz val="9"/>
            <color indexed="81"/>
            <rFont val="Tahoma"/>
            <family val="2"/>
          </rPr>
          <t xml:space="preserve">
Both market-making assets and liabilities were up due to increased settlementbalances reflecting the higher trading activity in Winterflood.
The credit risk presented by settlement balances in the Securities division is limited, as such balances represent delivery versus payment
transactions where delivery of securities occurs simultaneously with payment. 
The credit risk is therefore limited to the change in market price of a security between trade date and settlement date and not the absolute value of the trade. 
Winterflood is a market maker and trades on a principal-only basis with regulated counterparties including stockbrokers, wealth managers, institutions and hedge funds who are either authorised and regulated by the PRA and/or FCA or equivalent regulator in the respective country. 
Counterparty exposure and settlement failure monitoring controls are in place as part of an overall risk management framework and settlement balances past due are actively managed. 
Loans to money brokers against stock advanced of £51.1 million (31 July 2020: £45.8 million) is the cash collateral provided to these institutions for stock borrowing by Winterflood. The stock borrowing to which the cash deposits relate is short term in nature and is recorded at the amount payable. The credit risk of this financial asset is therefore limited.</t>
        </r>
      </text>
    </comment>
    <comment ref="C84" authorId="1" shapeId="0" xr:uid="{F3D8E0C0-E988-4721-BAE8-4DA2961203D0}">
      <text>
        <r>
          <rPr>
            <b/>
            <sz val="9"/>
            <color indexed="81"/>
            <rFont val="Tahoma"/>
            <family val="2"/>
          </rPr>
          <t>Author:</t>
        </r>
        <r>
          <rPr>
            <sz val="9"/>
            <color indexed="81"/>
            <rFont val="Tahoma"/>
            <family val="2"/>
          </rPr>
          <t xml:space="preserve">
Loans to and from money brokers against stock advanced Loans to money brokers against stock advanced is the cash collateral
provided to these institutions for stock borrowing by the group’s market-making activities and is carried at amortised cost. Interest is
paid on the stock borrowed and earned on the cash deposits advanced. The stock borrowing to which the cash deposits relate is
short term in nature and is recorded at the amount receivable. Loans  from money brokers against stock collateral provided are recorded at
the amount payable. Interest is paid on the loans.</t>
        </r>
      </text>
    </comment>
    <comment ref="C85" authorId="1" shapeId="0" xr:uid="{DF1F9D51-8659-4B2D-B969-C3C59929D968}">
      <text>
        <r>
          <rPr>
            <b/>
            <sz val="9"/>
            <color indexed="81"/>
            <rFont val="Tahoma"/>
            <family val="2"/>
          </rPr>
          <t>Author:</t>
        </r>
        <r>
          <rPr>
            <sz val="9"/>
            <color indexed="81"/>
            <rFont val="Tahoma"/>
            <family val="2"/>
          </rPr>
          <t xml:space="preserve">
The group enters into derivative contracts with a number of financial institutions to minimise the impact of interest and currency rate changes to its financial instruments.</t>
        </r>
      </text>
    </comment>
    <comment ref="F110" authorId="1" shapeId="0" xr:uid="{9E2A9B41-8CB8-408C-94BB-E3EC8B965779}">
      <text>
        <r>
          <rPr>
            <b/>
            <sz val="9"/>
            <color indexed="81"/>
            <rFont val="Tahoma"/>
            <family val="2"/>
          </rPr>
          <t>Author:</t>
        </r>
        <r>
          <rPr>
            <sz val="9"/>
            <color indexed="81"/>
            <rFont val="Tahoma"/>
            <family val="2"/>
          </rPr>
          <t xml:space="preserve">
Retained earnings increased due to the share premium acct.
The equity section of financial statements has not been included. However, if you do: 
BGN retained + comprehensive income - dividends paid + share premium (if there is any) &gt; you get a rough picture. </t>
        </r>
      </text>
    </comment>
    <comment ref="L163" authorId="1" shapeId="0" xr:uid="{F0B502C0-A086-48DC-AA2C-6867E4E300A1}">
      <text>
        <r>
          <rPr>
            <b/>
            <sz val="9"/>
            <color indexed="81"/>
            <rFont val="Tahoma"/>
            <family val="2"/>
          </rPr>
          <t>Author:</t>
        </r>
        <r>
          <rPr>
            <sz val="9"/>
            <color indexed="81"/>
            <rFont val="Tahoma"/>
            <family val="2"/>
          </rPr>
          <t xml:space="preserve">
Most of the ratios not calculated on an annualised basis</t>
        </r>
      </text>
    </comment>
    <comment ref="L177" authorId="1" shapeId="0" xr:uid="{65765672-6E08-477A-A587-0049D7F922D5}">
      <text>
        <r>
          <rPr>
            <b/>
            <sz val="9"/>
            <color indexed="81"/>
            <rFont val="Tahoma"/>
            <family val="2"/>
          </rPr>
          <t>Author:</t>
        </r>
        <r>
          <rPr>
            <sz val="9"/>
            <color indexed="81"/>
            <rFont val="Tahoma"/>
            <family val="2"/>
          </rPr>
          <t xml:space="preserve">
Not calculated on an annulised basis</t>
        </r>
      </text>
    </comment>
    <comment ref="D209" authorId="1" shapeId="0" xr:uid="{DB4B3CC3-AC94-433E-B9DC-55A804A50A83}">
      <text>
        <r>
          <rPr>
            <sz val="9"/>
            <color indexed="81"/>
            <rFont val="Tahoma"/>
            <family val="2"/>
          </rPr>
          <t xml:space="preserve">
Common equity tier 1 (“CET1”) capital increased 15% to £1,439.3 million (31 July 2020: £1,254.0 million) reflecting strong capital generation through £202.1 million of profit, a £50.2 million benefit from regulatory changes in the treatment of software assets and a £17.5 million transitional IFRS 9 capital add-back. This was partially offset by the regulatory deduction of dividends paid and foreseen of £89.5 million. </t>
        </r>
      </text>
    </comment>
    <comment ref="D215" authorId="1" shapeId="0" xr:uid="{38A2ED22-478E-4EA9-9C03-FC93EEB59F53}">
      <text>
        <r>
          <rPr>
            <b/>
            <sz val="9"/>
            <color indexed="81"/>
            <rFont val="Tahoma"/>
            <family val="2"/>
          </rPr>
          <t>Author:</t>
        </r>
        <r>
          <rPr>
            <sz val="9"/>
            <color indexed="81"/>
            <rFont val="Tahoma"/>
            <family val="2"/>
          </rPr>
          <t xml:space="preserve">
RWAs, calculated using the standardised approaches, increased modestly to £9,105.3 million (31 July 2020: £8,863.2 million) notwithstanding the 10.9% growth in the loan book, given the significant portion of government guaranteed loans under CBILS which attract a lower risk weighting and a reduction in the Property loan book due to high levels of repayments. 
The primary driver of the overall rise in RWAs is the increase in operational risk RWAs due to higher average levels of income in Winterflood and average loan book balance.</t>
        </r>
      </text>
    </comment>
    <comment ref="D221" authorId="1" shapeId="0" xr:uid="{75A54714-03CA-48FE-BF7A-BB71FD106DFC}">
      <text>
        <r>
          <rPr>
            <b/>
            <sz val="9"/>
            <color indexed="81"/>
            <rFont val="Tahoma"/>
            <family val="2"/>
          </rPr>
          <t>Author:</t>
        </r>
        <r>
          <rPr>
            <sz val="9"/>
            <color indexed="81"/>
            <rFont val="Tahoma"/>
            <family val="2"/>
          </rPr>
          <t xml:space="preserve">
Benefited from CBILS</t>
        </r>
      </text>
    </comment>
    <comment ref="B225" authorId="1" shapeId="0" xr:uid="{E47CFCB0-47FE-4404-8E1C-E8EF8A03931F}">
      <text>
        <r>
          <rPr>
            <b/>
            <sz val="9"/>
            <color indexed="81"/>
            <rFont val="Tahoma"/>
            <family val="2"/>
          </rPr>
          <t>Author:</t>
        </r>
        <r>
          <rPr>
            <sz val="9"/>
            <color indexed="81"/>
            <rFont val="Tahoma"/>
            <family val="2"/>
          </rPr>
          <t xml:space="preserve">
</t>
        </r>
        <r>
          <rPr>
            <b/>
            <u/>
            <sz val="9"/>
            <color indexed="81"/>
            <rFont val="Tahoma"/>
            <family val="2"/>
          </rPr>
          <t xml:space="preserve">
THE BANK CREDIT ANALYSIS HANDBOOK</t>
        </r>
        <r>
          <rPr>
            <sz val="9"/>
            <color indexed="81"/>
            <rFont val="Tahoma"/>
            <family val="2"/>
          </rPr>
          <t xml:space="preserve">
Formula: Total shareholders equity / Avg Deposits </t>
        </r>
      </text>
    </comment>
    <comment ref="B226" authorId="1" shapeId="0" xr:uid="{B1827063-F89C-483A-8031-426C04510414}">
      <text>
        <r>
          <rPr>
            <b/>
            <sz val="9"/>
            <color indexed="81"/>
            <rFont val="Tahoma"/>
            <family val="2"/>
          </rPr>
          <t>Author:</t>
        </r>
        <r>
          <rPr>
            <sz val="9"/>
            <color indexed="81"/>
            <rFont val="Tahoma"/>
            <family val="2"/>
          </rPr>
          <t xml:space="preserve">
</t>
        </r>
        <r>
          <rPr>
            <b/>
            <u/>
            <sz val="9"/>
            <color indexed="81"/>
            <rFont val="Tahoma"/>
            <family val="2"/>
          </rPr>
          <t xml:space="preserve">
THE BANK CREDIT ANALYSIS HANDBOOK</t>
        </r>
        <r>
          <rPr>
            <sz val="9"/>
            <color indexed="81"/>
            <rFont val="Tahoma"/>
            <family val="2"/>
          </rPr>
          <t xml:space="preserve">
Formula: Total shareholders equity / Avg Deposits </t>
        </r>
      </text>
    </comment>
    <comment ref="B234" authorId="1" shapeId="0" xr:uid="{0E69B363-CA3E-48EF-8B2D-34336834E177}">
      <text>
        <r>
          <rPr>
            <b/>
            <u/>
            <sz val="9"/>
            <color indexed="81"/>
            <rFont val="Tahoma"/>
            <family val="2"/>
          </rPr>
          <t>Author:
BANK CREDIT ANALYSIS HANDBOOK</t>
        </r>
        <r>
          <rPr>
            <sz val="9"/>
            <color indexed="81"/>
            <rFont val="Tahoma"/>
            <family val="2"/>
          </rPr>
          <t xml:space="preserve">:
</t>
        </r>
        <r>
          <rPr>
            <u/>
            <sz val="9"/>
            <color indexed="81"/>
            <rFont val="Tahoma"/>
            <family val="2"/>
          </rPr>
          <t>Formula</t>
        </r>
        <r>
          <rPr>
            <sz val="9"/>
            <color indexed="81"/>
            <rFont val="Tahoma"/>
            <family val="2"/>
          </rPr>
          <t xml:space="preserve">: Net Income / Total Risk-weighted Assets 
- Risk weighted assets = Assets grouped into classes and multiplied by weightings as prescribed under the 1988 Basel Accord; and the Revised Accords called Basel II and Basel III when adopted in the relevant market:
- Measuring returns (net income) against risk-weighted assets provides a more accurate indication of profitability as it takes into account the risk undertaken in
generating them. Therefore, this more sophisticated variant of ROA, which may be called return on risk-weighted assets or RORWA, overcomes some of its limitations through the use of total or averaged risk weighted assets as the ratio’s denominator.
</t>
        </r>
        <r>
          <rPr>
            <b/>
            <u/>
            <sz val="9"/>
            <color indexed="81"/>
            <rFont val="Tahoma"/>
            <family val="2"/>
          </rPr>
          <t>THE VALUATION OF FINANCIAL COMPANIES:</t>
        </r>
        <r>
          <rPr>
            <sz val="9"/>
            <color indexed="81"/>
            <rFont val="Tahoma"/>
            <family val="2"/>
          </rPr>
          <t xml:space="preserve">
“Red Flags” in the Assessment of RWAs
- “Too variable” RWAs: while RWAs tends to vary with economic cycle, if there have been no substantial changes in the business mix, roller-coaster patterns are worth a more careful look.
- A strong risk-weighted capital ratio associated with really poor leverage ratio (as defined under Basel III), may indicate a situation of financial fragility.
- Banks with a much lower RWA density (the ratio between RWA and Total Assets) than their peers, and peers should be banks with similar business models in the same jurisdiction, therefore facing comparable risks, deserve further scrutiny.
- Page 84 provides an exaple of how to calculate Risk weighted assets .</t>
        </r>
      </text>
    </comment>
    <comment ref="B235" authorId="1" shapeId="0" xr:uid="{CA69AE7D-2564-4339-A15C-79FFB7658DBF}">
      <text>
        <r>
          <rPr>
            <sz val="9"/>
            <color indexed="81"/>
            <rFont val="Tahoma"/>
            <family val="2"/>
          </rPr>
          <t xml:space="preserve">
BANK CREDIT ANALYSIS HANDBOOK:
</t>
        </r>
        <r>
          <rPr>
            <u/>
            <sz val="9"/>
            <color indexed="81"/>
            <rFont val="Tahoma"/>
            <family val="2"/>
          </rPr>
          <t>Formula:</t>
        </r>
        <r>
          <rPr>
            <sz val="9"/>
            <color indexed="81"/>
            <rFont val="Tahoma"/>
            <family val="2"/>
          </rPr>
          <t xml:space="preserve"> Noninterest expenses (excluding Loan-loss provision) / Total Avg Assets 
What is it? measures overheads as a percentage of total assets, a denominator that is less volatile than net income and therefore a more stable indicator of a bank’s relative cost base.</t>
        </r>
      </text>
    </comment>
    <comment ref="B242" authorId="1" shapeId="0" xr:uid="{DA899B5E-C049-443F-A592-1B0B426C8ABC}">
      <text>
        <r>
          <rPr>
            <b/>
            <u/>
            <sz val="9"/>
            <color indexed="81"/>
            <rFont val="Tahoma"/>
            <family val="2"/>
          </rPr>
          <t>Author:
BANK CREDIT ANALYSIS HANDBOOK:</t>
        </r>
        <r>
          <rPr>
            <sz val="9"/>
            <color indexed="81"/>
            <rFont val="Tahoma"/>
            <family val="2"/>
          </rPr>
          <t xml:space="preserve">
</t>
        </r>
        <r>
          <rPr>
            <u/>
            <sz val="9"/>
            <color indexed="81"/>
            <rFont val="Tahoma"/>
            <family val="2"/>
          </rPr>
          <t>Formula</t>
        </r>
        <r>
          <rPr>
            <sz val="9"/>
            <color indexed="81"/>
            <rFont val="Tahoma"/>
            <family val="2"/>
          </rPr>
          <t xml:space="preserve">: Non-interest expenses (Excluding Loan-loss provision) / Operating Income
- Operating Income = Net Interest Income + Non-interest income 
What is it? reflects the degree to which a bank’s overheads areadversely affecting its ability to generate profits. It is sometimes merely called the efficiency ratio
</t>
        </r>
        <r>
          <rPr>
            <b/>
            <u/>
            <sz val="9"/>
            <color indexed="81"/>
            <rFont val="Tahoma"/>
            <family val="2"/>
          </rPr>
          <t xml:space="preserve">
THE VALUATION OF FINANCIAL COMPANIES</t>
        </r>
        <r>
          <rPr>
            <sz val="9"/>
            <color indexed="81"/>
            <rFont val="Tahoma"/>
            <family val="2"/>
          </rPr>
          <t xml:space="preserve">
Formula = General Admin Costs + Other op Expenses / Operating Income </t>
        </r>
      </text>
    </comment>
    <comment ref="B243" authorId="1" shapeId="0" xr:uid="{FB8DB0A5-681C-4676-9F4D-1952E18EEAD8}">
      <text>
        <r>
          <rPr>
            <b/>
            <u/>
            <sz val="9"/>
            <color indexed="81"/>
            <rFont val="Tahoma"/>
            <family val="2"/>
          </rPr>
          <t xml:space="preserve">Author:
</t>
        </r>
        <r>
          <rPr>
            <sz val="9"/>
            <color indexed="81"/>
            <rFont val="Tahoma"/>
            <family val="2"/>
          </rPr>
          <t xml:space="preserve">Formula: Total operating expenditure / Total operating come &gt; Only looking at Winterflood &amp; Asset mgmt
</t>
        </r>
      </text>
    </comment>
    <comment ref="B244" authorId="1" shapeId="0" xr:uid="{0EF9BD4C-3278-436C-A4D9-C43DD2DF0130}">
      <text>
        <r>
          <rPr>
            <b/>
            <sz val="9"/>
            <color indexed="81"/>
            <rFont val="Tahoma"/>
            <family val="2"/>
          </rPr>
          <t>Author:</t>
        </r>
        <r>
          <rPr>
            <sz val="9"/>
            <color indexed="81"/>
            <rFont val="Tahoma"/>
            <family val="2"/>
          </rPr>
          <t xml:space="preserve">
</t>
        </r>
        <r>
          <rPr>
            <b/>
            <u/>
            <sz val="9"/>
            <color indexed="81"/>
            <rFont val="Tahoma"/>
            <family val="2"/>
          </rPr>
          <t>BANK CREDIT ANALYSIS HANDBOOK:</t>
        </r>
        <r>
          <rPr>
            <sz val="9"/>
            <color indexed="81"/>
            <rFont val="Tahoma"/>
            <family val="2"/>
          </rPr>
          <t xml:space="preserve">
</t>
        </r>
        <r>
          <rPr>
            <u/>
            <sz val="9"/>
            <color indexed="81"/>
            <rFont val="Tahoma"/>
            <family val="2"/>
          </rPr>
          <t>Formula</t>
        </r>
        <r>
          <rPr>
            <sz val="9"/>
            <color indexed="81"/>
            <rFont val="Tahoma"/>
            <family val="2"/>
          </rPr>
          <t>: Noninterest expenses (excluding Loan-loss provision) / Total Avg Assets 
What is it? measures overheads as a percentage of total assets, a denominator that is less volatile than net income and therefore a more stable indicator of a bank’s relative cost base.</t>
        </r>
      </text>
    </comment>
    <comment ref="B245" authorId="1" shapeId="0" xr:uid="{DDACFA97-E126-4EC0-AD76-AF09085AEE73}">
      <text>
        <r>
          <rPr>
            <b/>
            <u/>
            <sz val="9"/>
            <color indexed="81"/>
            <rFont val="Tahoma"/>
            <family val="2"/>
          </rPr>
          <t>Author:
THE VALUATION OF FINANCIAL COMPANIES</t>
        </r>
        <r>
          <rPr>
            <sz val="9"/>
            <color indexed="81"/>
            <rFont val="Tahoma"/>
            <family val="2"/>
          </rPr>
          <t xml:space="preserve">
</t>
        </r>
        <r>
          <rPr>
            <u/>
            <sz val="9"/>
            <color indexed="81"/>
            <rFont val="Tahoma"/>
            <family val="2"/>
          </rPr>
          <t>Formula</t>
        </r>
        <r>
          <rPr>
            <sz val="9"/>
            <color indexed="81"/>
            <rFont val="Tahoma"/>
            <family val="2"/>
          </rPr>
          <t xml:space="preserve">: Total Operating Income / Total Assets or (Total Income / Total Assets) + (Non-interest Income / Total Assets) 
- The 2 ratios you see after 'or' are: Interest Income Ratio &amp; Non-interest Income Ratio </t>
        </r>
      </text>
    </comment>
    <comment ref="B246" authorId="1" shapeId="0" xr:uid="{88995B73-EEA1-4B72-9C9C-B99B047374E5}">
      <text>
        <r>
          <rPr>
            <b/>
            <sz val="9"/>
            <color indexed="81"/>
            <rFont val="Tahoma"/>
            <family val="2"/>
          </rPr>
          <t>Author:</t>
        </r>
        <r>
          <rPr>
            <sz val="9"/>
            <color indexed="81"/>
            <rFont val="Tahoma"/>
            <family val="2"/>
          </rPr>
          <t xml:space="preserve">
Formula: Net income / total op income  * Total op income / Total assets </t>
        </r>
      </text>
    </comment>
    <comment ref="B247" authorId="1" shapeId="0" xr:uid="{3B749E34-307A-4163-ABF1-8462203CDA52}">
      <text>
        <r>
          <rPr>
            <b/>
            <sz val="9"/>
            <color indexed="81"/>
            <rFont val="Tahoma"/>
            <family val="2"/>
          </rPr>
          <t>Author:</t>
        </r>
        <r>
          <rPr>
            <sz val="9"/>
            <color indexed="81"/>
            <rFont val="Tahoma"/>
            <family val="2"/>
          </rPr>
          <t xml:space="preserve">
Formula: Net income / total assets * Total assets / Total Equity Income</t>
        </r>
      </text>
    </comment>
    <comment ref="B252" authorId="1" shapeId="0" xr:uid="{3C5AC887-7EB3-46A3-AF5B-D2D512F6B4A9}">
      <text>
        <r>
          <rPr>
            <b/>
            <sz val="9"/>
            <color indexed="81"/>
            <rFont val="Tahoma"/>
            <family val="2"/>
          </rPr>
          <t>Author:</t>
        </r>
        <r>
          <rPr>
            <sz val="9"/>
            <color indexed="81"/>
            <rFont val="Tahoma"/>
            <family val="2"/>
          </rPr>
          <t xml:space="preserve">
Formula: Net Loans / customer + short-term funding that is less than 3 months. </t>
        </r>
      </text>
    </comment>
    <comment ref="D256" authorId="1" shapeId="0" xr:uid="{C230C602-4AF1-42AF-9DB7-503949956D98}">
      <text>
        <r>
          <rPr>
            <sz val="9"/>
            <color indexed="81"/>
            <rFont val="Tahoma"/>
            <family val="2"/>
          </rPr>
          <t xml:space="preserve">
- Numbers relate to core funding and exclude working capital facilities at the business level.
- Unsecured funding excludes £22.7 million (31 July 2020: £7.9 million) of non-facility overdrafts included in borrowings and
- Includes £295.0 million (31 July 2020: £295.0 million) of undrawn facilities.
3 Average maturity of total funding excluding equity and funding held for liquidity purposes.</t>
        </r>
      </text>
    </comment>
    <comment ref="B264" authorId="1" shapeId="0" xr:uid="{DF0C2C23-A051-4386-BF2B-51808C3D8713}">
      <text>
        <r>
          <rPr>
            <b/>
            <sz val="9"/>
            <color indexed="81"/>
            <rFont val="Tahoma"/>
            <family val="2"/>
          </rPr>
          <t>Author:</t>
        </r>
        <r>
          <rPr>
            <sz val="9"/>
            <color indexed="81"/>
            <rFont val="Tahoma"/>
            <family val="2"/>
          </rPr>
          <t xml:space="preserve">
</t>
        </r>
        <r>
          <rPr>
            <b/>
            <u/>
            <sz val="9"/>
            <color indexed="81"/>
            <rFont val="Tahoma"/>
            <family val="2"/>
          </rPr>
          <t xml:space="preserve">VAUATION OF FINANCIAL COMPANIES:
</t>
        </r>
        <r>
          <rPr>
            <sz val="9"/>
            <color indexed="81"/>
            <rFont val="Tahoma"/>
            <family val="2"/>
          </rPr>
          <t xml:space="preserve">
</t>
        </r>
        <r>
          <rPr>
            <u/>
            <sz val="9"/>
            <color indexed="81"/>
            <rFont val="Tahoma"/>
            <family val="2"/>
          </rPr>
          <t>Formula</t>
        </r>
        <r>
          <rPr>
            <sz val="9"/>
            <color indexed="81"/>
            <rFont val="Tahoma"/>
            <family val="2"/>
          </rPr>
          <t xml:space="preserve">: Market Cap / NAV. </t>
        </r>
      </text>
    </comment>
    <comment ref="B268" authorId="1" shapeId="0" xr:uid="{0C90721A-6849-4389-AF5F-D715273A7235}">
      <text>
        <r>
          <rPr>
            <b/>
            <u/>
            <sz val="9"/>
            <color indexed="81"/>
            <rFont val="Tahoma"/>
            <family val="2"/>
          </rPr>
          <t>Author:
THE BANK CREDIT ANALYSIS HANDBOOK</t>
        </r>
        <r>
          <rPr>
            <sz val="9"/>
            <color indexed="81"/>
            <rFont val="Tahoma"/>
            <family val="2"/>
          </rPr>
          <t xml:space="preserve">
Formula: Retained income / Average shareholders’ equity
-  closely linked to profitability, and refers to the rate at which a bank is able and willing to retain its earnings—in fact its so-called retained income—and use the funds to increase its capital.
- If a bank has an historic record of profitability and the ability to sustain similar rates of earnings growth going forward, it will be able to earn itself out of most potential problems. Only a liquidity crisis, most likely occasioned by a severe economic shock, or an extremely severe capital impairment would, as a rule, pose a threat. Otherwise, in most cases, over time, a bank will be able to rebuild its capital strength to satisfactory levels, again assuming reasonable profitability. Think about it this way. If, after dividend payout, a bank is able to generate a return on assets of 2.0 percent, it can effectively afford to write off at least 2.0 percent of its loan book each year, without impairing capital.
- While the IGRC evinces a bank’s ability to create capital, and is consequently an important supplement to balance-sheet indicators, it has some weaknesses as an indicator. Most importantly, it is subject to large fluctuations as earnings oscillate. Moreover, there is no assurance that high historical rates of internal capital growth ensure the future ability to replenish capital at the same rate. In addition, the IGRC varies directly according to the dividend payout policy, which the bank may vary at will over time. It can also complicate analysis in respect to bank holding companies. For example, low dividend payouts on the part of the bank subsidiary, while superficially positive at the subsidiary level, can increase double leverage at the holding company level, giving rise to internal stresses within the group and reducing the apparent benefit of a high IGRC. Aside from concerns in respect to bank holding companies, when examining the IGRC, the analyst should consider whether: n The bank has been internally generating capital at a healthy rate. n There have been any infusions of new capital. n New capital injections, if any, have come from a public offering of shares, or a contribution by existing shareholders through a rights offering, for example. n Capital increases have been accomplished through accounting legerdemain— through a revaluation of reserves for instance.</t>
        </r>
      </text>
    </comment>
    <comment ref="B269" authorId="1" shapeId="0" xr:uid="{1D58126B-20B1-45E3-B93C-C619B05207A3}">
      <text>
        <r>
          <rPr>
            <b/>
            <u/>
            <sz val="9"/>
            <color indexed="81"/>
            <rFont val="Tahoma"/>
            <family val="2"/>
          </rPr>
          <t>Author:
THE VALUATION OF FINANCIAL COMPANIES</t>
        </r>
        <r>
          <rPr>
            <b/>
            <sz val="9"/>
            <color indexed="81"/>
            <rFont val="Tahoma"/>
            <family val="2"/>
          </rPr>
          <t xml:space="preserve"> 
</t>
        </r>
        <r>
          <rPr>
            <sz val="9"/>
            <color indexed="81"/>
            <rFont val="Tahoma"/>
            <family val="2"/>
          </rPr>
          <t xml:space="preserve">
</t>
        </r>
        <r>
          <rPr>
            <u/>
            <sz val="9"/>
            <color indexed="81"/>
            <rFont val="Tahoma"/>
            <family val="2"/>
          </rPr>
          <t>Formula</t>
        </r>
        <r>
          <rPr>
            <sz val="9"/>
            <color indexed="81"/>
            <rFont val="Tahoma"/>
            <family val="2"/>
          </rPr>
          <t>: Gross non-performing loans / total Gross loan 
- NPLs can be further split into bad loans, doubtful loans, restructured positions, and overdue positions. Although some non-performing loans will be upgraded to performing, a high percentage of
them will eventually be written-off. Thus, the NPL ratio provides valuable insight regarding probable levels of future write-offs.</t>
        </r>
      </text>
    </comment>
    <comment ref="B283" authorId="1" shapeId="0" xr:uid="{E62BC149-290D-4524-A885-3B17CAFAEC22}">
      <text>
        <r>
          <rPr>
            <b/>
            <sz val="9"/>
            <color indexed="81"/>
            <rFont val="Tahoma"/>
            <family val="2"/>
          </rPr>
          <t>Author:</t>
        </r>
        <r>
          <rPr>
            <sz val="9"/>
            <color indexed="81"/>
            <rFont val="Tahoma"/>
            <family val="2"/>
          </rPr>
          <t xml:space="preserve">
THE VALAUTION OF FINANCIAL COMPANIES:
Formula: Price / Tangible book value: 
- Tangible book value = Book vlaue of equity - Intangible Asset s</t>
        </r>
      </text>
    </comment>
    <comment ref="B284" authorId="1" shapeId="0" xr:uid="{D31623BF-5861-4CB0-B978-CA0FABA970A9}">
      <text>
        <r>
          <rPr>
            <b/>
            <sz val="9"/>
            <color indexed="81"/>
            <rFont val="Tahoma"/>
            <family val="2"/>
          </rPr>
          <t xml:space="preserve">Author:
https://samples-breakingintowallstreet-com.s3.amazonaws.com/62-BIWS-Bank-Valuation.pdf </t>
        </r>
        <r>
          <rPr>
            <sz val="9"/>
            <color indexed="81"/>
            <rFont val="Tahoma"/>
            <family val="2"/>
          </rPr>
          <t xml:space="preserve">
</t>
        </r>
        <r>
          <rPr>
            <u/>
            <sz val="9"/>
            <color indexed="81"/>
            <rFont val="Tahoma"/>
            <family val="2"/>
          </rPr>
          <t>Formula</t>
        </r>
        <r>
          <rPr>
            <sz val="9"/>
            <color indexed="81"/>
            <rFont val="Tahoma"/>
            <family val="2"/>
          </rPr>
          <t xml:space="preserve">: Common Shareholders’ Equity – Goodwill – Non-MSR Intangible
</t>
        </r>
      </text>
    </comment>
    <comment ref="B286" authorId="1" shapeId="0" xr:uid="{2720E2CC-E304-40FF-BCB3-E64E05D6FCFB}">
      <text>
        <r>
          <rPr>
            <b/>
            <sz val="9"/>
            <color indexed="81"/>
            <rFont val="Tahoma"/>
            <family val="2"/>
          </rPr>
          <t>Author:</t>
        </r>
        <r>
          <rPr>
            <sz val="9"/>
            <color indexed="81"/>
            <rFont val="Tahoma"/>
            <family val="2"/>
          </rPr>
          <t xml:space="preserve">
</t>
        </r>
        <r>
          <rPr>
            <b/>
            <u/>
            <sz val="9"/>
            <color indexed="81"/>
            <rFont val="Tahoma"/>
            <family val="2"/>
          </rPr>
          <t>CFA LVL 2:</t>
        </r>
        <r>
          <rPr>
            <sz val="9"/>
            <color indexed="81"/>
            <rFont val="Tahoma"/>
            <family val="2"/>
          </rPr>
          <t xml:space="preserve">
Formula = Cash Dividends / Shares outstanding </t>
        </r>
      </text>
    </comment>
    <comment ref="B291" authorId="1" shapeId="0" xr:uid="{14F59E23-E84E-41BB-B873-677B2F1CF5F6}">
      <text>
        <r>
          <rPr>
            <b/>
            <sz val="9"/>
            <color indexed="81"/>
            <rFont val="Tahoma"/>
            <family val="2"/>
          </rPr>
          <t>Author:</t>
        </r>
        <r>
          <rPr>
            <sz val="9"/>
            <color indexed="81"/>
            <rFont val="Tahoma"/>
            <family val="2"/>
          </rPr>
          <t xml:space="preserve">
Discounted Cash Flows technique based on the discounting of Free CashFlow from Operations (of Free Cash Flow to the Firm) using a Weighted Average Cost of Capital should be discarded. Similarly, the asset-side multiples based on
the Enterprise Value (EV) of the company – such as EV/Sales, EV/EBITDA, and EV/EBIT – are not appropriate valuation approaches when dealing with banks. On the contrary, the Dividend Discount Model, the Discounted Free Cash Flow
to Equity Model, the Equity Excess Return Models, and the equity-side multiples are appropriate valuation techniques.</t>
        </r>
      </text>
    </comment>
    <comment ref="B299" authorId="1" shapeId="0" xr:uid="{D1A0D122-DA9D-469B-9609-FEFD5BE4BCD5}">
      <text>
        <r>
          <rPr>
            <b/>
            <sz val="9"/>
            <color indexed="81"/>
            <rFont val="Tahoma"/>
            <family val="2"/>
          </rPr>
          <t>Author:</t>
        </r>
        <r>
          <rPr>
            <sz val="9"/>
            <color indexed="81"/>
            <rFont val="Tahoma"/>
            <family val="2"/>
          </rPr>
          <t xml:space="preserve">
Either find a range of banks' beta and avg it out or find a source which contains the avg UK banking sector beta </t>
        </r>
      </text>
    </comment>
    <comment ref="B312" authorId="1" shapeId="0" xr:uid="{CC7C6D98-27AA-4B9B-B812-750DE0ACF156}">
      <text>
        <r>
          <rPr>
            <b/>
            <sz val="9"/>
            <color indexed="81"/>
            <rFont val="Tahoma"/>
            <family val="2"/>
          </rPr>
          <t>Author:</t>
        </r>
        <r>
          <rPr>
            <sz val="9"/>
            <color indexed="81"/>
            <rFont val="Tahoma"/>
            <family val="2"/>
          </rPr>
          <t xml:space="preserve">
https://www.oecd.org/economy/united-kingdom-economic-snapshot/</t>
        </r>
      </text>
    </comment>
    <comment ref="B313" authorId="1" shapeId="0" xr:uid="{C514F11F-F844-4B95-BC10-7F91D9AAA74B}">
      <text>
        <r>
          <rPr>
            <b/>
            <sz val="9"/>
            <color indexed="81"/>
            <rFont val="Tahoma"/>
            <family val="2"/>
          </rPr>
          <t>Author:</t>
        </r>
        <r>
          <rPr>
            <sz val="9"/>
            <color indexed="81"/>
            <rFont val="Tahoma"/>
            <family val="2"/>
          </rPr>
          <t xml:space="preserve">
https://www.oecd.org/economy/united-kingdom-economic-snapshot/</t>
        </r>
      </text>
    </comment>
    <comment ref="B314" authorId="1" shapeId="0" xr:uid="{318FA1FE-3E13-4B00-ACD9-F596C71C78B4}">
      <text>
        <r>
          <rPr>
            <b/>
            <sz val="9"/>
            <color indexed="81"/>
            <rFont val="Tahoma"/>
            <family val="2"/>
          </rPr>
          <t>Author:</t>
        </r>
        <r>
          <rPr>
            <sz val="9"/>
            <color indexed="81"/>
            <rFont val="Tahoma"/>
            <family val="2"/>
          </rPr>
          <t xml:space="preserve">
https://www.oecd.org/economy/united-kingdom-economic-snapshot/</t>
        </r>
      </text>
    </comment>
    <comment ref="C442" authorId="1" shapeId="0" xr:uid="{740ECE15-E737-4EA5-A6FF-6DC577CE4D42}">
      <text>
        <r>
          <rPr>
            <b/>
            <sz val="9"/>
            <color indexed="81"/>
            <rFont val="Tahoma"/>
            <family val="2"/>
          </rPr>
          <t>Author:</t>
        </r>
        <r>
          <rPr>
            <sz val="9"/>
            <color indexed="81"/>
            <rFont val="Tahoma"/>
            <family val="2"/>
          </rPr>
          <t xml:space="preserve">
We experienced strong underlying credit performance across Commercial, Retail and Property as well as a reduction in Covid-19 provisions. The bad debt ratio of 1.1% reflected an increase in provisions against the Novitas loan book, which accounted for a significant portion of the impairment charge for the year.</t>
        </r>
      </text>
    </comment>
    <comment ref="C448" authorId="1" shapeId="0" xr:uid="{700EB42C-D8A4-427D-A806-4B53449B70F6}">
      <text>
        <r>
          <rPr>
            <sz val="9"/>
            <color indexed="81"/>
            <rFont val="Tahoma"/>
            <family val="2"/>
          </rPr>
          <t xml:space="preserve">
Risk weighted assets (“RWAs”) increased modestly by 3% to £9.1 billion (31 July 2020: £8.9 billion) notwithstanding the 10.9% growth in the loan book, given the significant portion of government guaranteed loans under Coronavirus Business Interruption Loan Scheme (“CBILS”) which attract a lower risk weighting and a reduction in the Property loan book due to high levels of repayments.  
- The group’s capital, risk weighted assets and ratios are presented on a transitional basis after the application of IFRS 9 transitional arrangements and the Capital Requirements Regulations qualifying own funds arrangements in force at the time. Without their application, and excluding the benefit related to the current treatment of software assets, at 31 July 2021 the CET1 capital ratio would be 14.2% and total capital ratio 16.7% (31 July 2020: CET1 capital ratio 13.1% and total capital ratio 15.1%).</t>
        </r>
      </text>
    </comment>
    <comment ref="C449" authorId="1" shapeId="0" xr:uid="{A9F6ECC9-EB89-4E87-B405-D0F0DC7B85AB}">
      <text>
        <r>
          <rPr>
            <sz val="9"/>
            <color indexed="81"/>
            <rFont val="Tahoma"/>
            <family val="2"/>
          </rPr>
          <t xml:space="preserve">
The group applies IFRS 9 regulatory transitional arrangements which allows banks to add back to their capital base a proportion of the IFRS 9 impairment charges during the transitional period. Our capital ratios are presented on a transitional basis after the application of these arrangements. Without their application, and excluding the benefit related to the current treatment of software assets, the CET1 and total capital ratios would be 14.2% and 16.7% respectively</t>
        </r>
      </text>
    </comment>
    <comment ref="C451" authorId="1" shapeId="0" xr:uid="{EFFB7087-82C8-4456-AECB-4AFB99FFE4A0}">
      <text>
        <r>
          <rPr>
            <sz val="9"/>
            <color indexed="81"/>
            <rFont val="Tahoma"/>
            <family val="2"/>
          </rPr>
          <t xml:space="preserve">
The leverage ratio, which is a transparent measure of capital strength, not affected by risk weightings, remains strong at 11.8% (31 July 2020: 11.2%). The leverage ratio increased on the position at the end of the 2020 financial year, reflecting the strong capital generation during the period.</t>
        </r>
      </text>
    </comment>
    <comment ref="B460" authorId="1" shapeId="0" xr:uid="{EAAE49E1-5B94-43E7-A5D0-79DFA5CD8B6C}">
      <text>
        <r>
          <rPr>
            <sz val="9"/>
            <color indexed="81"/>
            <rFont val="Tahoma"/>
            <family val="2"/>
          </rPr>
          <t xml:space="preserve">
</t>
        </r>
        <r>
          <rPr>
            <b/>
            <sz val="9"/>
            <color indexed="81"/>
            <rFont val="Tahoma"/>
            <family val="2"/>
          </rPr>
          <t>Formula:</t>
        </r>
        <r>
          <rPr>
            <sz val="9"/>
            <color indexed="81"/>
            <rFont val="Tahoma"/>
            <family val="2"/>
          </rPr>
          <t xml:space="preserve"> Total staff costs as a percentage of adjusted operating income</t>
        </r>
      </text>
    </comment>
    <comment ref="C469" authorId="1" shapeId="0" xr:uid="{49B354C3-7D1A-4F5C-B751-DE7CA874DC01}">
      <text>
        <r>
          <rPr>
            <b/>
            <sz val="9"/>
            <color indexed="81"/>
            <rFont val="Tahoma"/>
            <family val="2"/>
          </rPr>
          <t>Author:</t>
        </r>
        <r>
          <rPr>
            <sz val="9"/>
            <color indexed="81"/>
            <rFont val="Tahoma"/>
            <family val="2"/>
          </rPr>
          <t xml:space="preserve">
Non-retail deposits = 3.9bn
Retail Deposits = 2.7bn</t>
        </r>
      </text>
    </comment>
    <comment ref="K469" authorId="1" shapeId="0" xr:uid="{B009070C-7234-4DC8-99CB-8AE9E07B2944}">
      <text>
        <r>
          <rPr>
            <b/>
            <sz val="9"/>
            <color indexed="81"/>
            <rFont val="Tahoma"/>
            <family val="2"/>
          </rPr>
          <t>Author:</t>
        </r>
        <r>
          <rPr>
            <sz val="9"/>
            <color indexed="81"/>
            <rFont val="Tahoma"/>
            <family val="2"/>
          </rPr>
          <t xml:space="preserve">
- Customer deposits: non-retail deposits stable at £3.9 billion (31 July 2021: £3.9 billion) and retail deposits increasing 6% to £2.8 billion (31 July 2021: £2.7
billion). 
- Fixed Rate ISA balances grew to c.£300 million. 
</t>
        </r>
      </text>
    </comment>
    <comment ref="C471" authorId="1" shapeId="0" xr:uid="{017A5C4D-0099-4163-AAF5-56149AD26170}">
      <text>
        <r>
          <rPr>
            <b/>
            <sz val="9"/>
            <color indexed="81"/>
            <rFont val="Tahoma"/>
            <family val="2"/>
          </rPr>
          <t>Author:</t>
        </r>
        <r>
          <rPr>
            <sz val="9"/>
            <color indexed="81"/>
            <rFont val="Tahoma"/>
            <family val="2"/>
          </rPr>
          <t xml:space="preserve">
Mix of securitisation of preimum and motor finance books + TFS which was 490m. 
Mix of Secured funding reduced marginally to £1.3 billion (31 July 2020: £1.4 billion). Our range of secured funding facilities include securitisations of our Premium and Motor Finance loan books, and during the year we renewed our £500 million Premium Warehouse securitisation. We transitioned £262 million of drawings previously under the Bank of England’s Term Funding Scheme (“TFS”) to the Term Funding Scheme with additional incentives for SMEs (“TFSME”) in October 2020, taking the total drawings under TFSME to £490 million, and no longer have any drawings under the TFS.</t>
        </r>
      </text>
    </comment>
    <comment ref="K471" authorId="1" shapeId="0" xr:uid="{05930BF8-26F6-4AA7-90FD-87E938A30CBC}">
      <text>
        <r>
          <rPr>
            <b/>
            <sz val="9"/>
            <color indexed="81"/>
            <rFont val="Tahoma"/>
            <family val="2"/>
          </rPr>
          <t>Author:</t>
        </r>
        <r>
          <rPr>
            <sz val="9"/>
            <color indexed="81"/>
            <rFont val="Tahoma"/>
            <family val="2"/>
          </rPr>
          <t xml:space="preserve">
Secured funding:
- increased 8% to £1.4 billion (31 July 2021: £1.3 billion) as we increased our current drawings
under the TFSME to £600 million (31 July 2021: £490 million). 
- Our range of secured funding also includesmsecuritisation of elements of our Premium and Motor Finance loan books.</t>
        </r>
      </text>
    </comment>
    <comment ref="C473" authorId="1" shapeId="0" xr:uid="{4BB7A7B4-A419-4D42-995D-B744007BF2AE}">
      <text>
        <r>
          <rPr>
            <b/>
            <sz val="9"/>
            <color indexed="81"/>
            <rFont val="Tahoma"/>
            <family val="2"/>
          </rPr>
          <t>Author:</t>
        </r>
        <r>
          <rPr>
            <sz val="9"/>
            <color indexed="81"/>
            <rFont val="Tahoma"/>
            <family val="2"/>
          </rPr>
          <t xml:space="preserve">
Unsecured funding, which includes senior unsecured bonds and undrawn facilities, remained broadly stable at £1.5 billion (31 July 2020: £1.5 billion). This was driven by the successful issuance of a £350 million, 10-year senior unsecured bond in December 2020 and the maturity of a £300 million unsecured bond in June 2021, as well as the renewal of our revolving credit facilities and issuing several private placements. We also successfully raised £200 million of Tier 2 debt capital in June 2021, replacing and concurrently repurchasing most of the outstanding securities via a liability management exercise.</t>
        </r>
      </text>
    </comment>
    <comment ref="K473" authorId="1" shapeId="0" xr:uid="{4B5E2E4C-CE54-4200-89CE-16A282596E09}">
      <text>
        <r>
          <rPr>
            <b/>
            <sz val="9"/>
            <color indexed="81"/>
            <rFont val="Tahoma"/>
            <family val="2"/>
          </rPr>
          <t>Author:</t>
        </r>
        <r>
          <rPr>
            <sz val="9"/>
            <color indexed="81"/>
            <rFont val="Tahoma"/>
            <family val="2"/>
          </rPr>
          <t xml:space="preserve">
Unsecured funding:
 which includes senior unsecured and subordinated bonds and undrawn committed revolving credit facilities, remained stable at £1.5 billion (31 July 2021: £1.5 billion).</t>
        </r>
      </text>
    </comment>
    <comment ref="C475" authorId="1" shapeId="0" xr:uid="{83FDE03B-47C9-4B58-B95C-6971613BDFEC}">
      <text>
        <r>
          <rPr>
            <b/>
            <sz val="9"/>
            <color indexed="81"/>
            <rFont val="Tahoma"/>
            <family val="2"/>
          </rPr>
          <t>Author:</t>
        </r>
        <r>
          <rPr>
            <sz val="9"/>
            <color indexed="81"/>
            <rFont val="Tahoma"/>
            <family val="2"/>
          </rPr>
          <t xml:space="preserve">
Equity is allocated across the group as set out below. Banking division equity, which is managed as a whole rather than on a segmental
basis, reflects loan book and operating lease assets of £8,667.4 million, in addition to assets and liabilities of £2,299.0 million and
£9,677.8 million respectively primarily comprising treasury balances which are included within the Group column above</t>
        </r>
      </text>
    </comment>
    <comment ref="B483" authorId="1" shapeId="0" xr:uid="{BE98C016-96BE-4E98-8818-BE88AFF46E28}">
      <text>
        <r>
          <rPr>
            <b/>
            <sz val="9"/>
            <color indexed="81"/>
            <rFont val="Tahoma"/>
            <family val="2"/>
          </rPr>
          <t>Author:</t>
        </r>
        <r>
          <rPr>
            <sz val="9"/>
            <color indexed="81"/>
            <rFont val="Tahoma"/>
            <family val="2"/>
          </rPr>
          <t xml:space="preserve">
- TSFME: The TFSME draws parallels with the Term Funding Scheme ("TFS") introduced in 2016, and the Funding for Lending Scheme ("FLS") both of which are now closed to new drawing. On 11 March 2020, the Bank of England (the "Bank") published a Market Notice announcing the introduction of a Term Funding Scheme with additional incentives for SMEs (the "TFSME"). 
- The TFSME is intended to help ensure the transmission of the reduction in the Bank Rate (as defined below) to the real economy by, among other things, providing participants with a cost-effective source of funding to support additional lending to small and medium-sized enterprises ("SMEs").
</t>
        </r>
      </text>
    </comment>
    <comment ref="B486" authorId="1" shapeId="0" xr:uid="{31D06464-4B00-4661-90D4-B3EB5909B5C2}">
      <text>
        <r>
          <rPr>
            <b/>
            <sz val="9"/>
            <color indexed="81"/>
            <rFont val="Tahoma"/>
            <family val="2"/>
          </rPr>
          <t>Author:</t>
        </r>
        <r>
          <rPr>
            <sz val="9"/>
            <color indexed="81"/>
            <rFont val="Tahoma"/>
            <family val="2"/>
          </rPr>
          <t xml:space="preserve">
The group securitises its own financial assets via the sale of these assets to special purpose entities, which in turn issue securities to
investors. All financial assets continue to be held on the group’s consolidated balance sheet together with debt securities in issue
recognised for the funding – see derecognition policy</t>
        </r>
      </text>
    </comment>
    <comment ref="C492" authorId="1" shapeId="0" xr:uid="{355EE69B-C393-4A50-BDA1-872F27E3BB86}">
      <text>
        <r>
          <rPr>
            <sz val="9"/>
            <color indexed="81"/>
            <rFont val="Tahoma"/>
            <family val="2"/>
          </rPr>
          <t xml:space="preserve">
- Numbers relate to core funding and exclude working capital facilities at the business level.
- Unsecured funding excludes £22.7 million (31 July 2020: £7.9 million) of non-facility overdrafts included in borrowings and
- Includes £295.0 million (31 July 2020: £295.0 million) of undrawn facilities.
3 Average maturity of total funding excluding equity and funding held for liquidity purposes.</t>
        </r>
      </text>
    </comment>
    <comment ref="C499" authorId="1" shapeId="0" xr:uid="{D6E464D9-18E8-47C6-AEA0-D5C9A55F39C5}">
      <text>
        <r>
          <rPr>
            <b/>
            <sz val="9"/>
            <color indexed="81"/>
            <rFont val="Tahoma"/>
            <family val="2"/>
          </rPr>
          <t>Author:</t>
        </r>
        <r>
          <rPr>
            <sz val="9"/>
            <color indexed="81"/>
            <rFont val="Tahoma"/>
            <family val="2"/>
          </rPr>
          <t xml:space="preserve">
The group continues to adopt a conservative stance on liquidity, ensuring it is comfortably ahead of both internal risk appetite and regulatory requirements. Against a backdrop of an improving but uncertain UK economic outlook, the group continued to deliberately maintain higher liquidity relative to historical levels, to provide additional flexibility as uncertainty persists whilst enabling us to maximise any opportunities available. Over the year, treasury assets increased 3% to £1.8 billion (31 July 2020: £1.7 billion) and were predominantly held on deposit with the Bank of England. The proceeds from the senior unsecured bond issued in December 2020, which contributed to further elevate the liquidity levels at the end of the first half, were deployed to repay the £300 million senior unsecured bond which matured in June 2021. We regularly assess and stress test the group’s liquidity requirements and continue to comfortably meet the liquidity coverage ratio (“LCR”) regulatory requirements, with a 12-month average to 31 July 2021 LCR of 1,003% (2020: 823%).
</t>
        </r>
      </text>
    </comment>
    <comment ref="B502" authorId="1" shapeId="0" xr:uid="{742B97BD-6A5A-42B2-B564-055B835F904A}">
      <text>
        <r>
          <rPr>
            <b/>
            <sz val="9"/>
            <color indexed="81"/>
            <rFont val="Tahoma"/>
            <family val="2"/>
          </rPr>
          <t>Author:</t>
        </r>
        <r>
          <rPr>
            <sz val="9"/>
            <color indexed="81"/>
            <rFont val="Tahoma"/>
            <family val="2"/>
          </rPr>
          <t xml:space="preserve">
The Commercial businesses lend principally to small and medium-sized enterprises (“SME”), both through their direct sales force and via broker distribution channels. Our highly specialist sales force operates from offices throughout the UK, Ireland and Germany. 
The Asset Finance business has c.25,000 customers and provides commercial asset financing, hire-purchase and leasing solutions for a diverse range of assets and sectors, including the financing of commercial vehicles, machine tools, contractors’ plant, printing equipment, company car fleets, green energy production, and aircraft and marine vessels.
</t>
        </r>
      </text>
    </comment>
    <comment ref="B503" authorId="1" shapeId="0" xr:uid="{A9AEF0DD-18F7-4228-B30E-EDFE08F47D60}">
      <text>
        <r>
          <rPr>
            <b/>
            <sz val="9"/>
            <color indexed="81"/>
            <rFont val="Tahoma"/>
            <family val="2"/>
          </rPr>
          <t>Author:</t>
        </r>
        <r>
          <rPr>
            <sz val="9"/>
            <color indexed="81"/>
            <rFont val="Tahoma"/>
            <family val="2"/>
          </rPr>
          <t xml:space="preserve">
https://www.british-business-bank.co.uk/wp-content/uploads/2022/02/Small-Business-Finance-Markets-Report-2022-FINAL.pdf</t>
        </r>
      </text>
    </comment>
    <comment ref="F504" authorId="1" shapeId="0" xr:uid="{BD54DC42-06C7-49B5-99F6-9B89ABAC4808}">
      <text>
        <r>
          <rPr>
            <b/>
            <sz val="9"/>
            <color indexed="81"/>
            <rFont val="Tahoma"/>
            <family val="2"/>
          </rPr>
          <t>Author:</t>
        </r>
        <r>
          <rPr>
            <sz val="9"/>
            <color indexed="81"/>
            <rFont val="Tahoma"/>
            <family val="2"/>
          </rPr>
          <t xml:space="preserve">
Why was loan book down this year? What happened? </t>
        </r>
      </text>
    </comment>
    <comment ref="C506" authorId="1" shapeId="0" xr:uid="{1FEC9631-E446-402A-8897-F84C4270C914}">
      <text>
        <r>
          <rPr>
            <b/>
            <sz val="9"/>
            <color indexed="81"/>
            <rFont val="Tahoma"/>
            <family val="2"/>
          </rPr>
          <t>Author:</t>
        </r>
        <r>
          <rPr>
            <sz val="9"/>
            <color indexed="81"/>
            <rFont val="Tahoma"/>
            <family val="2"/>
          </rPr>
          <t xml:space="preserve">
70K at inception according to investment report?</t>
        </r>
      </text>
    </comment>
    <comment ref="B516" authorId="1" shapeId="0" xr:uid="{08E0932C-B1BE-4D8D-8E35-CD314771C3C8}">
      <text>
        <r>
          <rPr>
            <b/>
            <sz val="9"/>
            <color indexed="81"/>
            <rFont val="Tahoma"/>
            <family val="2"/>
          </rPr>
          <t>Author:</t>
        </r>
        <r>
          <rPr>
            <sz val="9"/>
            <color indexed="81"/>
            <rFont val="Tahoma"/>
            <family val="2"/>
          </rPr>
          <t xml:space="preserve">
Range of funding solutions to SMEs. Debt factoring, invoice discounting, asset backed lending and specialist financing via smaller businesses. 
The Invoice and Speciality Finance business works with c.5,300 businesses, providing debt factoring, invoice discounting and asset-based lending. It also includes our smaller specialist businesses such as Novitas Loans (“Novitas”)4 , a specialist provider of finance for the legal sector, Brewery Rentals, which provides solutions for brewery equipment and container maintenance, and Vehicle Hire, which provides heavy goods, light commercial vehicles and buses on long-term rental contracts.</t>
        </r>
      </text>
    </comment>
    <comment ref="C518" authorId="1" shapeId="0" xr:uid="{CB5209D4-77C0-41A9-BE49-22D7D204769C}">
      <text>
        <r>
          <rPr>
            <b/>
            <sz val="9"/>
            <color indexed="81"/>
            <rFont val="Tahoma"/>
            <family val="2"/>
          </rPr>
          <t>Author:</t>
        </r>
        <r>
          <rPr>
            <sz val="9"/>
            <color indexed="81"/>
            <rFont val="Tahoma"/>
            <family val="2"/>
          </rPr>
          <t xml:space="preserve">
This is just invoice finance</t>
        </r>
      </text>
    </comment>
    <comment ref="C519" authorId="1" shapeId="0" xr:uid="{80B6D660-09DA-4DDF-ABDC-9BF38CBC9883}">
      <text>
        <r>
          <rPr>
            <b/>
            <sz val="9"/>
            <color indexed="81"/>
            <rFont val="Tahoma"/>
            <family val="2"/>
          </rPr>
          <t>Author:</t>
        </r>
        <r>
          <rPr>
            <sz val="9"/>
            <color indexed="81"/>
            <rFont val="Tahoma"/>
            <family val="2"/>
          </rPr>
          <t xml:space="preserve">
Invoice finance only
</t>
        </r>
      </text>
    </comment>
    <comment ref="C525" authorId="1" shapeId="0" xr:uid="{6F01DA4E-43E6-42C9-AED5-ED699E92B73C}">
      <text>
        <r>
          <rPr>
            <b/>
            <sz val="9"/>
            <color indexed="81"/>
            <rFont val="Tahoma"/>
            <family val="2"/>
          </rPr>
          <t>Author:</t>
        </r>
        <r>
          <rPr>
            <sz val="9"/>
            <color indexed="81"/>
            <rFont val="Tahoma"/>
            <family val="2"/>
          </rPr>
          <t xml:space="preserve">
Invoice finance only </t>
        </r>
      </text>
    </comment>
    <comment ref="B527" authorId="1" shapeId="0" xr:uid="{7C506F47-CB65-43A8-A77D-FFA594FC9F32}">
      <text>
        <r>
          <rPr>
            <b/>
            <sz val="9"/>
            <color indexed="81"/>
            <rFont val="Tahoma"/>
            <family val="2"/>
          </rPr>
          <t xml:space="preserve">Author:
</t>
        </r>
        <r>
          <rPr>
            <sz val="9"/>
            <color indexed="81"/>
            <rFont val="Tahoma"/>
            <family val="2"/>
          </rPr>
          <t xml:space="preserve">
he Retail businesses provide loans to predominantly individuals and small businesses, through a network of intermediaries. The Motor Finance business provides point of sale finance for the acquisition of predominantly used cars, motorcycles and light commercial vehicles. It operates through a network of c.6,000 independent motor dealers and has approximately 260,000 customers in the UK and Ireland.
</t>
        </r>
      </text>
    </comment>
    <comment ref="B545" authorId="1" shapeId="0" xr:uid="{10C30EAE-7F07-477B-BEEA-315D90337FFF}">
      <text>
        <r>
          <rPr>
            <b/>
            <sz val="9"/>
            <color indexed="81"/>
            <rFont val="Tahoma"/>
            <family val="2"/>
          </rPr>
          <t>Author:</t>
        </r>
        <r>
          <rPr>
            <sz val="9"/>
            <color indexed="81"/>
            <rFont val="Tahoma"/>
            <family val="2"/>
          </rPr>
          <t xml:space="preserve">
The Premium Finance business finances insurance payments for over three million companies and individuals, via a network of c.1,600 insurance brokers, allowing their customers to spread the cost of insurance premiums over a number of instalments</t>
        </r>
      </text>
    </comment>
    <comment ref="B558" authorId="1" shapeId="0" xr:uid="{16AE0F5F-47A6-4F7D-8683-F837036FB2DC}">
      <text>
        <r>
          <rPr>
            <b/>
            <sz val="9"/>
            <color indexed="81"/>
            <rFont val="Tahoma"/>
            <family val="2"/>
          </rPr>
          <t>Author:</t>
        </r>
        <r>
          <rPr>
            <sz val="9"/>
            <color indexed="81"/>
            <rFont val="Tahoma"/>
            <family val="2"/>
          </rPr>
          <t xml:space="preserve">
The Property business specialises in short-term residential development finance through Property Finance, and also offers refurbishment and bridging loans through Commercial Acceptances. The Property business operates in London, the South East and selected regional locations, lending to c.700 professional property developers with a focus on small to mediumsized residential developments.
</t>
        </r>
      </text>
    </comment>
    <comment ref="C561" authorId="1" shapeId="0" xr:uid="{8610FC08-4F1E-482E-BFD6-D2595A4A5611}">
      <text>
        <r>
          <rPr>
            <b/>
            <sz val="9"/>
            <color indexed="81"/>
            <rFont val="Tahoma"/>
            <family val="2"/>
          </rPr>
          <t>Author:</t>
        </r>
        <r>
          <rPr>
            <sz val="9"/>
            <color indexed="81"/>
            <rFont val="Tahoma"/>
            <family val="2"/>
          </rPr>
          <t xml:space="preserve">
Avg loan of property is 2m but if we take into consideration commercial acceptances then it's 1.2m since the avg loan there is around 500k. </t>
        </r>
      </text>
    </comment>
    <comment ref="C562" authorId="1" shapeId="0" xr:uid="{072C1E4D-4B95-4C56-B530-A9A67F5DEBBE}">
      <text>
        <r>
          <rPr>
            <b/>
            <sz val="9"/>
            <color indexed="81"/>
            <rFont val="Tahoma"/>
            <family val="2"/>
          </rPr>
          <t>Author:</t>
        </r>
        <r>
          <rPr>
            <sz val="9"/>
            <color indexed="81"/>
            <rFont val="Tahoma"/>
            <family val="2"/>
          </rPr>
          <t xml:space="preserve">
Also takes into consideration Commercial acceptance. But if it didn’t then the typically maturity would be 12-18 months</t>
        </r>
      </text>
    </comment>
    <comment ref="C564" authorId="1" shapeId="0" xr:uid="{7E149A6E-AAE4-4EA4-9EDE-C13ACB7E84D9}">
      <text>
        <r>
          <rPr>
            <b/>
            <sz val="9"/>
            <color indexed="81"/>
            <rFont val="Tahoma"/>
            <family val="2"/>
          </rPr>
          <t>Author:</t>
        </r>
        <r>
          <rPr>
            <sz val="9"/>
            <color indexed="81"/>
            <rFont val="Tahoma"/>
            <family val="2"/>
          </rPr>
          <t xml:space="preserve">
Maximum </t>
        </r>
      </text>
    </comment>
    <comment ref="D593" authorId="1" shapeId="0" xr:uid="{7EF030A0-D971-4FC2-AD1B-6F13A06FE6EA}">
      <text>
        <r>
          <rPr>
            <b/>
            <sz val="9"/>
            <color indexed="81"/>
            <rFont val="Tahoma"/>
            <family val="2"/>
          </rPr>
          <t xml:space="preserve">
</t>
        </r>
        <r>
          <rPr>
            <sz val="9"/>
            <color indexed="81"/>
            <rFont val="Tahoma"/>
            <family val="2"/>
          </rPr>
          <t xml:space="preserve">
- The Commercial loan book increased 30% to £4.0 billion (31 July 2020: £3.0 billion), reflecting growth across both businesses. The Asset Finance book grew strongly, up 31% to £2.8 billion (31 July 2020: £2.2 billion), driven by strong new business volumes, which were supported by demand under the CBILS government lending scheme.
- At 31 July 2021, over £1.14 billion had been lent across more than 5,700 loans under the government support schemes in the Commercial and Property businesses, with the vast majority of lending via CBILS. In addition, £144 million across 686 CBILS loans has been credit approved and can be drawn down until 30 November 2021 for asset finance agreements. We are also approved to lend under the Recovery Loan Scheme, but anticipate volumes to be substantially lower than lending via CBILS</t>
        </r>
      </text>
    </comment>
    <comment ref="L593" authorId="1" shapeId="0" xr:uid="{B516A78F-D8B3-46C5-9273-546429EBF761}">
      <text>
        <r>
          <rPr>
            <b/>
            <sz val="9"/>
            <color indexed="81"/>
            <rFont val="Tahoma"/>
            <family val="2"/>
          </rPr>
          <t xml:space="preserve">
</t>
        </r>
        <r>
          <rPr>
            <sz val="9"/>
            <color indexed="81"/>
            <rFont val="Tahoma"/>
            <family val="2"/>
          </rPr>
          <t xml:space="preserve">
- The Commercial loan book increased 30% to £4.0 billion (31 July 2020: £3.0 billion), reflecting growth across both businesses. The Asset Finance book grew strongly, up 31% to £2.8 billion (31 July 2020: £2.2 billion), driven by strong new business volumes, which were supported by demand under the CBILS government lending scheme.
- At 31 July 2021, over £1.14 billion had been lent across more than 5,700 loans under the government support schemes in the Commercial and Property businesses, with the vast majority of lending via CBILS. In addition, £144 million across 686 CBILS loans has been credit approved and can be drawn down until 30 November 2021 for asset finance agreements. We are also approved to lend under the Recovery Loan Scheme, but anticipate volumes to be substantially lower than lending via CBILS</t>
        </r>
      </text>
    </comment>
    <comment ref="D595" authorId="1" shapeId="0" xr:uid="{3B15C85A-5AA0-4C89-A4A2-8630D3B8C23F}">
      <text>
        <r>
          <rPr>
            <sz val="9"/>
            <color indexed="81"/>
            <rFont val="Tahoma"/>
            <family val="2"/>
          </rPr>
          <t xml:space="preserve">
The Invoice and Speciality Finance loan book increased to £1.1 billion (31 July 2020: £0.9
billion), reflecting good demand under the government schemes, and improving
utilisation levels in line with the progressive reopening of the economy, albeit these
remain below those seen prior to Covid-19. We expect the growth trajectory in Invoice
Finance to follow the economic recovery. </t>
        </r>
      </text>
    </comment>
    <comment ref="D596" authorId="1" shapeId="0" xr:uid="{B5C267F8-AE3A-4945-BBB6-2C675D077EF5}">
      <text>
        <r>
          <rPr>
            <b/>
            <sz val="9"/>
            <color indexed="81"/>
            <rFont val="Tahoma"/>
            <family val="2"/>
          </rPr>
          <t>Author:</t>
        </r>
        <r>
          <rPr>
            <sz val="9"/>
            <color indexed="81"/>
            <rFont val="Tahoma"/>
            <family val="2"/>
          </rPr>
          <t xml:space="preserve">
- The Retail loan book increased 5% to £3.0 billion (31 July 2020: £2.8 billion), with growth in Motor Finance more than offsetting a slight reduction in the Premium Finance loan book. The Motor Finance book increased 10% to £1.9 billion (31 July 2020: £1.7 billion) as we experienced high levels of new business during the year, with record volumes following the easing of lockdown restrictions. This reflected a combination of pent-up demand and an increasing use of finance in the second-hand car market, supported by our investment in the Motor 2020 programme. The Irish Motor Finance business accounted for 21% of the Motor Finance loan book (31 July 2020: 26%). The Irish market continues to recover from the initial Covid-19 impact, with new business volumes up year-on-year, albeit lower than pre-Covid-19 levels. We continue to see strong fundamentals in the second-hand car market and are exploring opportunities for growth through the shift to Alternatively Fuelled Vehicles.</t>
        </r>
      </text>
    </comment>
    <comment ref="D598" authorId="1" shapeId="0" xr:uid="{A3959C80-CBB7-4A4B-B273-4C26D9CD4B29}">
      <text>
        <r>
          <rPr>
            <b/>
            <sz val="9"/>
            <color indexed="81"/>
            <rFont val="Tahoma"/>
            <family val="2"/>
          </rPr>
          <t>Author:</t>
        </r>
        <r>
          <rPr>
            <sz val="9"/>
            <color indexed="81"/>
            <rFont val="Tahoma"/>
            <family val="2"/>
          </rPr>
          <t xml:space="preserve">
The Premium Finance book remained broadlystable at £1.0 billion (31 July 2020: £1.1  billion) as Covid-19 restrictions have impacted  customer behaviour, with the suspension of driving tests and decline in the new car market reducing demand for car insurance
policies. Following the removal of Covid-19 restrictions, we would expect demand for the funding of motor insurance policies to recover.</t>
        </r>
      </text>
    </comment>
    <comment ref="D599" authorId="1" shapeId="0" xr:uid="{14EAB081-D8DF-441F-86D7-9D3525D605E9}">
      <text>
        <r>
          <rPr>
            <b/>
            <sz val="9"/>
            <color indexed="81"/>
            <rFont val="Tahoma"/>
            <family val="2"/>
          </rPr>
          <t>Author:</t>
        </r>
        <r>
          <rPr>
            <sz val="9"/>
            <color indexed="81"/>
            <rFont val="Tahoma"/>
            <family val="2"/>
          </rPr>
          <t xml:space="preserve">
The Property loan book reduced to £1.5 billion (31 July 2020: £1.7 billion) as we saw high repayment levels, reflecting strong unit sales by borrowers due to the release of pent-up demand and buyers taking advantage of the Stamp Duty temporary reduced rates and Help to Buy incentives. This was more than offset by the uptick in drawdowns seen, particularly in the second half of the year, which were broadly in line with pre-Covid-19 average levels. Our pipeline of undrawn commitments remains solid and the Property loan book trajectory will continue to reflect the rate of repayments as well as new business volumes. </t>
        </r>
      </text>
    </comment>
    <comment ref="J603" authorId="1" shapeId="0" xr:uid="{92042C6E-41D5-467D-A767-ADAC5BB7E9E4}">
      <text>
        <r>
          <rPr>
            <b/>
            <sz val="9"/>
            <color indexed="81"/>
            <rFont val="Tahoma"/>
            <family val="2"/>
          </rPr>
          <t>Author:</t>
        </r>
        <r>
          <rPr>
            <sz val="9"/>
            <color indexed="81"/>
            <rFont val="Tahoma"/>
            <family val="2"/>
          </rPr>
          <t xml:space="preserve">
2015 Figure</t>
        </r>
      </text>
    </comment>
    <comment ref="B616" authorId="1" shapeId="0" xr:uid="{0A452E1D-C3E0-48C1-BFF1-10E8F957D8BA}">
      <text>
        <r>
          <rPr>
            <b/>
            <u/>
            <sz val="9"/>
            <color indexed="81"/>
            <rFont val="Tahoma"/>
            <family val="2"/>
          </rPr>
          <t>Author:</t>
        </r>
        <r>
          <rPr>
            <u/>
            <sz val="9"/>
            <color indexed="81"/>
            <rFont val="Tahoma"/>
            <family val="2"/>
          </rPr>
          <t xml:space="preserve">
non-interest expense</t>
        </r>
        <r>
          <rPr>
            <sz val="9"/>
            <color indexed="81"/>
            <rFont val="Tahoma"/>
            <family val="2"/>
          </rPr>
          <t xml:space="preserve">
Noninterest expense = all operating expenses other than a bank’s funding costs. That is, it includes all expenses other than interest expenses incurred on borrowed funds. The terms operating expense or expenses, overhead, and noninterest expense, as with many bank accounting terms, are often used interchangeably. 
A close look at noninterest expenses is an important part of the analytical process, since changes in these costs are a major variable affecting performance. It is also an item over which management has a substantial degree of control. Significant changes in noninterest expenses are of key interest to the analyst, as higher expenses normally mean lower profits and vice versa. In many ways, a bank’s operating expenses resemble those of other service businesses. There is a key difference, however, in their manner of classification. Banks as a rule have no cost of goods sold or cost of services line item in their income statements. The closest analogy—and a substantial one—to cost of goods sold is a bank’s funding expense (i.e., interest expense). As a consequence, a bank’s costs of operation are essentially the same as its noninterest expenses— that is, the costs incurred by a bank other than the interest expense it pays to fund its loans and other financial assets—and the terms are used synonymously. 
As do other service providers, a bank incurs costs merely by keeping its doors open. Before a bank can make any loans, or earn fees for services, it must have premises from which to operate and staff to offer financial services to customers. The following categories of expenses comprise the largest part of the bank’s cost base. Compensation expenses, Occupancy expenses (i.e., rent on the bank’s premises and fees to utilities suppliers), Information technology expenses, Marketing and advertising expenses, Administrative expenses and other related costs such as the purchase of office supplies A catchall category of “other expenses” is also typically included. Banks will often provide additional disclosure concerning the source of expenses either directly in the income statement or through footnotes. Again, these groupings are not atypical, and serve as a useful framework to discuss a bank’s operating expenses in more detail as follows.
</t>
        </r>
      </text>
    </comment>
    <comment ref="B641" authorId="1" shapeId="0" xr:uid="{5A38EE84-0416-482A-A986-5D017D69EA66}">
      <text>
        <r>
          <rPr>
            <b/>
            <u/>
            <sz val="9"/>
            <color indexed="81"/>
            <rFont val="Tahoma"/>
            <family val="2"/>
          </rPr>
          <t>Author:</t>
        </r>
        <r>
          <rPr>
            <u/>
            <sz val="9"/>
            <color indexed="81"/>
            <rFont val="Tahoma"/>
            <family val="2"/>
          </rPr>
          <t xml:space="preserve">
non-interest expense</t>
        </r>
        <r>
          <rPr>
            <sz val="9"/>
            <color indexed="81"/>
            <rFont val="Tahoma"/>
            <family val="2"/>
          </rPr>
          <t xml:space="preserve">
Noninterest expense = all operating expenses other than a bank’s funding costs. That is, it includes all expenses other than interest expenses incurred on borrowed funds. The terms operating expense or expenses, overhead, and noninterest expense, as with many bank accounting terms, are often used interchangeably. 
A close look at noninterest expenses is an important part of the analytical process, since changes in these costs are a major variable affecting performance. It is also an item over which management has a substantial degree of control. Significant changes in noninterest expenses are of key interest to the analyst, as higher expenses normally mean lower profits and vice versa. In many ways, a bank’s operating expenses resemble those of other service businesses. There is a key difference, however, in their manner of classification. Banks as a rule have no cost of goods sold or cost of services line item in their income statements. The closest analogy—and a substantial one—to cost of goods sold is a bank’s funding expense (i.e., interest expense). As a consequence, a bank’s costs of operation are essentially the same as its noninterest expenses— that is, the costs incurred by a bank other than the interest expense it pays to fund its loans and other financial assets—and the terms are used synonymously. 
As do other service providers, a bank incurs costs merely by keeping its doors open. Before a bank can make any loans, or earn fees for services, it must have premises from which to operate and staff to offer financial services to customers. The following categories of expenses comprise the largest part of the bank’s cost base. Compensation expenses, Occupancy expenses (i.e., rent on the bank’s premises and fees to utilities suppliers), Information technology expenses, Marketing and advertising expenses, Administrative expenses and other related costs such as the purchase of office supplies A catchall category of “other expenses” is also typically included. Banks will often provide additional disclosure concerning the source of expenses either directly in the income statement or through footnotes. Again, these groupings are not atypical, and serve as a useful framework to discuss a bank’s operating expenses in more detail as follows.
</t>
        </r>
      </text>
    </comment>
    <comment ref="D651" authorId="1" shapeId="0" xr:uid="{68265CE3-C957-48FD-8B54-53DCCCF36371}">
      <text>
        <r>
          <rPr>
            <b/>
            <sz val="9"/>
            <color indexed="81"/>
            <rFont val="Tahoma"/>
            <family val="2"/>
          </rPr>
          <t>Faition Burrniku:</t>
        </r>
        <r>
          <rPr>
            <sz val="9"/>
            <color indexed="81"/>
            <rFont val="Tahoma"/>
            <family val="2"/>
          </rPr>
          <t xml:space="preserve">
</t>
        </r>
      </text>
    </comment>
    <comment ref="B665" authorId="1" shapeId="0" xr:uid="{ACD1436E-44D9-4C3B-970D-DFDCD54F3D68}">
      <text>
        <r>
          <rPr>
            <b/>
            <u/>
            <sz val="9"/>
            <color indexed="81"/>
            <rFont val="Tahoma"/>
            <family val="2"/>
          </rPr>
          <t>Author:</t>
        </r>
        <r>
          <rPr>
            <u/>
            <sz val="9"/>
            <color indexed="81"/>
            <rFont val="Tahoma"/>
            <family val="2"/>
          </rPr>
          <t xml:space="preserve">
non-interest expense</t>
        </r>
        <r>
          <rPr>
            <sz val="9"/>
            <color indexed="81"/>
            <rFont val="Tahoma"/>
            <family val="2"/>
          </rPr>
          <t xml:space="preserve">
Noninterest expense = all operating expenses other than a bank’s funding costs. That is, it includes all expenses other than interest expenses incurred on borrowed funds. The terms operating expense or expenses, overhead, and noninterest expense, as with many bank accounting terms, are often used interchangeably. 
A close look at noninterest expenses is an important part of the analytical process, since changes in these costs are a major variable affecting performance. It is also an item over which management has a substantial degree of control. Significant changes in noninterest expenses are of key interest to the analyst, as higher expenses normally mean lower profits and vice versa. In many ways, a bank’s operating expenses resemble those of other service businesses. There is a key difference, however, in their manner of classification. Banks as a rule have no cost of goods sold or cost of services line item in their income statements. The closest analogy—and a substantial one—to cost of goods sold is a bank’s funding expense (i.e., interest expense). As a consequence, a bank’s costs of operation are essentially the same as its noninterest expenses— that is, the costs incurred by a bank other than the interest expense it pays to fund its loans and other financial assets—and the terms are used synonymously. 
As do other service providers, a bank incurs costs merely by keeping its doors open. Before a bank can make any loans, or earn fees for services, it must have premises from which to operate and staff to offer financial services to customers. The following categories of expenses comprise the largest part of the bank’s cost base. Compensation expenses, Occupancy expenses (i.e., rent on the bank’s premises and fees to utilities suppliers), Information technology expenses, Marketing and advertising expenses, Administrative expenses and other related costs such as the purchase of office supplies A catchall category of “other expenses” is also typically included. Banks will often provide additional disclosure concerning the source of expenses either directly in the income statement or through footnotes. Again, these groupings are not atypical, and serve as a useful framework to discuss a bank’s operating expenses in more detail as follows.
</t>
        </r>
      </text>
    </comment>
    <comment ref="D674" authorId="1" shapeId="0" xr:uid="{7EC79FDF-F8AE-49B8-B54E-E8AA1437B5CA}">
      <text>
        <r>
          <rPr>
            <b/>
            <sz val="9"/>
            <color indexed="81"/>
            <rFont val="Tahoma"/>
            <family val="2"/>
          </rPr>
          <t xml:space="preserve">Author:
</t>
        </r>
        <r>
          <rPr>
            <sz val="9"/>
            <color indexed="81"/>
            <rFont val="Tahoma"/>
            <family val="2"/>
          </rPr>
          <t xml:space="preserve">
- Property Property comprises Property Finance and Commercial Acceptances. The Property Finance business is focused on specialist residential development finance to established professional developers in the UK. Commercial Acceptances provides bridging loans and loans for refurbishment projects. We do not lend to the buy-to-let sector or provide residential or commercial mortgages. Our long track record, expertise and quality of service ensure the business remains resilient to competition and continues to generate high levels of repeat business. We continue to see success from our regional initiative, with the regional loan book now making up over 50% of the Property Finance development portfolio. The business delivered an operating profit of £87.8 million (2020: £59.5 million), up 48%, as impairment charges reduced significantly from their elevated level in 2020. Operating income increased marginally to £123.0 million (2020: £121.0 million), in spite of the reduction in the loan book, as the net interest margin increased to 7.6% (2020: 6.8%), driven by an accounting reclassification, the unwind of modification losses, and lower cost of funds. Operating expenses were 3% lower at £32.9 million (2020: £33.9 million) as we maintained our focus on cost discipline. The expense/ income ratio reduced slightly to 27% (2020: 28%), as the decline in operating expenses through disciplined cost control more than offset the stable level of operating income.
- impairment charges decreased to £2.3 million (2020: £27.6 million), resulting in a bad debt ratio of 0.1% (2020: 1.5%) reflecting a strong credit performance and improved macroeconomic forecasts, partially offset by an accounting reclassification. The provision coverage ratio remained broadly stable at 2.6% (31 July 2020: 2.5%). The Property loan book is conservatively underwritten with a maximum LTV of 60% at origination on residential development finance, which accounts for the vast majority of the loan book. We work with experienced, professional developers, with a focus on mid-priced family housing, and have minimal exposure to the prime central London market. At 31 July 2021, 50 customers (31 July 2020: 187 customers) accounting for 8% of the Property loan book by value (31 July 2020: 18%) were subject to Covid-19 related concessions, principally in the form of fee-free extensions for residential development loans where we remain confident in the quality of the underlying borrower and security
</t>
        </r>
      </text>
    </comment>
    <comment ref="D679" authorId="1" shapeId="0" xr:uid="{B53D5B2A-78E4-441C-A29B-B0D6FC203A1D}">
      <text>
        <r>
          <rPr>
            <b/>
            <sz val="9"/>
            <color indexed="81"/>
            <rFont val="Tahoma"/>
            <family val="2"/>
          </rPr>
          <t xml:space="preserve">Author:
</t>
        </r>
        <r>
          <rPr>
            <sz val="9"/>
            <color indexed="81"/>
            <rFont val="Tahoma"/>
            <family val="2"/>
          </rPr>
          <t xml:space="preserve">
- Property Property comprises Property Finance and Commercial Acceptances. The Property Finance business is focused on specialist residential development finance to established professional developers in the UK. Commercial Acceptances provides bridging loans and loans for refurbishment projects. We do not lend to the buy-to-let sector or provide residential or commercial mortgages. Our long track record, expertise and quality of service ensure the business remains resilient to competition and continues to generate high levels of repeat business. We continue to see success from our regional initiative, with the regional loan book now making up over 50% of the Property Finance development portfolio. The business delivered an operating profit of £87.8 million (2020: £59.5 million), up 48%, as impairment charges reduced significantly from their elevated level in 2020. Operating income increased marginally to £123.0 million (2020: £121.0 million), in spite of the reduction in the loan book, as the net interest margin increased to 7.6% (2020: 6.8%), driven by an accounting reclassification, the unwind of modification losses, and lower cost of funds. Operating expenses were 3% lower at £32.9 million (2020: £33.9 million) as we maintained our focus on cost discipline. The expense/ income ratio reduced slightly to 27% (2020: 28%), as the decline in operating expenses through disciplined cost control more than offset the stable level of operating income.
- impairment charges decreased to £2.3 million (2020: £27.6 million), resulting in a bad debt ratio of 0.1% (2020: 1.5%) reflecting a strong credit performance and improved macroeconomic forecasts, partially offset by an accounting reclassification. The provision coverage ratio remained broadly stable at 2.6% (31 July 2020: 2.5%). The Property loan book is conservatively underwritten with a maximum LTV of 60% at origination on residential development finance, which accounts for the vast majority of the loan book. We work with experienced, professional developers, with a focus on mid-priced family housing, and have minimal exposure to the prime central London market. At 31 July 2021, 50 customers (31 July 2020: 187 customers) accounting for 8% of the Property loan book by value (31 July 2020: 18%) were subject to Covid-19 related concessions, principally in the form of fee-free extensions for residential development loans where we remain confident in the quality of the underlying borrower and security
</t>
        </r>
      </text>
    </comment>
    <comment ref="B683" authorId="1" shapeId="0" xr:uid="{3CF6D505-1CEE-4FB5-BA56-CB9427A87025}">
      <text>
        <r>
          <rPr>
            <sz val="9"/>
            <color indexed="81"/>
            <rFont val="Tahoma"/>
            <family val="2"/>
          </rPr>
          <t xml:space="preserve">
</t>
        </r>
        <r>
          <rPr>
            <b/>
            <sz val="9"/>
            <color indexed="81"/>
            <rFont val="Tahoma"/>
            <family val="2"/>
          </rPr>
          <t>Formula:</t>
        </r>
        <r>
          <rPr>
            <sz val="9"/>
            <color indexed="81"/>
            <rFont val="Tahoma"/>
            <family val="2"/>
          </rPr>
          <t xml:space="preserve"> Total staff costs as a percentage of adjusted operating income</t>
        </r>
      </text>
    </comment>
    <comment ref="B685" authorId="1" shapeId="0" xr:uid="{8D82931F-C614-484D-BD28-EDA414658E48}">
      <text>
        <r>
          <rPr>
            <b/>
            <sz val="9"/>
            <color indexed="81"/>
            <rFont val="Tahoma"/>
            <family val="2"/>
          </rPr>
          <t>Author:</t>
        </r>
        <r>
          <rPr>
            <sz val="9"/>
            <color indexed="81"/>
            <rFont val="Tahoma"/>
            <family val="2"/>
          </rPr>
          <t xml:space="preserve">
</t>
        </r>
        <r>
          <rPr>
            <u/>
            <sz val="9"/>
            <color indexed="81"/>
            <rFont val="Tahoma"/>
            <family val="2"/>
          </rPr>
          <t>Formula:</t>
        </r>
        <r>
          <rPr>
            <sz val="9"/>
            <color indexed="81"/>
            <rFont val="Tahoma"/>
            <family val="2"/>
          </rPr>
          <t xml:space="preserve"> Adjusted operating profit attributable to shareholders / by opening equity, excluding non-controlling interests</t>
        </r>
      </text>
    </comment>
    <comment ref="B691" authorId="1" shapeId="0" xr:uid="{4C645790-B880-475A-A812-3B02A68978D6}">
      <text>
        <r>
          <rPr>
            <b/>
            <sz val="9"/>
            <color indexed="81"/>
            <rFont val="Tahoma"/>
            <family val="2"/>
          </rPr>
          <t>Author:</t>
        </r>
        <r>
          <rPr>
            <sz val="9"/>
            <color indexed="81"/>
            <rFont val="Tahoma"/>
            <family val="2"/>
          </rPr>
          <t xml:space="preserve">
CBAM is a vertically integrated top 20 UK wealth manager, providing financial advice and investment management services to private clients in the UK.
 Our clients range from mid to high net worth individuals. Our core capabilities are advice, multi-asset investment management and custody which we combine to create different propositions tailored to client preference and client size. Our strategic aim is to gather assets into our investment management and platform through three main distribution channels: our own financial advisers; our private client investment managers; and via third party financial advisers. We are a national business operating out of 11 locations with c.90 advisers, 65 investment professionals and over 700 employees in total.</t>
        </r>
      </text>
    </comment>
    <comment ref="B703" authorId="1" shapeId="0" xr:uid="{F0E88C0C-76A2-4355-AACD-9156182C221F}">
      <text>
        <r>
          <rPr>
            <b/>
            <u/>
            <sz val="9"/>
            <color indexed="81"/>
            <rFont val="Tahoma"/>
            <family val="2"/>
          </rPr>
          <t>Author:</t>
        </r>
        <r>
          <rPr>
            <u/>
            <sz val="9"/>
            <color indexed="81"/>
            <rFont val="Tahoma"/>
            <family val="2"/>
          </rPr>
          <t xml:space="preserve">
non-interest expense</t>
        </r>
        <r>
          <rPr>
            <sz val="9"/>
            <color indexed="81"/>
            <rFont val="Tahoma"/>
            <family val="2"/>
          </rPr>
          <t xml:space="preserve">
Noninterest expense = all operating expenses other than a bank’s funding costs. That is, it includes all expenses other than interest expenses incurred on borrowed funds. The terms operating expense or expenses, overhead, and noninterest expense, as with many bank accounting terms, are often used interchangeably. 
A close look at noninterest expenses is an important part of the analytical process, since changes in these costs are a major variable affecting performance. It is also an item over which management has a substantial degree of control. Significant changes in noninterest expenses are of key interest to the analyst, as higher expenses normally mean lower profits and vice versa. In many ways, a bank’s operating expenses resemble those of other service businesses. There is a key difference, however, in their manner of classification. Banks as a rule have no cost of goods sold or cost of services line item in their income statements. The closest analogy—and a substantial one—to cost of goods sold is a bank’s funding expense (i.e., interest expense). As a consequence, a bank’s costs of operation are essentially the same as its noninterest expenses— that is, the costs incurred by a bank other than the interest expense it pays to fund its loans and other financial assets—and the terms are used synonymously. 
As do other service providers, a bank incurs costs merely by keeping its doors open. Before a bank can make any loans, or earn fees for services, it must have premises from which to operate and staff to offer financial services to customers. The following categories of expenses comprise the largest part of the bank’s cost base. Compensation expenses, Occupancy expenses (i.e., rent on the bank’s premises and fees to utilities suppliers), Information technology expenses, Marketing and advertising expenses, Administrative expenses and other related costs such as the purchase of office supplies A catchall category of “other expenses” is also typically included. Banks will often provide additional disclosure concerning the source of expenses either directly in the income statement or through footnotes. Again, these groupings are not atypical, and serve as a useful framework to discuss a bank’s operating expenses in more detail as follows.
</t>
        </r>
      </text>
    </comment>
    <comment ref="D709" authorId="1" shapeId="0" xr:uid="{C343D284-D431-4625-A7AC-F94901B158C8}">
      <text>
        <r>
          <rPr>
            <b/>
            <sz val="9"/>
            <color indexed="81"/>
            <rFont val="Tahoma"/>
            <family val="2"/>
          </rPr>
          <t>Author:</t>
        </r>
        <r>
          <rPr>
            <sz val="9"/>
            <color indexed="81"/>
            <rFont val="Tahoma"/>
            <family val="2"/>
          </rPr>
          <t xml:space="preserve">
The Asset Management division provides financial advice and investment management services to private clients in the UK, including full bespoke management, managed portfolios and funds, distributed both directly via our own advisers and investment managers, and through third party financial advisers. Equity markets have gained significantly over the year, following the lows of the early Covid-19 impact, as the actions of central banks and vaccine rollout programmes have improved confidence. Despite the improving market conditions, lower new client flows have been seen across the industry, as the ongoing impact of Covid-19 and reduced face-to-face interaction impacted client sentiment and inflows. Nevertheless, we performed well in the year, generating good net inflows of 7% and growing managed assets 24% to £15.6 billion. Adjusted operating profit increased 16% to £23.7 million (2020: £20.4 million), as the growth in operating income more than offset the cost of continued investment in supporting the long-term growth potential of the business. The operating margin increased marginally to 17% (2020: 16%). Statutory operating profit before tax was £22.4 million (2020: £19.3 million). Total operating income increased 9% to £139.4 million (2020: £128.2 million) as higher management and advice fees were generated from the growth in assets under management. The revenue margin decreased to 91bps (2020: 94bps) primarily driven by a higher level of flows into our lower margin products and lower initial advice and dealing fees. Adjusted operating expenses increased 8% to £115.9 million (2020: £107.7 million) primarily driven by new hires, in line with our growth strategy, and an increase in performance-related compensation, as well as investment in our technology and systems.</t>
        </r>
      </text>
    </comment>
    <comment ref="B712" authorId="1" shapeId="0" xr:uid="{378321DC-F503-4376-9A81-03E66876F829}">
      <text>
        <r>
          <rPr>
            <b/>
            <sz val="9"/>
            <color indexed="81"/>
            <rFont val="Tahoma"/>
            <family val="2"/>
          </rPr>
          <t>Author:</t>
        </r>
        <r>
          <rPr>
            <sz val="9"/>
            <color indexed="81"/>
            <rFont val="Tahoma"/>
            <family val="2"/>
          </rPr>
          <t xml:space="preserve">
</t>
        </r>
        <r>
          <rPr>
            <u/>
            <sz val="9"/>
            <color indexed="81"/>
            <rFont val="Tahoma"/>
            <family val="2"/>
          </rPr>
          <t>Formula:</t>
        </r>
        <r>
          <rPr>
            <sz val="9"/>
            <color indexed="81"/>
            <rFont val="Tahoma"/>
            <family val="2"/>
          </rPr>
          <t xml:space="preserve"> Adjusted operating profit attributable to shareholders / by opening equity, excluding non-controlling interests</t>
        </r>
      </text>
    </comment>
    <comment ref="B714" authorId="1" shapeId="0" xr:uid="{06B2D31B-3E7A-44EC-AE35-950739CD0613}">
      <text>
        <r>
          <rPr>
            <sz val="9"/>
            <color indexed="81"/>
            <rFont val="Tahoma"/>
            <family val="2"/>
          </rPr>
          <t xml:space="preserve">
</t>
        </r>
        <r>
          <rPr>
            <b/>
            <sz val="9"/>
            <color indexed="81"/>
            <rFont val="Tahoma"/>
            <family val="2"/>
          </rPr>
          <t>Formula:</t>
        </r>
        <r>
          <rPr>
            <sz val="9"/>
            <color indexed="81"/>
            <rFont val="Tahoma"/>
            <family val="2"/>
          </rPr>
          <t xml:space="preserve"> Total staff costs as a percentage of adjusted operating income</t>
        </r>
      </text>
    </comment>
    <comment ref="B731" authorId="1" shapeId="0" xr:uid="{C8E5B371-9496-48F5-9613-AC6277A1DB78}">
      <text>
        <r>
          <rPr>
            <b/>
            <sz val="9"/>
            <color indexed="81"/>
            <rFont val="Tahoma"/>
            <family val="2"/>
          </rPr>
          <t>Author:</t>
        </r>
        <r>
          <rPr>
            <sz val="9"/>
            <color indexed="81"/>
            <rFont val="Tahoma"/>
            <family val="2"/>
          </rPr>
          <t xml:space="preserve">
The Securities division comprises Winterflood, a leading UK market maker for retail stockbrokers and institutions. 
Winterflood deals in over 15,000 instruments in the UK and overseas, and trades with over 600 institutional asset managers, retail stockbrokers, wealth managers, platforms and other market counterparties, providing continuous liquidity through its market-leading execution services, supported by strong proprietary technology. Its traders have extensive experience of executing orders in a range of market conditions, enabling it to trade successfully and profitably over many years. We also offer sales trading services to institutional clients both in the UK and in the US. Our investment trust team provide the full range of services of corporate finance, corporate broking, sales and research, as well as market-making. We act as corporate broker and adviser to over 55 corporate clients with a diverse range of conventional and alternative asset classes.
</t>
        </r>
      </text>
    </comment>
    <comment ref="B740" authorId="1" shapeId="0" xr:uid="{8F54679A-3541-4B97-8A5F-C3F57129D01C}">
      <text>
        <r>
          <rPr>
            <b/>
            <u/>
            <sz val="9"/>
            <color indexed="81"/>
            <rFont val="Tahoma"/>
            <family val="2"/>
          </rPr>
          <t>Author:</t>
        </r>
        <r>
          <rPr>
            <u/>
            <sz val="9"/>
            <color indexed="81"/>
            <rFont val="Tahoma"/>
            <family val="2"/>
          </rPr>
          <t xml:space="preserve">
non-interest expense</t>
        </r>
        <r>
          <rPr>
            <sz val="9"/>
            <color indexed="81"/>
            <rFont val="Tahoma"/>
            <family val="2"/>
          </rPr>
          <t xml:space="preserve">
Noninterest expense = all operating expenses other than a bank’s funding costs. That is, it includes all expenses other than interest expenses incurred on borrowed funds. The terms operating expense or expenses, overhead, and noninterest expense, as with many bank accounting terms, are often used interchangeably. 
A close look at noninterest expenses is an important part of the analytical process, since changes in these costs are a major variable affecting performance. It is also an item over which management has a substantial degree of control. Significant changes in noninterest expenses are of key interest to the analyst, as higher expenses normally mean lower profits and vice versa. In many ways, a bank’s operating expenses resemble those of other service businesses. There is a key difference, however, in their manner of classification. Banks as a rule have no cost of goods sold or cost of services line item in their income statements. The closest analogy—and a substantial one—to cost of goods sold is a bank’s funding expense (i.e., interest expense). As a consequence, a bank’s costs of operation are essentially the same as its noninterest expenses— that is, the costs incurred by a bank other than the interest expense it pays to fund its loans and other financial assets—and the terms are used synonymously. 
As do other service providers, a bank incurs costs merely by keeping its doors open. Before a bank can make any loans, or earn fees for services, it must have premises from which to operate and staff to offer financial services to customers. The following categories of expenses comprise the largest part of the bank’s cost base. Compensation expenses, Occupancy expenses (i.e., rent on the bank’s premises and fees to utilities suppliers), Information technology expenses, Marketing and advertising expenses, Administrative expenses and other related costs such as the purchase of office supplies A catchall category of “other expenses” is also typically included. Banks will often provide additional disclosure concerning the source of expenses either directly in the income statement or through footnotes. Again, these groupings are not atypical, and serve as a useful framework to discuss a bank’s operating expenses in more detail as follows.
</t>
        </r>
      </text>
    </comment>
    <comment ref="B757" authorId="1" shapeId="0" xr:uid="{60681A2F-858F-498A-BC0A-63172D7E50CE}">
      <text>
        <r>
          <rPr>
            <sz val="9"/>
            <color indexed="81"/>
            <rFont val="Tahoma"/>
            <family val="2"/>
          </rPr>
          <t xml:space="preserve">
</t>
        </r>
        <r>
          <rPr>
            <b/>
            <sz val="9"/>
            <color indexed="81"/>
            <rFont val="Tahoma"/>
            <family val="2"/>
          </rPr>
          <t>Formula:</t>
        </r>
        <r>
          <rPr>
            <sz val="9"/>
            <color indexed="81"/>
            <rFont val="Tahoma"/>
            <family val="2"/>
          </rPr>
          <t xml:space="preserve"> Total staff costs as a percentage of adjusted operating income</t>
        </r>
      </text>
    </comment>
    <comment ref="B824" authorId="1" shapeId="0" xr:uid="{D10D98F4-F1FA-477B-AFB2-0E158965856B}">
      <text>
        <r>
          <rPr>
            <sz val="9"/>
            <color indexed="81"/>
            <rFont val="Tahoma"/>
            <family val="2"/>
          </rPr>
          <t xml:space="preserve">
1 Total assets for the Banking operating segments comprise the loan book and operating lease assets only.
2 Balance sheet includes £2,305.7 million assets and £8,930.1 million liabilities attributable to the Banking division primarily comprising the treasury balances described in the second
paragraph of this note.</t>
        </r>
      </text>
    </comment>
    <comment ref="C835" authorId="1" shapeId="0" xr:uid="{9599DAF6-8503-4809-8EC6-665D2DE780E8}">
      <text>
        <r>
          <rPr>
            <b/>
            <sz val="9"/>
            <color indexed="81"/>
            <rFont val="Tahoma"/>
            <family val="2"/>
          </rPr>
          <t>Author:</t>
        </r>
        <r>
          <rPr>
            <sz val="9"/>
            <color indexed="81"/>
            <rFont val="Tahoma"/>
            <family val="2"/>
          </rPr>
          <t xml:space="preserve">
Asked IR for a breakdown of this fig as well as breakdown of IFRS 9 Transitional arrangements + intangible assets. Cannot seem to reconcile. </t>
        </r>
      </text>
    </comment>
    <comment ref="B875" authorId="1" shapeId="0" xr:uid="{14E9E45D-5537-4E25-B4A7-6B6F832285A7}">
      <text>
        <r>
          <rPr>
            <b/>
            <sz val="9"/>
            <color indexed="81"/>
            <rFont val="Tahoma"/>
            <family val="2"/>
          </rPr>
          <t>Author:</t>
        </r>
        <r>
          <rPr>
            <sz val="9"/>
            <color indexed="81"/>
            <rFont val="Tahoma"/>
            <family val="2"/>
          </rPr>
          <t xml:space="preserve">
Assets which qualify for regulatory liquidity purposes, including Bank of England deposits, and sovereign and central bank debt, including funds drawn under the Funding for Lending Scheme</t>
        </r>
      </text>
    </comment>
    <comment ref="J1215" authorId="1" shapeId="0" xr:uid="{788B29F3-3827-41CE-B6E0-6236AC0C55EA}">
      <text>
        <r>
          <rPr>
            <b/>
            <sz val="9"/>
            <color indexed="81"/>
            <rFont val="Tahoma"/>
            <family val="2"/>
          </rPr>
          <t>Author:</t>
        </r>
        <r>
          <rPr>
            <sz val="9"/>
            <color indexed="81"/>
            <rFont val="Tahoma"/>
            <family val="2"/>
          </rPr>
          <t xml:space="preserve">
Special dividend of 36.6</t>
        </r>
      </text>
    </comment>
    <comment ref="C1244" authorId="1" shapeId="0" xr:uid="{631E49F0-A8E0-4B57-927B-C939F564CFCF}">
      <text>
        <r>
          <rPr>
            <b/>
            <sz val="9"/>
            <color indexed="81"/>
            <rFont val="Tahoma"/>
            <family val="2"/>
          </rPr>
          <t>Author:</t>
        </r>
        <r>
          <rPr>
            <sz val="9"/>
            <color indexed="81"/>
            <rFont val="Tahoma"/>
            <family val="2"/>
          </rPr>
          <t xml:space="preserve">
At 31 July 2021  loans and advances to customers with a maturity of 2 years or less was £6,326.6 million (31 July 2020: £6,031.6 million) representing 72.5% (31 July 2020: 76.8%) of total loans and
advances to customers:</t>
        </r>
      </text>
    </comment>
    <comment ref="C1279" authorId="1" shapeId="0" xr:uid="{0FA67FA8-F74E-4A7E-B6AA-D61258C16053}">
      <text>
        <r>
          <rPr>
            <b/>
            <sz val="9"/>
            <color indexed="81"/>
            <rFont val="Tahoma"/>
            <family val="2"/>
          </rPr>
          <t>Author:</t>
        </r>
        <r>
          <rPr>
            <sz val="9"/>
            <color indexed="81"/>
            <rFont val="Tahoma"/>
            <family val="2"/>
          </rPr>
          <t xml:space="preserve">
Stage  1 = 185.8
Less than 30 days past due = 3.6
Greater than or equal to 30 days past dueStage  = 55.8
Stage 3 =  25.6 
Total = 270.8 </t>
        </r>
      </text>
    </comment>
    <comment ref="K1279" authorId="1" shapeId="0" xr:uid="{F53B1C69-58F3-4F63-A8D6-1A1C72EFE806}">
      <text>
        <r>
          <rPr>
            <b/>
            <sz val="9"/>
            <color indexed="81"/>
            <rFont val="Tahoma"/>
            <family val="2"/>
          </rPr>
          <t>Author:</t>
        </r>
        <r>
          <rPr>
            <sz val="9"/>
            <color indexed="81"/>
            <rFont val="Tahoma"/>
            <family val="2"/>
          </rPr>
          <t xml:space="preserve">
Stage  1 = 117.3
Less than 30 days past due = 21.5
Greater than or equal to 30 days past dueStage  = 78.4
Stage 3 =  61.6 
Total = 278.8  </t>
        </r>
      </text>
    </comment>
    <comment ref="C1334" authorId="1" shapeId="0" xr:uid="{D4AA0847-5A24-45DF-B8D9-A1270F11941B}">
      <text>
        <r>
          <rPr>
            <b/>
            <sz val="9"/>
            <color indexed="81"/>
            <rFont val="Tahoma"/>
            <family val="2"/>
          </rPr>
          <t>Author:</t>
        </r>
        <r>
          <rPr>
            <sz val="9"/>
            <color indexed="81"/>
            <rFont val="Tahoma"/>
            <family val="2"/>
          </rPr>
          <t xml:space="preserve">
Stage 1 = 16.9%
Less than 30 days past due =58.3%
Greater than 30 days =54.8%
Stage 3 = 98.4%</t>
        </r>
      </text>
    </comment>
    <comment ref="K1334" authorId="1" shapeId="0" xr:uid="{59D8E769-32A0-4313-BF22-17FE35A4B205}">
      <text>
        <r>
          <rPr>
            <b/>
            <sz val="9"/>
            <color indexed="81"/>
            <rFont val="Tahoma"/>
            <family val="2"/>
          </rPr>
          <t>Author:</t>
        </r>
        <r>
          <rPr>
            <sz val="9"/>
            <color indexed="81"/>
            <rFont val="Tahoma"/>
            <family val="2"/>
          </rPr>
          <t xml:space="preserve">
Stage 1 = 10.7%
Less than 30 days past due =50.7%
Greater than 30 days =55.9%
Stage 3 = 80.2%</t>
        </r>
      </text>
    </comment>
    <comment ref="B1369" authorId="1" shapeId="0" xr:uid="{093B2F33-9E08-4907-9FE7-8FA82F2A3CF0}">
      <text>
        <r>
          <rPr>
            <b/>
            <sz val="9"/>
            <color indexed="81"/>
            <rFont val="Tahoma"/>
            <family val="2"/>
          </rPr>
          <t>Author:</t>
        </r>
        <r>
          <rPr>
            <sz val="9"/>
            <color indexed="81"/>
            <rFont val="Tahoma"/>
            <family val="2"/>
          </rPr>
          <t xml:space="preserve">
At initial recognition, assets are considered to be in Stage 1 and a provision is recognised for 12 months of expected credit losses. If there’s significant increase in credit risk since recognition, then there moved to Stage 2 and a provision is made for the lifetime expected credit losses. Note: all financial assets 30 days past due = considered to have experienced a significant increase in credit risk and are transferred to Stage 2. A financial asset will remain in Stage 2 until the credit risk has improved and then can be transferred back to Stage 1. At a minimum this means that all payments must be up-to-date, the quantitative probability of default assessment trigger is no longer met, and the account is not evidencing qualitative assessment triggers. 
When there's evidence that a financial asset is impaired (i.e., occurrence of a credit default event or identification of an unlikeliness to pay indicator the financial asset) then the asset is considered to be in Stage 3. Note: as a backstop, all financial assets past 90 days are considered to be credit impaired and transferred to Stage 3. For certain portfolios, a cure definition is in operation where financial assets in Stage 3 can move back to Stage 2, subject to Stage 3 indicators no longer being in effect, and meeting the appropriate cure period. For other portfolios, financial assets will only be considered as cured once repaid or written off.
</t>
        </r>
      </text>
    </comment>
    <comment ref="B1376" authorId="1" shapeId="0" xr:uid="{3DC42063-E976-4082-BC37-A8C59F5B19AE}">
      <text>
        <r>
          <rPr>
            <sz val="9"/>
            <color indexed="81"/>
            <rFont val="Tahoma"/>
            <family val="2"/>
          </rPr>
          <t xml:space="preserve">
Repayments relate only to financial assets which transferred between stages during the year. Other repayments are shown in the line below.
The gross carrying amount before modification of loans and advances to customers which were modified during the year while in Stage 2 or 3 was £293.9 million (2020: £689.4 million). A loss of £0.8 million (2020: £3.4 million) was recognised as a result of these modifications. The gross carrying amount at 31 July 2021 of modified loans and advances to customers which transferred from Stage 2 or 3 to Stage 1 during the year was £237.9 million (31 July 2020: £52.8 million).</t>
        </r>
      </text>
    </comment>
    <comment ref="C1380" authorId="1" shapeId="0" xr:uid="{76B6D5BE-0C83-4107-A851-C9F7DD5640CD}">
      <text>
        <r>
          <rPr>
            <b/>
            <sz val="9"/>
            <color indexed="81"/>
            <rFont val="Tahoma"/>
            <family val="2"/>
          </rPr>
          <t>Author:</t>
        </r>
        <r>
          <rPr>
            <sz val="9"/>
            <color indexed="81"/>
            <rFont val="Tahoma"/>
            <family val="2"/>
          </rPr>
          <t xml:space="preserve">
- During the year the staging profile of loans and advances to customers has improved. At 31 July 2021, 85.2% (31 July 2020: 75.2%) of loans and advances to customers were Stage 1 primarily as a result of strong new business growth in Commercial and the encouraging performance of our forborne book. Stage 2 loans and advances to customers reduced to 11.0% (31 July 2020: 20.0%) reflecting ongoing repayment or settlement of Stage 2 balances, notably Covid-19 forborne loans. These have more than offset migrations into Stage 2 associated with asignificant increase in credit risk. The remaining 3.8% (31 July 2020: 4.8%) of loans and advances to customers was deemed to be credit impaired and classified as Stage 3.
The movement in impairment provisions reflects the benefit of strong underlying credit performance across Retail, Commercial and Property as well as strong new business volumes in Commercial much of which attract
guarantees under the government lending support schemes, improved macroeconomic scenarios and weightings and the encouraging performance of our forborne book. </t>
        </r>
      </text>
    </comment>
    <comment ref="K1458" authorId="1" shapeId="0" xr:uid="{51865B24-53DD-4BCF-9B55-2EEA604D0B72}">
      <text>
        <r>
          <rPr>
            <b/>
            <sz val="9"/>
            <color indexed="81"/>
            <rFont val="Tahoma"/>
            <family val="2"/>
          </rPr>
          <t>Author:</t>
        </r>
        <r>
          <rPr>
            <sz val="9"/>
            <color indexed="81"/>
            <rFont val="Tahoma"/>
            <family val="2"/>
          </rPr>
          <t xml:space="preserve">
Impairment losses on financial assets of £48.3 million include £39.2 million in relation to Novitas (six months
ended 31 January 2021: £24.0 million; year ended 31 July 2021: £73.2 million).</t>
        </r>
      </text>
    </comment>
    <comment ref="C1583" authorId="1" shapeId="0" xr:uid="{3D544EC7-DAFD-48B5-B08B-5460B60A0AD9}">
      <text>
        <r>
          <rPr>
            <sz val="9"/>
            <color indexed="81"/>
            <rFont val="Tahoma"/>
            <family val="2"/>
          </rPr>
          <t xml:space="preserve">
Software includes assets under development of £60.1 million (31 July 2020: £65.4 million)
In the 2021 financial year £3.0 million (2020: £3.1 million) of the amortisation charge is included in amortisation of intangible assets on acquisition and £29.4 million (2020: £25.3 million) of the amortisation charge is included in administrative expenses shown in the consolidated income statement. An impairment charge of £11.2 million relating to intangible assets on acquisition is excluded from administrative expenses shown in the consolidated income statement. 
Impairment tests for goodwill At 31 July 2021, goodwill has been allocated to eight (31 July 2020: nine) individual CGUs. Six (31 July 2020: seven) are within the Banking division, one is the Asset Management division and the remaining one is the Securities division. The number of CGUs with goodwill decreased by one during the year following full impairment of the goodwill allocated to the Novitas CGU (further detail at the end of this note). Goodwill impairment reviews are carried out annually by assessing the recoverable amount of the group’s CGUs, which is the higher of fair value less costs to sell and value in use. The recoverable amounts for all CGUs were measured based on value in use. 
A value in use calculation uses discounted cash flow projections based on the most recent three year plans to determine the recoverable amount of each CGU. These three year plans include the expected impact of Covid-19. The key assumptions underlying management’s three year plans, which are based on past experience and forecast market conditions, are expected loan book growth rates and net return on loan book in the Banking CGUs, expected total client asset growth rate and revenue margin in the Asset Management CGU and expected marketmaking conditions in the Securities CGU. For cash flows beyond the group’s three year planning horizon, a terminal value was calculated using a prudent annual growth rate of 0% (2020: 0%). 
The cash flows are discounted using a pre-tax estimated weighted average cost of capital that reflects current market rates appropriate to the CGU as set out in the following table. 
At 31 July 2021, the results of the review, which includes careful consideration of the impact of Covid-19, indicate there is no goodwill impairment except for the abovementioned impairment relating to Novitas. The inputs used in the value in use calculations are sensitive, primarily to the impact of changes in the assumptions for future cash flows, discount rates and long-term growth rates. Having performed stress tested value in use calculations, the group believes that any reasonably possible change in the key assumptions which have been used would not lead to the carrying value of any CGU to exceed its recoverable amount.
</t>
        </r>
      </text>
    </comment>
    <comment ref="C1614" authorId="1" shapeId="0" xr:uid="{D6A9FCAF-FA32-4C24-80F9-A21EC96AE3F6}">
      <text>
        <r>
          <rPr>
            <b/>
            <sz val="9"/>
            <color indexed="81"/>
            <rFont val="Tahoma"/>
            <family val="2"/>
          </rPr>
          <t>Author:</t>
        </r>
        <r>
          <rPr>
            <sz val="9"/>
            <color indexed="81"/>
            <rFont val="Tahoma"/>
            <family val="2"/>
          </rPr>
          <t xml:space="preserve">
During the year, the group recorded an impairment charge of £12.1 million relating to the full impairment of goodwill allocated to Novitas, a CGU
within the group’s Commercial segment. In addition, a total impairment charge of £11.2 million was recorded relating to intangible assets on
acquisition, of which £10.1 million related to Novitas.
These impairments reflect the value in use of the Novitas CGU and intangible assets on acquisition falling below carrying value, driven by lower
expected future cash flows following strategic decisions made by management. At 31 July 2021, the value in use of the CGU and intangible assets
on acquisition was £192.4 million and £3.1 million respectively, and the pre-tax discount rate used in the impairment calculations was 9%.</t>
        </r>
      </text>
    </comment>
    <comment ref="C1768" authorId="1" shapeId="0" xr:uid="{B98C3512-6F3B-4130-B37B-BED5FB2416D7}">
      <text>
        <r>
          <rPr>
            <b/>
            <sz val="9"/>
            <color indexed="81"/>
            <rFont val="Tahoma"/>
            <family val="2"/>
          </rPr>
          <t>Author:</t>
        </r>
        <r>
          <rPr>
            <sz val="9"/>
            <color indexed="81"/>
            <rFont val="Tahoma"/>
            <family val="2"/>
          </rPr>
          <t xml:space="preserve">
At 31 July 2021, the parent company held £251.1 million (31 July 2020: £250.8 million) debt securities in issue.
</t>
        </r>
      </text>
    </comment>
    <comment ref="C1826" authorId="1" shapeId="0" xr:uid="{DD21C289-6D9A-46CF-AFCF-B8F2DEB81765}">
      <text>
        <r>
          <rPr>
            <b/>
            <sz val="9"/>
            <color indexed="81"/>
            <rFont val="Tahoma"/>
            <family val="2"/>
          </rPr>
          <t>Author:</t>
        </r>
        <r>
          <rPr>
            <sz val="9"/>
            <color indexed="81"/>
            <rFont val="Tahoma"/>
            <family val="2"/>
          </rPr>
          <t xml:space="preserve">
In line with CRR II effective on 23 December 2020, the CET1 ratio at 31 July 2021 includes a c.50bps benefit related to software assets which are exempt from the deduction requirement for intangible assets from CET1. The PRA published PS17/21 ‘Implementation of Basel standards’ on 9 July 2021, confirming the reversal to the earlier position. This will result in the reversal of this benefit and reduction of the CET1 capital ratio upon implementation on 1 January 2022.</t>
        </r>
      </text>
    </comment>
    <comment ref="K1922" authorId="1" shapeId="0" xr:uid="{D87A592D-F0D9-4135-86AB-15987583F24A}">
      <text>
        <r>
          <rPr>
            <b/>
            <sz val="9"/>
            <color indexed="81"/>
            <rFont val="Tahoma"/>
            <family val="2"/>
          </rPr>
          <t>Author:</t>
        </r>
        <r>
          <rPr>
            <sz val="9"/>
            <color indexed="81"/>
            <rFont val="Tahoma"/>
            <family val="2"/>
          </rPr>
          <t xml:space="preserve">
The group’s exposure to interest rate risk arises in the Banking division, which this note accordingly relates to.
Interest rate risk in the group’s other divisions is considered to be immaterial. The group has a simple and
transparent balance sheet and a low appetite for interest rate risk which is limited to that required to operate
efficiently.
The group’s governance, policy and approach in relation to interest rate risk remains unchanged from that
described on page 186 of the Annual Report 2021.
The table below sets out the assessed impact on our base case (no stress) Earnings at Risk (“EaR”) due to a
parallel shift in interest rates:
</t>
        </r>
      </text>
    </comment>
    <comment ref="B1933" authorId="1" shapeId="0" xr:uid="{ECCCDC0F-AC13-4CBB-A730-BBF221A17D58}">
      <text>
        <r>
          <rPr>
            <b/>
            <sz val="9"/>
            <color indexed="81"/>
            <rFont val="Tahoma"/>
            <family val="2"/>
          </rPr>
          <t>Author:</t>
        </r>
        <r>
          <rPr>
            <sz val="9"/>
            <color indexed="81"/>
            <rFont val="Tahoma"/>
            <family val="2"/>
          </rPr>
          <t xml:space="preserve">
Board Appointment:
Adrian Sainsbury was appointed to the board as chief executive on 21 September 2020.
Background and Experience
 From 2016 until September 2020, Adrian was managing director of Close Brothers’ Banking division. Since August 2013 he has been a director of Close Brothers Limited, the group’s banking subsidiary. Adrian has previously held executive roles at Barclays, RBS and Bank of Ireland and was chief executive of ANZ Bank in Europe. Adrian is a board member of UK Finance, the banking and finance industry body, and also served as chairman of the Asset Based Finance Association, the UK and Ireland industry body.</t>
        </r>
      </text>
    </comment>
    <comment ref="C1939" authorId="1" shapeId="0" xr:uid="{24C706E9-6ABD-4B5B-99CE-062B83024A01}">
      <text>
        <r>
          <rPr>
            <b/>
            <sz val="9"/>
            <color indexed="81"/>
            <rFont val="Tahoma"/>
            <family val="2"/>
          </rPr>
          <t>Author:</t>
        </r>
        <r>
          <rPr>
            <sz val="9"/>
            <color indexed="81"/>
            <rFont val="Tahoma"/>
            <family val="2"/>
          </rPr>
          <t xml:space="preserve">
Only Adrian</t>
        </r>
      </text>
    </comment>
    <comment ref="D1939" authorId="1" shapeId="0" xr:uid="{910B9927-EEAD-41D3-9E00-5CC73AA92C8D}">
      <text>
        <r>
          <rPr>
            <b/>
            <sz val="9"/>
            <color indexed="81"/>
            <rFont val="Tahoma"/>
            <family val="2"/>
          </rPr>
          <t>Author:</t>
        </r>
        <r>
          <rPr>
            <sz val="9"/>
            <color indexed="81"/>
            <rFont val="Tahoma"/>
            <family val="2"/>
          </rPr>
          <t xml:space="preserve">
Only Adrian</t>
        </r>
      </text>
    </comment>
    <comment ref="E1939" authorId="1" shapeId="0" xr:uid="{FA2AE6FD-9794-4DD0-82C3-4613F16C8E87}">
      <text>
        <r>
          <rPr>
            <b/>
            <sz val="9"/>
            <color indexed="81"/>
            <rFont val="Tahoma"/>
            <family val="2"/>
          </rPr>
          <t>Author:</t>
        </r>
        <r>
          <rPr>
            <sz val="9"/>
            <color indexed="81"/>
            <rFont val="Tahoma"/>
            <family val="2"/>
          </rPr>
          <t xml:space="preserve">
Peter</t>
        </r>
      </text>
    </comment>
    <comment ref="F1939" authorId="1" shapeId="0" xr:uid="{7889BDFD-8DA2-4FE1-B436-702F4991B227}">
      <text>
        <r>
          <rPr>
            <b/>
            <sz val="9"/>
            <color indexed="81"/>
            <rFont val="Tahoma"/>
            <family val="2"/>
          </rPr>
          <t>Author:</t>
        </r>
        <r>
          <rPr>
            <sz val="9"/>
            <color indexed="81"/>
            <rFont val="Tahoma"/>
            <family val="2"/>
          </rPr>
          <t xml:space="preserve">
Peter</t>
        </r>
      </text>
    </comment>
    <comment ref="G1939" authorId="1" shapeId="0" xr:uid="{74201FDA-9170-468E-A8AB-215E36BE1BE9}">
      <text>
        <r>
          <rPr>
            <b/>
            <sz val="9"/>
            <color indexed="81"/>
            <rFont val="Tahoma"/>
            <family val="2"/>
          </rPr>
          <t>Author:</t>
        </r>
        <r>
          <rPr>
            <sz val="9"/>
            <color indexed="81"/>
            <rFont val="Tahoma"/>
            <family val="2"/>
          </rPr>
          <t xml:space="preserve">
Peter</t>
        </r>
      </text>
    </comment>
    <comment ref="H1939" authorId="1" shapeId="0" xr:uid="{F55D42A7-4795-4977-9ED8-E5E27D3CA722}">
      <text>
        <r>
          <rPr>
            <b/>
            <sz val="9"/>
            <color indexed="81"/>
            <rFont val="Tahoma"/>
            <family val="2"/>
          </rPr>
          <t>Author:</t>
        </r>
        <r>
          <rPr>
            <sz val="9"/>
            <color indexed="81"/>
            <rFont val="Tahoma"/>
            <family val="2"/>
          </rPr>
          <t xml:space="preserve">
Peter</t>
        </r>
      </text>
    </comment>
    <comment ref="B1941" authorId="1" shapeId="0" xr:uid="{4AD9A13A-8564-4F3B-AF96-1D6B39250425}">
      <text>
        <r>
          <rPr>
            <b/>
            <sz val="9"/>
            <color indexed="81"/>
            <rFont val="Tahoma"/>
            <family val="2"/>
          </rPr>
          <t>Author:</t>
        </r>
        <r>
          <rPr>
            <sz val="9"/>
            <color indexed="81"/>
            <rFont val="Tahoma"/>
            <family val="2"/>
          </rPr>
          <t xml:space="preserve">
Board Appointment:
Mike Morgan was appointed as group finance director in November 2018. 
Background and Experience 
From 2010 to 2018, Mike was chief financial officer of Close Brothers’ Banking division, and since 2010 he has been a director of Close Brothers Limited, the group’s banking subsidiary. Mike is a chartered accountant and from June 2019 to June 2021 was chair of the ICAEW Financial Services Faculty Board and an ICAEW Council member. Prior to joining Close Brothers, Mike held a number of senior roles at Scottish Provident and RBS, most recently as finance director of the Wealth Management Division of RBS.</t>
        </r>
      </text>
    </comment>
    <comment ref="E1947" authorId="1" shapeId="0" xr:uid="{935F9C25-AB3A-46D0-9186-4F6776958385}">
      <text>
        <r>
          <rPr>
            <b/>
            <sz val="9"/>
            <color indexed="81"/>
            <rFont val="Tahoma"/>
            <family val="2"/>
          </rPr>
          <t>Author:</t>
        </r>
        <r>
          <rPr>
            <sz val="9"/>
            <color indexed="81"/>
            <rFont val="Tahoma"/>
            <family val="2"/>
          </rPr>
          <t xml:space="preserve">
Both jon and mike</t>
        </r>
      </text>
    </comment>
    <comment ref="B1949" authorId="1" shapeId="0" xr:uid="{61AC7357-83C0-4D27-A68E-DE273DBC09FA}">
      <text>
        <r>
          <rPr>
            <b/>
            <sz val="9"/>
            <color indexed="81"/>
            <rFont val="Tahoma"/>
            <family val="2"/>
          </rPr>
          <t xml:space="preserve">Author:
</t>
        </r>
        <r>
          <rPr>
            <sz val="9"/>
            <color indexed="81"/>
            <rFont val="Tahoma"/>
            <family val="2"/>
          </rPr>
          <t xml:space="preserve">Board Appointment 
Mike Biggs was appointed as an independent non-executive director in March 2017 and became chairman of the board and of the Nomination and Governance Committee from 1 May 2017. 
Background and Experience 
Mike served as chairman of Direct Line Insurance Group plc from 2012 until August 2020. Mike was previously chairman of Resolution Limited, then a FTSE 100 UK life assurance business, and has acted as both chief executive officer and group finance director of Resolution plc. Prior to that he was group finance director of Aviva plc. Mike is an Associate of the Institute of Chartered Accountants in England and Wales.
</t>
        </r>
      </text>
    </comment>
    <comment ref="B1950" authorId="1" shapeId="0" xr:uid="{B0C4B616-E132-4CFF-BCA3-F727A7FE5732}">
      <text>
        <r>
          <rPr>
            <b/>
            <sz val="9"/>
            <color indexed="81"/>
            <rFont val="Tahoma"/>
            <family val="2"/>
          </rPr>
          <t>Author:</t>
        </r>
        <r>
          <rPr>
            <sz val="9"/>
            <color indexed="81"/>
            <rFont val="Tahoma"/>
            <family val="2"/>
          </rPr>
          <t xml:space="preserve">
Board Appointment 
Lesley Jones joined the board as an independent non-executive director in December 2013. 
Background and Experience:
 Lesley is chair of Sainsbury’s Bank and a non-executive director of Moody’s Investors Service Limited and Moneysupermarket.com Group PLC. Lesley has extensive banking experience, having previously held several line management positions within Citigroup and was group chief credit officer of Royal Bank of Scotland plc from 2008 to 2014. Lesley was previously a non-executive director of N Brown Group plc, ReAssure Group plc (where she also chaired the Risk Committee) and Northern Bank Limited.</t>
        </r>
      </text>
    </comment>
    <comment ref="B1951" authorId="1" shapeId="0" xr:uid="{61D5D60D-2639-44CF-82A4-CF9A0A531C13}">
      <text>
        <r>
          <rPr>
            <b/>
            <sz val="9"/>
            <color indexed="81"/>
            <rFont val="Tahoma"/>
            <family val="2"/>
          </rPr>
          <t xml:space="preserve">Author:
</t>
        </r>
        <r>
          <rPr>
            <sz val="9"/>
            <color indexed="81"/>
            <rFont val="Tahoma"/>
            <family val="2"/>
          </rPr>
          <t xml:space="preserve">
Board Appointment
 Bridget Macaskill joined the board as an independent non-executive director in November 2013.
 Background and Experience
Bridget is a non-executive director of Jones Lang LaSalle Incorporated, and chairman of Cambridge Associates LLC. Bridget was formerly chairman of First Eagle Holdings, Inc. and a senior adviser to First Eagle Investment Management LLC, of which she was president and chief executive officer. Bridget was also a trustee of the TIAA-CREF funds and a non-executive director of Jupiter Fund Management plc, Prudential plc, Scottish &amp; Newcastle plc, J Sainsbury plc, Hillsdown Holdings plc and of the Federal National Mortgage Association in the US.</t>
        </r>
      </text>
    </comment>
    <comment ref="B1952" authorId="1" shapeId="0" xr:uid="{4977DE36-AB37-4CFB-AC2C-8A38455FFC87}">
      <text>
        <r>
          <rPr>
            <b/>
            <sz val="9"/>
            <color indexed="81"/>
            <rFont val="Tahoma"/>
            <family val="2"/>
          </rPr>
          <t xml:space="preserve">Author:
</t>
        </r>
        <r>
          <rPr>
            <sz val="9"/>
            <color indexed="81"/>
            <rFont val="Tahoma"/>
            <family val="2"/>
          </rPr>
          <t xml:space="preserve">
Board Appointment
Oliver Corbett joined the board as an independent non-executive director in June 2014. 
Background and Experience 
Oliver is chief financial officer of McGill &amp; Partners Ltd. He was formerly chief financial officer of Hyperion Insurance Group Limited and finance director of LCH. Clearnet Group Limited and of Novae Group plc. Oliver is a chartered accountant and previously worked for KPMG, SG Warburg, Phoenix Securities (later Donaldson Lufkin Jenrette) and Dresdner Kleinwort Wasserstein, where he was managing director of investment banking. Oliver was also a non-executive director of Rathbone Brothers plc.</t>
        </r>
      </text>
    </comment>
    <comment ref="B1953" authorId="1" shapeId="0" xr:uid="{B06D0910-62BD-4E24-89F3-1842D18137E1}">
      <text>
        <r>
          <rPr>
            <b/>
            <sz val="9"/>
            <color indexed="81"/>
            <rFont val="Tahoma"/>
            <family val="2"/>
          </rPr>
          <t xml:space="preserve">Author:
</t>
        </r>
        <r>
          <rPr>
            <sz val="9"/>
            <color indexed="81"/>
            <rFont val="Tahoma"/>
            <family val="2"/>
          </rPr>
          <t xml:space="preserve">
Board Appointment
 Peter Duffy joined the board as an independent non-executive director on 1 January 2019.
 Background and Experience 
Peter is chief executive officer of Moneysupermarket.com Group PLC and President of the Incorporated Society of British Advertisers. He previously served as chief executive officer of Just Eat Limited, having been interim chief executive officer and chief customer officer of Just Eat plc before that. Between 2011 and 2018, Peter held a number of senior roles at easyJet plc, including as chief commercial officer and group commercial director. Prior to that, Peter held roles at Audi UK Ltd and Barclays Bank plc over a period of more than 15 years.</t>
        </r>
      </text>
    </comment>
    <comment ref="B1954" authorId="1" shapeId="0" xr:uid="{8D226A96-0D7E-412C-90B6-21C6A75CDBFA}">
      <text>
        <r>
          <rPr>
            <b/>
            <sz val="9"/>
            <color indexed="81"/>
            <rFont val="Tahoma"/>
            <family val="2"/>
          </rPr>
          <t xml:space="preserve">Author:
</t>
        </r>
        <r>
          <rPr>
            <sz val="9"/>
            <color indexed="81"/>
            <rFont val="Tahoma"/>
            <family val="2"/>
          </rPr>
          <t xml:space="preserve">
Board Appointment
Sally Williams joined the board as an independent non-executive director in January 2020.
Background and Experience 
Sally is also a non-executive director of Lancashire Holdings Limited and of Family Assurance Friendly Society Limited (OneFamily), where she chairs the Audit Committee. She is a member of the Institute of Chartered Accountants of England and Wales. Sally has extensive risk, compliance and governance experience, having held senior executive positions at Marsh, National Australia Bank and Aviva. Prior to that, Sally held a number of roles at PricewaterhouseCoopers LLP in both their risk management and audit teams over a period of 15 years
</t>
        </r>
      </text>
    </comment>
    <comment ref="B1955" authorId="1" shapeId="0" xr:uid="{5571E25A-FB6F-4728-93E5-6A4786E51DB7}">
      <text>
        <r>
          <rPr>
            <b/>
            <sz val="9"/>
            <color indexed="81"/>
            <rFont val="Tahoma"/>
            <family val="2"/>
          </rPr>
          <t xml:space="preserve">Author:
</t>
        </r>
        <r>
          <rPr>
            <sz val="9"/>
            <color indexed="81"/>
            <rFont val="Tahoma"/>
            <family val="2"/>
          </rPr>
          <t xml:space="preserve">
Board Appointment
Mark Pain joined the board as an independent non-executive director and senior independent director on 1 January 2021. 
Background and Experience
 Mark is currently a non-executive director of AXA UK plc, where he serves on the Audit, Investment, Remuneration &amp; Nomination, and Risk Committees. He is chairman of London Square Limited and Empiric Student Property plc (where he is also chair of the Nominations Committee and a member of the Remuneration Committee). He has extensive finance, risk management and commercial experience, having held board positions at Barratt Developments plc and Abbey National Group. Mark has previously been a non-executive director of Yorkshire Building Society (where he served as senior independent director), Ladbrokes Coral Group plc, Punch Taverns plc, Spirit Pub Company plc, Johnston Press plc, and Aviva Insurance Limited, among others.
</t>
        </r>
      </text>
    </comment>
    <comment ref="B1956" authorId="1" shapeId="0" xr:uid="{5B0AE4D3-DFAF-4CAE-AA18-26E8CBCED7DB}">
      <text>
        <r>
          <rPr>
            <b/>
            <sz val="9"/>
            <color indexed="81"/>
            <rFont val="Tahoma"/>
            <family val="2"/>
          </rPr>
          <t xml:space="preserve">Author:
</t>
        </r>
        <r>
          <rPr>
            <sz val="9"/>
            <color indexed="81"/>
            <rFont val="Tahoma"/>
            <family val="2"/>
          </rPr>
          <t xml:space="preserve">
Board Appointment
Patricia Halliday joined the board as an independent non-executive director on 1 August 2021. 
Background and Experience
Patricia has over 30 years’ experience in risk management across the investment, corporate and retail banking sectors. Patricia was chief risk officer (“CRO”) of Santander UK with responsibility for risk management and oversight across retail and commercial banking. Prior to Santander, Patricia was CRO of GE Capital International Holdings Limited. She began her career at NatWest, followed by senior credit risk roles at Barclays Capital and then Deutsche Bank, including as Head of Leveraged and Structured Finance and Commercial Real Estate, and Chair of the Underwriting Committee, covering the UK, European and US markets</t>
        </r>
      </text>
    </comment>
    <comment ref="B1957" authorId="1" shapeId="0" xr:uid="{AAA91A61-4851-4090-88C3-8CA21A12A4F5}">
      <text>
        <r>
          <rPr>
            <b/>
            <sz val="9"/>
            <color indexed="81"/>
            <rFont val="Tahoma"/>
            <family val="2"/>
          </rPr>
          <t xml:space="preserve">Author:
</t>
        </r>
        <r>
          <rPr>
            <sz val="9"/>
            <color indexed="81"/>
            <rFont val="Tahoma"/>
            <family val="2"/>
          </rPr>
          <t xml:space="preserve">
Board Appointment
Tesula Mohindra joined the board as an independent non-executive director on 15 July 2021. 
Background and Experience 
Tesula is an independent non-executive director of NHBC (National House Building Council) and a trustee of Variety, the Children’s Charity. She qualified as a chartered accountant with PricewaterhouseCoopers, and held managing director roles at JP Morgan and at UBS, specialising in corporate finance for financial institutions and pension fund risk management. She was also a founding member of the management team of Paternoster, the specialist bulk annuity insurer, where she was a member of the Executive Committee. Since then she has worked as an independent financial consultant on business plans and capital raising.</t>
        </r>
      </text>
    </comment>
    <comment ref="C1977" authorId="1" shapeId="0" xr:uid="{4656C419-3775-4320-962A-B7BF810E389B}">
      <text>
        <r>
          <rPr>
            <b/>
            <sz val="9"/>
            <color indexed="81"/>
            <rFont val="Tahoma"/>
            <family val="2"/>
          </rPr>
          <t>Author:</t>
        </r>
        <r>
          <rPr>
            <sz val="9"/>
            <color indexed="81"/>
            <rFont val="Tahoma"/>
            <family val="2"/>
          </rPr>
          <t xml:space="preserve">
The group mitigates credit risk through holding collateral against loans and advances to customers. The group has internal policies on the acceptability of specific collateral types, the requirements for ensuring effective enforceability and monitoring of collateral in-life. Internal policies define, amongst other things, legal documentation requirements, the nature of assets accepted, loan to value and age at origination, and exposure maturity and in-life inspection requirements. An asset valuation is undertaken as part of the loan origination process.
The principal types of collateral held by the group against loans and advances to customers in the Property and Commercial businesses include residential and commercial property and charges over business assets such as equipment, inventory and accounts receivable. Within Retail the group holds collateral primarily in the form of vehicles in Motor Finance and refundable insurance premiums in Premium Finance, where an additional layer of protection may exist through broker recourse.
The Banking division’s collateral policies have not materially changed during the reporting period and there has been no significant change in the overall quality of the collateral held by the group since the prior period. Collateral values and time to realise assets are likely to have been impacted by Covid-19 though it is not currently anticipated that this will materially impact the quality of the collateral held.
Analysis of gross loans and advances to customers by LTV ratio is provided below. The value of collateral used in determining the LTV ratio is based upon data captured at loan origination, or where available, a more recent updated valuation.
</t>
        </r>
      </text>
    </comment>
    <comment ref="C2017" authorId="1" shapeId="0" xr:uid="{FA4977CE-2CDE-4FF5-8C58-F1E42A62E0C5}">
      <text>
        <r>
          <rPr>
            <b/>
            <sz val="9"/>
            <color indexed="81"/>
            <rFont val="Tahoma"/>
            <family val="2"/>
          </rPr>
          <t>Author:</t>
        </r>
        <r>
          <rPr>
            <sz val="9"/>
            <color indexed="81"/>
            <rFont val="Tahoma"/>
            <family val="2"/>
          </rPr>
          <t xml:space="preserve">
Based upon the trading book exposure given above, a hypothetical fall of 10% in market prices would result in a £2.1 million decrease (2020: £2.0 million decrease) in the group’s income and net assets on the equity trading book and a £1.3 million decrease (2020: £1.6 million decrease)
on the debt securities trading book. However, the group’s trading activity is mainly market-making where positions are managed throughout the day on a continuous basis. Accordingly, the sensitivity referred to above is purely hypothetical.
</t>
        </r>
      </text>
    </comment>
    <comment ref="C2043" authorId="1" shapeId="0" xr:uid="{7B312BA4-96CC-4B23-8E7B-C58228E45C63}">
      <text>
        <r>
          <rPr>
            <b/>
            <sz val="9"/>
            <color indexed="81"/>
            <rFont val="Tahoma"/>
            <family val="2"/>
          </rPr>
          <t>Author:</t>
        </r>
        <r>
          <rPr>
            <sz val="9"/>
            <color indexed="81"/>
            <rFont val="Tahoma"/>
            <family val="2"/>
          </rPr>
          <t xml:space="preserve">
- The group has interests in structured entities as a result of contractual arrangements arising from the management of assets on behalf of its clients as part of its Asset Management division. These structured entities consist of unitised vehicles such as Authorised Unit Trusts (“AUTs”) and Open Ended Investment Companies (“OEICs”) which entitle investors to a percentage of the vehicle’s net asset value. The structured entities are financed by the purchase of units or shares by investors. The group does not hold direct investments in its structured entities.
- As fund manager, the group does not guarantee returns on its funds or commit to financially support its funds. The business activity of all structured entities is the management of assets in order to maximise investment returns for investors from capital appreciation and/or investment income. The group earns a management fee from its structured entities, based on a percentage of the entity’s net asset value.
- The main risk the group faces from its interest in assets under management on behalf of external investors is the loss of fee income as a result of the withdrawal of funds by clients.  Outflows from funds are dependent on market sentiment, asset performance and investor considerations. The assets under management of unconsolidated structured entities managed by the group were £5,467 million at 31 July 2021 (31 July 2020: £4,821 million). Included in revenue on the consolidated income statement is management fee income of £35.4 million (2020: £33.4 million)
from unconsolidated structured entities managed by the group.</t>
        </r>
      </text>
    </comment>
    <comment ref="C2068" authorId="1" shapeId="0" xr:uid="{C8C8A24F-B53C-4E15-8CE7-7C25F0C96511}">
      <text>
        <r>
          <rPr>
            <b/>
            <sz val="9"/>
            <color indexed="81"/>
            <rFont val="Tahoma"/>
            <family val="2"/>
          </rPr>
          <t>Author:</t>
        </r>
        <r>
          <rPr>
            <sz val="9"/>
            <color indexed="81"/>
            <rFont val="Tahoma"/>
            <family val="2"/>
          </rPr>
          <t xml:space="preserve">
Can be calulcated using fwd </t>
        </r>
      </text>
    </comment>
    <comment ref="B2083" authorId="1" shapeId="0" xr:uid="{15F05621-39A9-44F2-B496-956BD6EC5660}">
      <text>
        <r>
          <rPr>
            <b/>
            <sz val="9"/>
            <color indexed="81"/>
            <rFont val="Tahoma"/>
            <family val="2"/>
          </rPr>
          <t>Author:</t>
        </r>
        <r>
          <rPr>
            <sz val="9"/>
            <color indexed="81"/>
            <rFont val="Tahoma"/>
            <family val="2"/>
          </rPr>
          <t xml:space="preserve">
- Lower real rates = move into risky assets. </t>
        </r>
      </text>
    </comment>
    <comment ref="B2095" authorId="1" shapeId="0" xr:uid="{668650A1-B908-450B-AA6A-126433505B9F}">
      <text>
        <r>
          <rPr>
            <b/>
            <sz val="9"/>
            <color indexed="81"/>
            <rFont val="Tahoma"/>
            <family val="2"/>
          </rPr>
          <t>Author:</t>
        </r>
        <r>
          <rPr>
            <sz val="9"/>
            <color indexed="81"/>
            <rFont val="Tahoma"/>
            <family val="2"/>
          </rPr>
          <t xml:space="preserve">
- (nominal + real yields) &gt; they represent expectation. 
- The 3.06 on the 5y is what the inflation rate is according to the bond market
- You look at the average and check if its around 2%. if it is around 2% then that's what the fed are targeting. Moderate inflation? 
-if bond market is thinking inflation is transitory, the real rates would be around 2%</t>
        </r>
      </text>
    </comment>
    <comment ref="B2106" authorId="1" shapeId="0" xr:uid="{D6D03C2E-7EB0-47A8-BB5D-7FF641354CD1}">
      <text>
        <r>
          <rPr>
            <b/>
            <sz val="9"/>
            <color indexed="81"/>
            <rFont val="Tahoma"/>
            <family val="2"/>
          </rPr>
          <t>Author:</t>
        </r>
        <r>
          <rPr>
            <sz val="9"/>
            <color indexed="81"/>
            <rFont val="Tahoma"/>
            <family val="2"/>
          </rPr>
          <t xml:space="preserve">
Here you use the 5 yr break even rate and the 10 year breakeven rate to calculate the 5yr5yr fwd.
Basically, if you have a nominal yield and a real yield you can extract the break even rate. Once you have the breakeven rate you can calculate the 5yr5yr fwd. </t>
        </r>
      </text>
    </comment>
    <comment ref="B2362" authorId="1" shapeId="0" xr:uid="{264102FA-1CBC-407E-9769-6D7937CE76CD}">
      <text>
        <r>
          <rPr>
            <b/>
            <sz val="9"/>
            <color indexed="81"/>
            <rFont val="Tahoma"/>
            <family val="2"/>
          </rPr>
          <t>Author:</t>
        </r>
        <r>
          <rPr>
            <sz val="9"/>
            <color indexed="81"/>
            <rFont val="Tahoma"/>
            <family val="2"/>
          </rPr>
          <t xml:space="preserve">
https://sdw.ecb.europa.eu/browseTable.do?org.apache.struts.taglib.html.TOKEN=ab3b64ac0a8fc9cbc896ca6c0e7124d6&amp;df=true&amp;ec=1&amp;dc=&amp;oc=0&amp;pb=1&amp;rc=0&amp;DATASET=0&amp;removeItem=&amp;removedItemList=&amp;mergeFilter=&amp;activeTab=SUP&amp;showHide=&amp;MAX_DOWNLOAD_SERIES=500&amp;SERIES_MAX_NUM=50&amp;node=SEARCHRESULTS&amp;q=SUP.Q.B01.W0._Z.I4001._T._Z._Z._Z._Z.PCT.C%2CSUP.Q.B01.W0._Z.I4002._T._Z._Z._Z._Z.PCT.C%2CSUP.Q.B01.W0._Z.I4008._T._Z._Z._Z._Z.PCT.C&amp;type=series&amp;SERIES_KEY=420.SUP.Q.B01.W0._Z.I4002._T._Z._Z._Z._Z.PCT.C&amp;SERIES_KEY=420.SUP.Q.B01.W0._Z.I4008._T._Z._Z._Z._Z.PCT.C </t>
        </r>
      </text>
    </comment>
    <comment ref="C2362" authorId="1" shapeId="0" xr:uid="{F283C328-7698-4561-A395-B9FCF9C5EE56}">
      <text>
        <r>
          <rPr>
            <b/>
            <sz val="9"/>
            <color indexed="81"/>
            <rFont val="Tahoma"/>
            <family val="2"/>
          </rPr>
          <t>Author:</t>
        </r>
        <r>
          <rPr>
            <sz val="9"/>
            <color indexed="81"/>
            <rFont val="Tahoma"/>
            <family val="2"/>
          </rPr>
          <t xml:space="preserve">
https://sdw.ecb.europa.eu/quickview.do;jsessionid=1E486CDB4E9832E082E1BD2F8DB47DE6?SERIES_KEY=420.SUP.Q.B01.W0._Z.I4008._T._Z._Z._Z._Z.PCT.C </t>
        </r>
      </text>
    </comment>
    <comment ref="D2362" authorId="1" shapeId="0" xr:uid="{A88F7C37-E4FF-49FC-92F7-8836E5BEADF4}">
      <text>
        <r>
          <rPr>
            <b/>
            <sz val="9"/>
            <color indexed="81"/>
            <rFont val="Tahoma"/>
            <family val="2"/>
          </rPr>
          <t>Author:</t>
        </r>
        <r>
          <rPr>
            <sz val="9"/>
            <color indexed="81"/>
            <rFont val="Tahoma"/>
            <family val="2"/>
          </rPr>
          <t xml:space="preserve">
https://sdw.ecb.europa.eu/quickview.do?org.apache.struts.taglib.html.TOKEN=3db54940cae15b672fc1275c22d576d0&amp;SERIES_KEY=420.SUP.Q.B01.W0._Z.I4002._T._Z._Z._Z._Z.PCT.C&amp;resetBtn=+Reset+Settings&amp;start=&amp;end=&amp;trans=N </t>
        </r>
      </text>
    </comment>
  </commentList>
</comments>
</file>

<file path=xl/sharedStrings.xml><?xml version="1.0" encoding="utf-8"?>
<sst xmlns="http://schemas.openxmlformats.org/spreadsheetml/2006/main" count="2059" uniqueCount="1116">
  <si>
    <t>Close Brothers</t>
  </si>
  <si>
    <t>Share Price</t>
  </si>
  <si>
    <t xml:space="preserve">Market Cap: </t>
  </si>
  <si>
    <t>Ticker:</t>
  </si>
  <si>
    <t>CBG</t>
  </si>
  <si>
    <t>Shares Outstanding</t>
  </si>
  <si>
    <t>Income Statement</t>
  </si>
  <si>
    <t>5 yr CAGR</t>
  </si>
  <si>
    <t>Interest income</t>
  </si>
  <si>
    <t>YoY</t>
  </si>
  <si>
    <t>Interest expense</t>
  </si>
  <si>
    <t>Net Interest Income</t>
  </si>
  <si>
    <t>Fee and commission income</t>
  </si>
  <si>
    <t>Fee and commission expense</t>
  </si>
  <si>
    <t>Gains less losses arising from dealing in securities</t>
  </si>
  <si>
    <t>Other income</t>
  </si>
  <si>
    <t>Depreciation of operating lease assets and other direct costs</t>
  </si>
  <si>
    <t>Non-interest income</t>
  </si>
  <si>
    <t>Total Operating income</t>
  </si>
  <si>
    <t>Administrative expenses</t>
  </si>
  <si>
    <t>YoY Admin</t>
  </si>
  <si>
    <t>Impairment losses on financial assets</t>
  </si>
  <si>
    <t>Total Op Expenses</t>
  </si>
  <si>
    <t>YoY Total Op Expenses</t>
  </si>
  <si>
    <t>Operating profit before tax (not including goodwill impairment, amortisation, impairment of intangibles &amp; exceptional items)</t>
  </si>
  <si>
    <t>Discontinued operations</t>
  </si>
  <si>
    <t>Amortisation and impairment of intangible assets on acquisition</t>
  </si>
  <si>
    <t>Goodwill impairment</t>
  </si>
  <si>
    <t>-</t>
  </si>
  <si>
    <t>Exceptional item: HMRC VAT refund</t>
  </si>
  <si>
    <t>Operating profit before tax</t>
  </si>
  <si>
    <t>Tax</t>
  </si>
  <si>
    <t>Profit after tax</t>
  </si>
  <si>
    <t>Other comprehensive income/(expense) that may be reclassified to income statement</t>
  </si>
  <si>
    <t>Currency translation losses</t>
  </si>
  <si>
    <t>Gains/(losses) on cash flow hedging</t>
  </si>
  <si>
    <t>Sovereign and central bank debt</t>
  </si>
  <si>
    <t>Equity Shares</t>
  </si>
  <si>
    <t>Contingent consideration</t>
  </si>
  <si>
    <t>Tax relating to items that may be reclassified</t>
  </si>
  <si>
    <t>Available for sale investment gains transferred to income statement on disposal</t>
  </si>
  <si>
    <t>Total</t>
  </si>
  <si>
    <t>Other comprehensive (expense)/income that will not be reclassified to income statement</t>
  </si>
  <si>
    <t>Defined benefit pension scheme gains</t>
  </si>
  <si>
    <t>Tax relating to items that will not be reclassified</t>
  </si>
  <si>
    <t>Other comprehensive income/(expense), net of tax</t>
  </si>
  <si>
    <t>Total comprehensive income</t>
  </si>
  <si>
    <t>Basic earnings per share</t>
  </si>
  <si>
    <t>Diluted earnings per share</t>
  </si>
  <si>
    <t>Interim dividend per share paid</t>
  </si>
  <si>
    <t>Final dividend per share</t>
  </si>
  <si>
    <t>Total Dividend</t>
  </si>
  <si>
    <t>Effective Tax Rate</t>
  </si>
  <si>
    <t>1-Effective Tax</t>
  </si>
  <si>
    <t>Avg 1-Effective Tax</t>
  </si>
  <si>
    <t>Balance Sheet</t>
  </si>
  <si>
    <t>% TAs</t>
  </si>
  <si>
    <t>Cash and balances at central banks</t>
  </si>
  <si>
    <t>Settlement balances</t>
  </si>
  <si>
    <t>Loans and advances to banks</t>
  </si>
  <si>
    <t>Loans and advances to customers</t>
  </si>
  <si>
    <t>Debt securities</t>
  </si>
  <si>
    <t>Equity shares</t>
  </si>
  <si>
    <t>Loans to money brokers against stock advanced</t>
  </si>
  <si>
    <t>Derivative financial instruments</t>
  </si>
  <si>
    <t>Goodwill and other intangible assets</t>
  </si>
  <si>
    <t>Property, plant and equipment</t>
  </si>
  <si>
    <t>Current tax assets</t>
  </si>
  <si>
    <t>Deferred tax assets</t>
  </si>
  <si>
    <t>Assets Classified Held for sale</t>
  </si>
  <si>
    <t>Prepayments, accrued income and other assets</t>
  </si>
  <si>
    <t>Total assets</t>
  </si>
  <si>
    <t>Liabilities classified as held for sale</t>
  </si>
  <si>
    <t>Settlement balances and short positions</t>
  </si>
  <si>
    <t>Deposits by banks</t>
  </si>
  <si>
    <t>Deposits by customers</t>
  </si>
  <si>
    <t>Loans and overdrafts from banks</t>
  </si>
  <si>
    <t>Debt securities in issue</t>
  </si>
  <si>
    <t>Loans from money brokers against stock advanced</t>
  </si>
  <si>
    <t>- </t>
  </si>
  <si>
    <t>Current tax liabilities</t>
  </si>
  <si>
    <t>Accruals, deferred income and other liabilities</t>
  </si>
  <si>
    <t>Subordinated loan capital</t>
  </si>
  <si>
    <t>Total liabilities</t>
  </si>
  <si>
    <t>Called up share capital</t>
  </si>
  <si>
    <t>Share premium account</t>
  </si>
  <si>
    <t>Retained earnings</t>
  </si>
  <si>
    <t>Other reserves</t>
  </si>
  <si>
    <t>Total shareholders' equity</t>
  </si>
  <si>
    <t>Non-controlling interests</t>
  </si>
  <si>
    <t>Total equity</t>
  </si>
  <si>
    <t>Cash Flows</t>
  </si>
  <si>
    <t>Profit/(loss) before tax from discontinued operations</t>
  </si>
  <si>
    <t>Tax paid</t>
  </si>
  <si>
    <t>Depreciation, amortisation and impairment</t>
  </si>
  <si>
    <t>Interest receivable and prepaid expenses</t>
  </si>
  <si>
    <t>Net settlement balances and trading positions</t>
  </si>
  <si>
    <t>Net loans from money brokers against stock advanced</t>
  </si>
  <si>
    <t>Increase/(decrease) in interest payable and accrued expenses</t>
  </si>
  <si>
    <t>Net cash inflow from trading activities</t>
  </si>
  <si>
    <t>Loans and advances to banks not repayable on demand</t>
  </si>
  <si>
    <t>Assets let under operating leases</t>
  </si>
  <si>
    <t>Certificates of deposit</t>
  </si>
  <si>
    <t>Other assets less other liabilities</t>
  </si>
  <si>
    <t>Net (redemption)/issuance of debt securities</t>
  </si>
  <si>
    <t>Net cash inflow from operating activities</t>
  </si>
  <si>
    <t>Intangible assets - software</t>
  </si>
  <si>
    <t>Subsidiaries  </t>
  </si>
  <si>
    <t>Sale of: subsidiary/discont operation</t>
  </si>
  <si>
    <t>Net cash (outflow)/inflow from investing activities</t>
  </si>
  <si>
    <t>Purchase of own shares for employee share award schemes</t>
  </si>
  <si>
    <t>Equity dividends paid</t>
  </si>
  <si>
    <t>Interest paid on subordinated loan capital and debt financing</t>
  </si>
  <si>
    <t>Redemption of group bond</t>
  </si>
  <si>
    <t>Payment of lease liabilities</t>
  </si>
  <si>
    <t>Net Issuance of subordinated loan capital</t>
  </si>
  <si>
    <t>Net cash inflow from financing activities</t>
  </si>
  <si>
    <t>Net (decrease)/Increase in cash</t>
  </si>
  <si>
    <t>Cash and cash equivalents at beginning of year</t>
  </si>
  <si>
    <t>Cash and cash equivalents at end of year    </t>
  </si>
  <si>
    <t>Financials</t>
  </si>
  <si>
    <t>Net Interest Income Margin</t>
  </si>
  <si>
    <t>Total Operating Margin (exluding goodwill impairment, amortisation, impairment of intangibles &amp; exceptional items)</t>
  </si>
  <si>
    <t>PBT Margin</t>
  </si>
  <si>
    <t>Net Profit Margin</t>
  </si>
  <si>
    <t xml:space="preserve">Profitability Banking: </t>
  </si>
  <si>
    <t>Commercial Banking Operating Income</t>
  </si>
  <si>
    <t>Retail Banking Operating Income</t>
  </si>
  <si>
    <t>Property Banking Operating Income</t>
  </si>
  <si>
    <t>Net Interest Income (NII)</t>
  </si>
  <si>
    <t>YoY Change</t>
  </si>
  <si>
    <t>Average net loans &amp; advances to customers &amp; Operating Lease Assets (net &gt; adjusts for impairments)</t>
  </si>
  <si>
    <t>Net loans &amp; advances to customers &amp; Operating Lease Assets</t>
  </si>
  <si>
    <t>Net Interest Margin Using Avg Net Loans</t>
  </si>
  <si>
    <t>Net Interest Margin Using Net Loans</t>
  </si>
  <si>
    <t xml:space="preserve">Commercial Operating Expense </t>
  </si>
  <si>
    <t xml:space="preserve">Retail Operating Expense </t>
  </si>
  <si>
    <t xml:space="preserve">Property Operating Expense </t>
  </si>
  <si>
    <t>CBAM Operating Expense</t>
  </si>
  <si>
    <t>Winterflood Operating Expense</t>
  </si>
  <si>
    <t>Group Operating Expense</t>
  </si>
  <si>
    <t>Adjusted Operating Expenses</t>
  </si>
  <si>
    <t>Non-adjusted Operating Expenses</t>
  </si>
  <si>
    <t>Banking Total adjusted operating profit</t>
  </si>
  <si>
    <t>Banking Total non-adjusted operating profit</t>
  </si>
  <si>
    <t>Asset Management Operating Income</t>
  </si>
  <si>
    <t xml:space="preserve">Asset Management Total Operating Expense </t>
  </si>
  <si>
    <t>Winterflood Operating Income</t>
  </si>
  <si>
    <t xml:space="preserve">Winterflood Operating Expense </t>
  </si>
  <si>
    <t>Percentage of Total Operating Income (Excl. Group)</t>
  </si>
  <si>
    <t>CBAM</t>
  </si>
  <si>
    <t>Winterflood</t>
  </si>
  <si>
    <t>Commercial</t>
  </si>
  <si>
    <t xml:space="preserve">Retail </t>
  </si>
  <si>
    <t>Property</t>
  </si>
  <si>
    <t>CBAM + Winterflood</t>
  </si>
  <si>
    <t>Common equity tier 1 ("CET1") capital</t>
  </si>
  <si>
    <t>Common equity tier 1 ("CET1") capital (removing IFRS Adjustment but keeping software)</t>
  </si>
  <si>
    <t>Tier 2 Capital (subordinated debt)</t>
  </si>
  <si>
    <t>Total capital (Tier 1 + Tier 2 capital)</t>
  </si>
  <si>
    <t>Total capital (removing IFRS Adjustment but keeping software)</t>
  </si>
  <si>
    <t>Total risk-weighted exposure amount</t>
  </si>
  <si>
    <t>Common equity tier 1 ratio</t>
  </si>
  <si>
    <t>Common equity tier 1 ratio (removing IFRS Adjustment but keeping software)</t>
  </si>
  <si>
    <t>Total capital ratio</t>
  </si>
  <si>
    <t>RWA/Total Assets</t>
  </si>
  <si>
    <t>Asset Quality Ratios</t>
  </si>
  <si>
    <t>Equity-to-avg Assets</t>
  </si>
  <si>
    <t>Equity-to-avg Deposits</t>
  </si>
  <si>
    <t>Equity-to- avg Loans</t>
  </si>
  <si>
    <t>Equity-to-Risk Assets</t>
  </si>
  <si>
    <t>Stage 3 Impairment Provision / Total Gross Loans</t>
  </si>
  <si>
    <t>Stage 3 Total (Loan &amp; Advances to customers)</t>
  </si>
  <si>
    <t>Stage 3 (Loan &amp; Advances to customers)  / Total Gross Loans</t>
  </si>
  <si>
    <t xml:space="preserve">Impairment provisions </t>
  </si>
  <si>
    <t>Impairment provisions / Gross Loans</t>
  </si>
  <si>
    <t>Impairment</t>
  </si>
  <si>
    <t>Return on Risk-Weighted Assets (RORWA)</t>
  </si>
  <si>
    <t>Total Bad Debt or Cost of risk ratio</t>
  </si>
  <si>
    <t>Customer deposits to Total assets</t>
  </si>
  <si>
    <t>Loans to deposits</t>
  </si>
  <si>
    <t>Loans to (deposits + Secured Fuding)</t>
  </si>
  <si>
    <t>Profitability &amp; Efficiency</t>
  </si>
  <si>
    <t>Cost Income Ratio (efficiency) Total</t>
  </si>
  <si>
    <t>Cost Income Ratio (Winterflood + Asset mgmt Only)</t>
  </si>
  <si>
    <t>Cost-asset ratio</t>
  </si>
  <si>
    <t xml:space="preserve">Asset Utilisation </t>
  </si>
  <si>
    <t>Return on Assets (ROA)</t>
  </si>
  <si>
    <t>Return on Equity (ROE)</t>
  </si>
  <si>
    <t>Net interest income to operating income</t>
  </si>
  <si>
    <t xml:space="preserve">Jaws Ratio (Income Growth Rate - Expense Growth Rate) </t>
  </si>
  <si>
    <t>Liquidity Ratios</t>
  </si>
  <si>
    <t xml:space="preserve">Net loans to short-term Funding (short-term funding defined as &lt; 3 months) </t>
  </si>
  <si>
    <t>Liquidity coverage ratio</t>
  </si>
  <si>
    <t>Net stable funding ratio &gt; 100%</t>
  </si>
  <si>
    <t>Total funding as % of loan book</t>
  </si>
  <si>
    <t>Average maturity of funding allocated to loan book</t>
  </si>
  <si>
    <t>24 Months</t>
  </si>
  <si>
    <t>18 months</t>
  </si>
  <si>
    <t>20 months</t>
  </si>
  <si>
    <t>23 months</t>
  </si>
  <si>
    <t>38 months</t>
  </si>
  <si>
    <t>31 months</t>
  </si>
  <si>
    <t>23 month</t>
  </si>
  <si>
    <t>Average loan book maturity</t>
  </si>
  <si>
    <t>17 Months</t>
  </si>
  <si>
    <t>15 months</t>
  </si>
  <si>
    <t>14 months</t>
  </si>
  <si>
    <t>21 months</t>
  </si>
  <si>
    <t>19 months</t>
  </si>
  <si>
    <t xml:space="preserve">Other Price Measures </t>
  </si>
  <si>
    <t xml:space="preserve">Price/ Customer Deposits </t>
  </si>
  <si>
    <t>Price/Revenues</t>
  </si>
  <si>
    <t>Price/AUM</t>
  </si>
  <si>
    <t>Price/Net Asset Value (P/NAV)</t>
  </si>
  <si>
    <t>Other</t>
  </si>
  <si>
    <t>Retained Income (what's left of the after-tax income after the dividend payout)</t>
  </si>
  <si>
    <t>Internal growth rate of capital</t>
  </si>
  <si>
    <t>Non-Performing Loans (NPL) Ratio</t>
  </si>
  <si>
    <t>The ratio of the allowance for loan losses to non-performing loans</t>
  </si>
  <si>
    <t>The ratio of the allowance for loan losses to net loan charge-offs</t>
  </si>
  <si>
    <t>The ratio of the provision for loan losses to net loan charge-offs</t>
  </si>
  <si>
    <t>Net Loans to Stable Funds</t>
  </si>
  <si>
    <t xml:space="preserve">Valuation </t>
  </si>
  <si>
    <t>Valuation (2022 represents interim BV figures, but current share price &amp; outstanding shares)</t>
  </si>
  <si>
    <t>5 yr Avg</t>
  </si>
  <si>
    <t># of shares</t>
  </si>
  <si>
    <t xml:space="preserve">Closing Share Price </t>
  </si>
  <si>
    <t>Market Cap</t>
  </si>
  <si>
    <t>Tangible Book Value</t>
  </si>
  <si>
    <t>Return on Average Tangible Common Equity (ROATCE)</t>
  </si>
  <si>
    <t>Price-to-total Book Value (P/BV)</t>
  </si>
  <si>
    <t>Price-to-Tangible Book Value (P/TBV)</t>
  </si>
  <si>
    <t>Trailing Price/Earnings (PE)</t>
  </si>
  <si>
    <t>Dividend Per Share</t>
  </si>
  <si>
    <t>Dividend Yield</t>
  </si>
  <si>
    <t>Payout Ratio</t>
  </si>
  <si>
    <t xml:space="preserve">DDM, Warranted Equity Method (WEM) </t>
  </si>
  <si>
    <t>Dividend Discount Model (Valuation) &gt; 2 stage &amp; Gordon Growth Model (Single Stage)</t>
  </si>
  <si>
    <t>Current Stock Price</t>
  </si>
  <si>
    <t>Years of forecasting</t>
  </si>
  <si>
    <t>Growth Rate</t>
  </si>
  <si>
    <t>Mature Rate (indefinitely)</t>
  </si>
  <si>
    <t>Required rate of return on market</t>
  </si>
  <si>
    <t>Beta weighted Avg or Avg of the banking sector (depends if we are using individual banks with market caps)</t>
  </si>
  <si>
    <t>Rf (10 yr gilt)</t>
  </si>
  <si>
    <t>ERP</t>
  </si>
  <si>
    <t>Cost of Equity</t>
  </si>
  <si>
    <t>Trailing PE</t>
  </si>
  <si>
    <t>Dividend Payout Ratio</t>
  </si>
  <si>
    <t>DDM 2 stage (Base Case)</t>
  </si>
  <si>
    <t>Forecasting</t>
  </si>
  <si>
    <t xml:space="preserve">Macroeconomics - UK GDP Evolution </t>
  </si>
  <si>
    <t>OECD UK GDP Nominal</t>
  </si>
  <si>
    <t>World Bank UK GDP Nominal</t>
  </si>
  <si>
    <t>IMF UK GDP Nominal</t>
  </si>
  <si>
    <t>BOE / ONS</t>
  </si>
  <si>
    <t>Broker Consensus</t>
  </si>
  <si>
    <t>Average</t>
  </si>
  <si>
    <t>Base Case Nominal GDP</t>
  </si>
  <si>
    <t>Upside Case Nominal GDP</t>
  </si>
  <si>
    <t>Downside Case Nominal GDP</t>
  </si>
  <si>
    <t xml:space="preserve">Aggregated Loans </t>
  </si>
  <si>
    <t>Total Gross loans</t>
  </si>
  <si>
    <t>Total loans growth</t>
  </si>
  <si>
    <t>Total loans / GDP</t>
  </si>
  <si>
    <t>Retail loans</t>
  </si>
  <si>
    <t>Retail loans growth</t>
  </si>
  <si>
    <t>Retail loans / GDP</t>
  </si>
  <si>
    <t>Commercial loans</t>
  </si>
  <si>
    <t>Commercial loans growth</t>
  </si>
  <si>
    <t>Commercial loans / GDP</t>
  </si>
  <si>
    <t>Property loans</t>
  </si>
  <si>
    <t>Property loans growth</t>
  </si>
  <si>
    <t>Property loans / GDP</t>
  </si>
  <si>
    <t>Interest Rate Evolution</t>
  </si>
  <si>
    <t>Sonia</t>
  </si>
  <si>
    <t>Base case</t>
  </si>
  <si>
    <t>Upside case</t>
  </si>
  <si>
    <t>Downside case</t>
  </si>
  <si>
    <t>Income Statement:</t>
  </si>
  <si>
    <t>Net interest income</t>
  </si>
  <si>
    <t>Fee &amp; Commission Income</t>
  </si>
  <si>
    <t>Fee &amp; Commission Expenses</t>
  </si>
  <si>
    <t>Operating income</t>
  </si>
  <si>
    <t>Goodwill + Amortisation &amp; Impairment of intangible assets on acquisition</t>
  </si>
  <si>
    <t>PBT</t>
  </si>
  <si>
    <t xml:space="preserve">Net Profit </t>
  </si>
  <si>
    <t>Assets</t>
  </si>
  <si>
    <t>Liabilities</t>
  </si>
  <si>
    <t>Multiples Comparison</t>
  </si>
  <si>
    <t>P/E banking sector</t>
  </si>
  <si>
    <t>Dividend Yield Banking sector</t>
  </si>
  <si>
    <t>CET1 ratio</t>
  </si>
  <si>
    <t>P/TBV</t>
  </si>
  <si>
    <t>Consensus Est.</t>
  </si>
  <si>
    <t>Analyst Consensus (Avg)</t>
  </si>
  <si>
    <t>Commercial Adjusted Op Profit</t>
  </si>
  <si>
    <t>Retail Adjusted Op Profit</t>
  </si>
  <si>
    <t>Property Adjusted Op Profit</t>
  </si>
  <si>
    <t>Total Banking Adj Op Profit</t>
  </si>
  <si>
    <t>CBAM Adjusted Op Profit</t>
  </si>
  <si>
    <t>Winterflood Adjusted Op Profit</t>
  </si>
  <si>
    <t>Group Adjusted Op Profit</t>
  </si>
  <si>
    <t>Using Avg Consensus:</t>
  </si>
  <si>
    <t xml:space="preserve">Adjusted EPS </t>
  </si>
  <si>
    <t xml:space="preserve"># of shares </t>
  </si>
  <si>
    <t>Earnings</t>
  </si>
  <si>
    <t>Goodwill/Impairment Est.</t>
  </si>
  <si>
    <t>Operating Profit ~Est.</t>
  </si>
  <si>
    <t>Basic EPS</t>
  </si>
  <si>
    <t>Current Price Per Share</t>
  </si>
  <si>
    <t>Consensus Median Price</t>
  </si>
  <si>
    <t>Adjusted Fwd P/E</t>
  </si>
  <si>
    <t>Fwd P/E</t>
  </si>
  <si>
    <t>Deposit comparison Analysis</t>
  </si>
  <si>
    <t>Retail Fixed Rate Term Deposits</t>
  </si>
  <si>
    <t xml:space="preserve">1 Year </t>
  </si>
  <si>
    <t>Rates</t>
  </si>
  <si>
    <t xml:space="preserve">Close brothers 1 yr Fixed Rate Bond (10k - 2m) </t>
  </si>
  <si>
    <t>Cynergy Bank</t>
  </si>
  <si>
    <t>Investec</t>
  </si>
  <si>
    <t>Kent Reliance</t>
  </si>
  <si>
    <t xml:space="preserve">2 Year </t>
  </si>
  <si>
    <t xml:space="preserve">Close brothers 2 yr Fixed Rate Bond (10k - 2m) </t>
  </si>
  <si>
    <t>SmartSave</t>
  </si>
  <si>
    <t>DF Capital</t>
  </si>
  <si>
    <t xml:space="preserve">3 Year </t>
  </si>
  <si>
    <t xml:space="preserve">Close brothers 3 yr Fixed Rate Bond (10k - 2m) </t>
  </si>
  <si>
    <t>Hodge Bank</t>
  </si>
  <si>
    <t>PCF Bank</t>
  </si>
  <si>
    <t>Corporate Close Brothers</t>
  </si>
  <si>
    <t>1 Year Fixed Term Deposit (100k - 5m)</t>
  </si>
  <si>
    <t>18 Month Fixed Term Deposit (100k - 5m)</t>
  </si>
  <si>
    <t>2 Year Fixed Term Deposit (100k - 5m)</t>
  </si>
  <si>
    <t>3 Year Fixed Term Deposit (100k - 5m)</t>
  </si>
  <si>
    <t>4 Year Fixed Term Deposit (100k - 5m)</t>
  </si>
  <si>
    <t>5 Year Fixed Term Deposi (100k - 5m)</t>
  </si>
  <si>
    <t>95 Day SME Notice Account (25k - 1m)</t>
  </si>
  <si>
    <t>95 Day Corporate Notice Account (100k - 10m)</t>
  </si>
  <si>
    <t>KPI</t>
  </si>
  <si>
    <t>Funding Cover of Loan Book</t>
  </si>
  <si>
    <t>Bad Debt Ratio</t>
  </si>
  <si>
    <t>Net Interest Margin</t>
  </si>
  <si>
    <t>Banking expense/income ratio</t>
  </si>
  <si>
    <t>Loan Book Growth</t>
  </si>
  <si>
    <t>Net Inflows (% of opening AUM)</t>
  </si>
  <si>
    <t>Employee Engangement</t>
  </si>
  <si>
    <t>Risk Weighted Assets</t>
  </si>
  <si>
    <t>Total Capital Ratio</t>
  </si>
  <si>
    <t>Liquidity coverage ratio (“LCR”)</t>
  </si>
  <si>
    <t>Leverage Ratio</t>
  </si>
  <si>
    <t xml:space="preserve">Average cost of funding </t>
  </si>
  <si>
    <t>Net Promoter Scores (NPS)</t>
  </si>
  <si>
    <t>Retail Savings</t>
  </si>
  <si>
    <t>Asset Finance</t>
  </si>
  <si>
    <t>Property Finance (excluding Commercial acceptances)</t>
  </si>
  <si>
    <t>Motor Finance (dealers)</t>
  </si>
  <si>
    <t>Invoice Finance</t>
  </si>
  <si>
    <t>Premium Finance</t>
  </si>
  <si>
    <t>Groups Compensation Ratio</t>
  </si>
  <si>
    <t>Credit Rating</t>
  </si>
  <si>
    <t>Aa3</t>
  </si>
  <si>
    <t>Deposit Platform</t>
  </si>
  <si>
    <t>Retail deposit customers registered for online banking</t>
  </si>
  <si>
    <t>Customers using deposit platform</t>
  </si>
  <si>
    <t>39,000+</t>
  </si>
  <si>
    <t>Banking Sub Divisions</t>
  </si>
  <si>
    <t>Group Funding</t>
  </si>
  <si>
    <t>Customer Deposits</t>
  </si>
  <si>
    <t xml:space="preserve">Secured Funding </t>
  </si>
  <si>
    <t>Unsecured funding</t>
  </si>
  <si>
    <t>Equity</t>
  </si>
  <si>
    <t>Group Funding Breakdown (very rough/inaccurate guide)</t>
  </si>
  <si>
    <t>Non Retail Deposits (~)</t>
  </si>
  <si>
    <t>Retail Deposits (~)</t>
  </si>
  <si>
    <t>Fixed Rate Cash ISAs</t>
  </si>
  <si>
    <t>Term Funding Scheme (Drawn) In Million</t>
  </si>
  <si>
    <t>Undrawn facilities, credit lines and other commitments to lend</t>
  </si>
  <si>
    <t>Bonds (unsecured senior) ??</t>
  </si>
  <si>
    <t xml:space="preserve">Securitisation </t>
  </si>
  <si>
    <t>Tier 2 debt capital ??</t>
  </si>
  <si>
    <t>Of which term funding (&gt;1 year)</t>
  </si>
  <si>
    <t>Term funding as % of loan book</t>
  </si>
  <si>
    <t>Group Liquidity</t>
  </si>
  <si>
    <t>Total Treasury Assets</t>
  </si>
  <si>
    <t xml:space="preserve">Banking Asset Finance </t>
  </si>
  <si>
    <t>Asset Finance Flows SMEs (Source FLA) &gt; in millions</t>
  </si>
  <si>
    <t>Loan Book (in billions)</t>
  </si>
  <si>
    <t>Market share</t>
  </si>
  <si>
    <t>Average Loan Size</t>
  </si>
  <si>
    <t>Typical Loan Maturity</t>
  </si>
  <si>
    <t>3-4 years</t>
  </si>
  <si>
    <t>2-4 years</t>
  </si>
  <si>
    <t>3-5 years</t>
  </si>
  <si>
    <t># of Customers</t>
  </si>
  <si>
    <t>~25,000</t>
  </si>
  <si>
    <t>~26,000</t>
  </si>
  <si>
    <t>~27,000</t>
  </si>
  <si>
    <t>~24,000</t>
  </si>
  <si>
    <t>Typical Loan-To-Value</t>
  </si>
  <si>
    <t>85-90%</t>
  </si>
  <si>
    <t>Market Size</t>
  </si>
  <si>
    <t>16bn</t>
  </si>
  <si>
    <t>Geographies</t>
  </si>
  <si>
    <t>Ger, UK, IRE</t>
  </si>
  <si>
    <t>Refinancing rates</t>
  </si>
  <si>
    <t>~77%</t>
  </si>
  <si>
    <t>Avg Loan</t>
  </si>
  <si>
    <t>70k</t>
  </si>
  <si>
    <t>Repeat Business</t>
  </si>
  <si>
    <t>Banking Invoice and Speciality Finance</t>
  </si>
  <si>
    <t>Loan Book (millions)</t>
  </si>
  <si>
    <t>Average Loan Size (Invoice Finance only)</t>
  </si>
  <si>
    <t>Typical Loan Maturity (Invoice Finance only)</t>
  </si>
  <si>
    <t>3 months</t>
  </si>
  <si>
    <t>2-3 months</t>
  </si>
  <si>
    <t># of Customers (SMEs)</t>
  </si>
  <si>
    <t>~5,300</t>
  </si>
  <si>
    <t>~5,000</t>
  </si>
  <si>
    <t>~2,300</t>
  </si>
  <si>
    <t>~1,700</t>
  </si>
  <si>
    <t># of Customers (Individuals)</t>
  </si>
  <si>
    <t>~35,000</t>
  </si>
  <si>
    <t>Market Share (Invoice Finance only)</t>
  </si>
  <si>
    <t>~3%</t>
  </si>
  <si>
    <t>Market Size (Invoice Finance only)</t>
  </si>
  <si>
    <t>21bn</t>
  </si>
  <si>
    <t>Motor Finance</t>
  </si>
  <si>
    <t>Total Market (FLA) &gt; (billions)</t>
  </si>
  <si>
    <t>Used Cars (millions)</t>
  </si>
  <si>
    <t>Percentage (estimated percentages from 2016-2019)</t>
  </si>
  <si>
    <t>Operating Profit (million)</t>
  </si>
  <si>
    <t>Loan Book (million)</t>
  </si>
  <si>
    <t>~7,000</t>
  </si>
  <si>
    <t>~6,500</t>
  </si>
  <si>
    <t>4 years</t>
  </si>
  <si>
    <t>~260-280k</t>
  </si>
  <si>
    <t>~260,000</t>
  </si>
  <si>
    <t># of Network Motor Dealers</t>
  </si>
  <si>
    <t>~6,000</t>
  </si>
  <si>
    <t>80-85%</t>
  </si>
  <si>
    <t>Market Share</t>
  </si>
  <si>
    <t>Market size (used car consumer finance)</t>
  </si>
  <si>
    <t>17bn</t>
  </si>
  <si>
    <t>Percentage of PCP of the book</t>
  </si>
  <si>
    <t>~12%</t>
  </si>
  <si>
    <t>Ireland</t>
  </si>
  <si>
    <t>430m</t>
  </si>
  <si>
    <t>UK</t>
  </si>
  <si>
    <t>1.39bn</t>
  </si>
  <si>
    <t>Channel Islands</t>
  </si>
  <si>
    <t>80m</t>
  </si>
  <si>
    <t>Loan Book</t>
  </si>
  <si>
    <t>~£500</t>
  </si>
  <si>
    <t>~£600</t>
  </si>
  <si>
    <t>10 months</t>
  </si>
  <si>
    <t># of Network Insurance Brokers</t>
  </si>
  <si>
    <t>~1,600</t>
  </si>
  <si>
    <t>3m</t>
  </si>
  <si>
    <t>90-95%</t>
  </si>
  <si>
    <t>~7%</t>
  </si>
  <si>
    <t xml:space="preserve"> </t>
  </si>
  <si>
    <t>50bn</t>
  </si>
  <si>
    <t>50m</t>
  </si>
  <si>
    <t>Personal</t>
  </si>
  <si>
    <t>460m</t>
  </si>
  <si>
    <t>480m</t>
  </si>
  <si>
    <t>Banking Property</t>
  </si>
  <si>
    <t>1.2m</t>
  </si>
  <si>
    <t>1.3m</t>
  </si>
  <si>
    <t>~1.4m</t>
  </si>
  <si>
    <t>~1.2m</t>
  </si>
  <si>
    <t>6-18 months</t>
  </si>
  <si>
    <t>9-18 months</t>
  </si>
  <si>
    <t># of property developers it lends to</t>
  </si>
  <si>
    <t>~700</t>
  </si>
  <si>
    <t>~800</t>
  </si>
  <si>
    <t>50-60%</t>
  </si>
  <si>
    <t># of customers</t>
  </si>
  <si>
    <t>~430</t>
  </si>
  <si>
    <t>Distribution</t>
  </si>
  <si>
    <t>80% direct</t>
  </si>
  <si>
    <t>Property (Commercial Acceptances)</t>
  </si>
  <si>
    <t>Loan book</t>
  </si>
  <si>
    <t>400m</t>
  </si>
  <si>
    <t>Avg Loan size</t>
  </si>
  <si>
    <t>0.5m</t>
  </si>
  <si>
    <t>Typical Maturity</t>
  </si>
  <si>
    <t>6-12 months</t>
  </si>
  <si>
    <t>~350</t>
  </si>
  <si>
    <t>Yearly Table 120 (ONS DATA)</t>
  </si>
  <si>
    <t>2020-21</t>
  </si>
  <si>
    <t>2019-20</t>
  </si>
  <si>
    <t>2018-19</t>
  </si>
  <si>
    <t>2017-18</t>
  </si>
  <si>
    <t>2016-17</t>
  </si>
  <si>
    <t>2015-16</t>
  </si>
  <si>
    <t>2014-15</t>
  </si>
  <si>
    <t>2013-14</t>
  </si>
  <si>
    <t>2012-13</t>
  </si>
  <si>
    <t>2011-12</t>
  </si>
  <si>
    <t>2010-11</t>
  </si>
  <si>
    <t>Net additional dwellings  (England)</t>
  </si>
  <si>
    <t>New build completions  (England)</t>
  </si>
  <si>
    <r>
      <t>Total Dwellings (England) &gt;</t>
    </r>
    <r>
      <rPr>
        <b/>
        <sz val="10"/>
        <color theme="1"/>
        <rFont val="Calibri"/>
        <family val="2"/>
        <scheme val="minor"/>
      </rPr>
      <t xml:space="preserve"> Table 100</t>
    </r>
  </si>
  <si>
    <t>All Planning applications received (Planning permission)</t>
  </si>
  <si>
    <t xml:space="preserve">All Planning decisions </t>
  </si>
  <si>
    <t xml:space="preserve">Planning Applications granted     </t>
  </si>
  <si>
    <t>Quarterly Table P120:</t>
  </si>
  <si>
    <t>Oct-Dec 2021</t>
  </si>
  <si>
    <t>Jul-Sep 2021</t>
  </si>
  <si>
    <t>Apr-Jun 2021</t>
  </si>
  <si>
    <t>Jan-Mar 2021</t>
  </si>
  <si>
    <t>Oct-Dec 2020</t>
  </si>
  <si>
    <t>Jul-Sep 2020</t>
  </si>
  <si>
    <t>Apr-Jun 2020</t>
  </si>
  <si>
    <t>Jan-Mar 2020</t>
  </si>
  <si>
    <t>Segmental Analysis</t>
  </si>
  <si>
    <t>Loan Book Analysis Banking</t>
  </si>
  <si>
    <t>Invoice and Speciality Finance</t>
  </si>
  <si>
    <t>Retail</t>
  </si>
  <si>
    <t>Closing loan book (net loans adjusts for impairment)</t>
  </si>
  <si>
    <t>Operating lease assets</t>
  </si>
  <si>
    <t>Closing loan book and operating lease assets</t>
  </si>
  <si>
    <t>Average Closing loan book and operating lease assets</t>
  </si>
  <si>
    <t>Commercial Banking</t>
  </si>
  <si>
    <t>Net interest income/(expense)</t>
  </si>
  <si>
    <t>Non-interest income/(expense)</t>
  </si>
  <si>
    <t>Operating income/ (expense)</t>
  </si>
  <si>
    <t>Depreciation and amortisation</t>
  </si>
  <si>
    <t>Impairment (losses)/gains on financial assets</t>
  </si>
  <si>
    <t>Adjusted operating profit/(loss)</t>
  </si>
  <si>
    <t>Total Operating Expenses</t>
  </si>
  <si>
    <t>Operating profit/(loss) before tax</t>
  </si>
  <si>
    <t>External operating income/(expense)</t>
  </si>
  <si>
    <t>Inter segment operating (expense)/income</t>
  </si>
  <si>
    <t>Segment operating Income</t>
  </si>
  <si>
    <t>Net interest margin</t>
  </si>
  <si>
    <t>Expense &amp; Income Ratios (exluding goodwill impairment, amortisation, impairment of intangibles &amp; exceptional items)</t>
  </si>
  <si>
    <t>Bad debt ratio</t>
  </si>
  <si>
    <t>Closing loan book</t>
  </si>
  <si>
    <t>Average loan book and operating leases</t>
  </si>
  <si>
    <t>Retail Banking</t>
  </si>
  <si>
    <t>Operating profit before tax from discontinued operations</t>
  </si>
  <si>
    <t>Property Banking</t>
  </si>
  <si>
    <t xml:space="preserve">Total Operating Expenses </t>
  </si>
  <si>
    <t>Banking Overall Other</t>
  </si>
  <si>
    <t>Compensation Ratio</t>
  </si>
  <si>
    <t>Provision Converage</t>
  </si>
  <si>
    <t>Return on opening equity</t>
  </si>
  <si>
    <t>Return on net loan book</t>
  </si>
  <si>
    <t>Expense &amp; Income Ratios (removing goodwill &amp; financial asset impairment,  amortisation, impairment of intangibles &amp; exceptional items)</t>
  </si>
  <si>
    <t>Asset Management</t>
  </si>
  <si>
    <t>Investment management</t>
  </si>
  <si>
    <t>Advice and other services</t>
  </si>
  <si>
    <t>Asset Management Other</t>
  </si>
  <si>
    <t>Operating margin</t>
  </si>
  <si>
    <t>Expense/ income ratio</t>
  </si>
  <si>
    <t># of Advisers</t>
  </si>
  <si>
    <t>~90</t>
  </si>
  <si>
    <t># of Investment Professionals</t>
  </si>
  <si>
    <t>~65</t>
  </si>
  <si>
    <t>Opening managed assets</t>
  </si>
  <si>
    <t>Inflows</t>
  </si>
  <si>
    <t>Outflows</t>
  </si>
  <si>
    <t>Net inflows</t>
  </si>
  <si>
    <t>Market movements</t>
  </si>
  <si>
    <t>Disposals</t>
  </si>
  <si>
    <t>Total managed assets</t>
  </si>
  <si>
    <t>Advised only assets</t>
  </si>
  <si>
    <t>Total client assets</t>
  </si>
  <si>
    <t>Net flows as % of opening managed assets</t>
  </si>
  <si>
    <t>Winterflood Other</t>
  </si>
  <si>
    <t>Average bargains (Trades) per day</t>
  </si>
  <si>
    <t>~101,000</t>
  </si>
  <si>
    <t>~82,000</t>
  </si>
  <si>
    <t>~56,000</t>
  </si>
  <si>
    <t>~68,000</t>
  </si>
  <si>
    <t>~65,000</t>
  </si>
  <si>
    <t>Total counterparties</t>
  </si>
  <si>
    <t>~600</t>
  </si>
  <si>
    <t># of instruments in deals in</t>
  </si>
  <si>
    <t># of institutions it trades with</t>
  </si>
  <si>
    <t>600+</t>
  </si>
  <si>
    <t># of corporate clients it acts as advisers to</t>
  </si>
  <si>
    <t>LSE Yearly Order Book (note: 2022 has only done 109 trading days out of a possible ~250)</t>
  </si>
  <si>
    <t>Average Daily Trades</t>
  </si>
  <si>
    <t>Average Daily Value Traded  (in billions)</t>
  </si>
  <si>
    <t>Value Traded  (in billions)</t>
  </si>
  <si>
    <t>Group</t>
  </si>
  <si>
    <t xml:space="preserve">Total operating expenses </t>
  </si>
  <si>
    <t>Total Assets</t>
  </si>
  <si>
    <t>Total Liabilites</t>
  </si>
  <si>
    <t>Securities</t>
  </si>
  <si>
    <t>Total Liabilities</t>
  </si>
  <si>
    <t>Leverage</t>
  </si>
  <si>
    <t xml:space="preserve">Total Assets  </t>
  </si>
  <si>
    <t>Adjustments for derivative financial instruments</t>
  </si>
  <si>
    <t>Adjustments for securities financing transactions (“SFTs”)</t>
  </si>
  <si>
    <t>Adjustments for off-balance sheet items (i.e. conversion to credit equivalent amounts of offbalance sheet exposures)</t>
  </si>
  <si>
    <t>Other adjustments (Includes relevant intangible assets and IFRS 9 transitional arrangements)</t>
  </si>
  <si>
    <t>Total Leverage Exposure</t>
  </si>
  <si>
    <t>CRR leverage ratio exposure</t>
  </si>
  <si>
    <t>On-balance sheet exposures (excluding derivatives and SFTs):</t>
  </si>
  <si>
    <t>On-balance sheet items (excluding derivatives and SFTs, but including collateral)</t>
  </si>
  <si>
    <t>sset amounts deducted in determining tier 1 capital</t>
  </si>
  <si>
    <t>Total on-balance sheet exposures (excluding derivatives and SFTs)</t>
  </si>
  <si>
    <t>Derivative exposures</t>
  </si>
  <si>
    <t>Replacement cost associated with all derivatives transactions (i.e. net of eligible cash variation margin)</t>
  </si>
  <si>
    <t>Add-on amounts for potential future exposure associated with all derivatives transactions (mark-to-market method)</t>
  </si>
  <si>
    <t>Total derivative exposures</t>
  </si>
  <si>
    <t>Securities financing transaction exposures:</t>
  </si>
  <si>
    <t>Counterparty credit risk exposure for SFT assets</t>
  </si>
  <si>
    <t>Total securities financing transaction exposures</t>
  </si>
  <si>
    <t>Other off-balance sheet exposures:</t>
  </si>
  <si>
    <t>Off-balance sheet exposures at gross notional amount</t>
  </si>
  <si>
    <t>Adjustments for conversion to credit equivalent amounts</t>
  </si>
  <si>
    <t>Other off-balance sheet exposures</t>
  </si>
  <si>
    <t>Total on-balance sheet exposures (excluding derivatives, SFTs and exempted exposures), of which:</t>
  </si>
  <si>
    <t>Trading book exposures</t>
  </si>
  <si>
    <t>Banking book exposures, of which:</t>
  </si>
  <si>
    <t>Exposures treated as sovereigns</t>
  </si>
  <si>
    <t>Exposures to regional governments, local authorities and public sector entities not treated as sovereigns</t>
  </si>
  <si>
    <t>Institutions</t>
  </si>
  <si>
    <t>Secured by mortgages of immovable properties</t>
  </si>
  <si>
    <t>Retail exposures</t>
  </si>
  <si>
    <t>Corporate</t>
  </si>
  <si>
    <t>Exposures in default</t>
  </si>
  <si>
    <t>Exposures associated with a particularly high risk</t>
  </si>
  <si>
    <t>Other exposures (e.g. equity, securitisation, and other non-credit obligation assets)</t>
  </si>
  <si>
    <t>Liquidity Risk</t>
  </si>
  <si>
    <t>Total high-quality liquid assets ("HQLA") (Weighted value - average)</t>
  </si>
  <si>
    <t>Total net cash outflows (adjusted value)</t>
  </si>
  <si>
    <t>On demand</t>
  </si>
  <si>
    <t>In less than three months</t>
  </si>
  <si>
    <t>In more than three months but not more than six months</t>
  </si>
  <si>
    <t>In more than six months but not more than one year</t>
  </si>
  <si>
    <t>In more than one year but not more than five years</t>
  </si>
  <si>
    <t>In more than five years</t>
  </si>
  <si>
    <t>Deposits by Banks</t>
  </si>
  <si>
    <t>Lease liabilities</t>
  </si>
  <si>
    <t>Other financial liabilities</t>
  </si>
  <si>
    <t>Geography</t>
  </si>
  <si>
    <t>United Kingdom (Financial Services)</t>
  </si>
  <si>
    <t>Turnover</t>
  </si>
  <si>
    <t>Pre-tax profit Margin</t>
  </si>
  <si>
    <t>Tax Paid</t>
  </si>
  <si>
    <t>Average number of full time employees</t>
  </si>
  <si>
    <t>Channel Islands (Financial Services)</t>
  </si>
  <si>
    <t>Germany (Specialist lending)</t>
  </si>
  <si>
    <t>Ireland (Specialist lending)</t>
  </si>
  <si>
    <t>Total Turnover</t>
  </si>
  <si>
    <t>Total PBT</t>
  </si>
  <si>
    <t>Concentration</t>
  </si>
  <si>
    <t>UK Concentration</t>
  </si>
  <si>
    <t>General credit exposures</t>
  </si>
  <si>
    <t>United Kingdom</t>
  </si>
  <si>
    <t>Jersey</t>
  </si>
  <si>
    <t>Isle of Man</t>
  </si>
  <si>
    <t>Germany</t>
  </si>
  <si>
    <t>Guernsey</t>
  </si>
  <si>
    <t>Malta</t>
  </si>
  <si>
    <t>Monaco</t>
  </si>
  <si>
    <t>Luxembourg</t>
  </si>
  <si>
    <t>Cayman Islands</t>
  </si>
  <si>
    <t>Cyprus</t>
  </si>
  <si>
    <t>British Virgin Islands</t>
  </si>
  <si>
    <t>Gibraltar</t>
  </si>
  <si>
    <t>Others</t>
  </si>
  <si>
    <t>Trading Book Expsoures</t>
  </si>
  <si>
    <t>Central governments or central banks</t>
  </si>
  <si>
    <t>Regional governments or local authorities</t>
  </si>
  <si>
    <t>Public sector entities</t>
  </si>
  <si>
    <t>Corporates</t>
  </si>
  <si>
    <t>Secured by mortgages on immovable property</t>
  </si>
  <si>
    <t>Exposure in default</t>
  </si>
  <si>
    <t>Items associated with particularly high risk</t>
  </si>
  <si>
    <t>Collective investment undertakings</t>
  </si>
  <si>
    <t>Other items</t>
  </si>
  <si>
    <t>Europe</t>
  </si>
  <si>
    <t>ROW</t>
  </si>
  <si>
    <t>BGN</t>
  </si>
  <si>
    <t>IFRS 9 transition</t>
  </si>
  <si>
    <t>Charge to income statement</t>
  </si>
  <si>
    <t>Write-offs</t>
  </si>
  <si>
    <t>End</t>
  </si>
  <si>
    <t>As 31 July under IFRS 9 rules</t>
  </si>
  <si>
    <t>As 31 July under CRR rules</t>
  </si>
  <si>
    <t>Impairment losses relating to loans and advances to customers</t>
  </si>
  <si>
    <t>Charge to income statement arising from movement in impairment provisions</t>
  </si>
  <si>
    <t>Amount written off directly to income statement, net of recoveries and other costs</t>
  </si>
  <si>
    <t>Impairment losses relating to other financial assets</t>
  </si>
  <si>
    <t>Operating Profit Before Tax</t>
  </si>
  <si>
    <t>Other interest income</t>
  </si>
  <si>
    <t>Interest Expense</t>
  </si>
  <si>
    <t>Borrowings</t>
  </si>
  <si>
    <t>Other interest expense</t>
  </si>
  <si>
    <t>Banking</t>
  </si>
  <si>
    <t>Net fee and commission income</t>
  </si>
  <si>
    <t>Operating lease assets rental income</t>
  </si>
  <si>
    <t>Wages and salaries</t>
  </si>
  <si>
    <t>Social security costs</t>
  </si>
  <si>
    <t>Share-based awards</t>
  </si>
  <si>
    <t>Pension costs</t>
  </si>
  <si>
    <t>Other administrative expenses</t>
  </si>
  <si>
    <t>Exceptional Item</t>
  </si>
  <si>
    <t>Gain/(Loss)</t>
  </si>
  <si>
    <t>On Balance Sheet Exposure to Credit Risk</t>
  </si>
  <si>
    <t>Pillar 3 (credit risk)</t>
  </si>
  <si>
    <t>Total Exposures to SMEs (Pillar 3 report)</t>
  </si>
  <si>
    <t>Annual Report (note: 28)</t>
  </si>
  <si>
    <t>Other financial assets</t>
  </si>
  <si>
    <t>Off balance sheet</t>
  </si>
  <si>
    <t>Irrevocable undrawn commitments</t>
  </si>
  <si>
    <t>Total maximum exposure to credit risk</t>
  </si>
  <si>
    <t>Asset Ecumbrance</t>
  </si>
  <si>
    <t>Assets of the reporting institution</t>
  </si>
  <si>
    <t>Carrying amount: encumbered assets</t>
  </si>
  <si>
    <t>Carrying amount: encumbered assets of which HQLA</t>
  </si>
  <si>
    <t>Carrying amount: UNencumbered assets</t>
  </si>
  <si>
    <t>Carrying amount: UNencumbered assets of which HQLA</t>
  </si>
  <si>
    <t>Securitisation</t>
  </si>
  <si>
    <t>Secured Funding</t>
  </si>
  <si>
    <t>Securitised without recourse and restrictions (insurance premium and motor loan receivables)</t>
  </si>
  <si>
    <t>return for cash and asset-backed securities</t>
  </si>
  <si>
    <t>EPS</t>
  </si>
  <si>
    <t>Basic</t>
  </si>
  <si>
    <t>Diluted</t>
  </si>
  <si>
    <t>Average number of shares (Basic)</t>
  </si>
  <si>
    <t>Effect of dilutive share options and awards</t>
  </si>
  <si>
    <t>Total Diluted Weighted</t>
  </si>
  <si>
    <t>Dividends</t>
  </si>
  <si>
    <t>Final dividend</t>
  </si>
  <si>
    <t>Interim dividend</t>
  </si>
  <si>
    <t xml:space="preserve">13 year period </t>
  </si>
  <si>
    <t>Loans and Advances to Banks</t>
  </si>
  <si>
    <t>Within 3 months</t>
  </si>
  <si>
    <t>Between 3 months and 1 year</t>
  </si>
  <si>
    <t>Between 1 and 2 years</t>
  </si>
  <si>
    <t>Between 2 and 5 years</t>
  </si>
  <si>
    <t>Loans and Advances to Customers (Maturity Analysis)</t>
  </si>
  <si>
    <t>After more than 5 years</t>
  </si>
  <si>
    <t>Total gross loans and advances to customers</t>
  </si>
  <si>
    <t>Impairment provisions</t>
  </si>
  <si>
    <t>Total Net Loans</t>
  </si>
  <si>
    <t>Loans and Advances to Customers by stage &amp; Geography</t>
  </si>
  <si>
    <t>Defaulted Exposures Stage 3</t>
  </si>
  <si>
    <t>Non-defaulted exposures Stages 1 &amp; 2</t>
  </si>
  <si>
    <t>Specific credit risk adjustments (All stages)</t>
  </si>
  <si>
    <t>Net Values</t>
  </si>
  <si>
    <t>Credit Risk Adjustment Charges in the Period</t>
  </si>
  <si>
    <t>Rest of the World (ROW)</t>
  </si>
  <si>
    <t xml:space="preserve">Total </t>
  </si>
  <si>
    <t>Of which: Novitas</t>
  </si>
  <si>
    <t>Stage 1</t>
  </si>
  <si>
    <t>Less than 30 days past due</t>
  </si>
  <si>
    <t>Greater than or equal to 30 days past due</t>
  </si>
  <si>
    <t>Stage 3</t>
  </si>
  <si>
    <t>Impairment Provisions</t>
  </si>
  <si>
    <t>Provision coverage ratio</t>
  </si>
  <si>
    <t>Gross loans and advances to customers</t>
  </si>
  <si>
    <t xml:space="preserve">Stage 1 </t>
  </si>
  <si>
    <t>Beginning</t>
  </si>
  <si>
    <t>New Financial Assets originated</t>
  </si>
  <si>
    <t>Transfers to Stage 1</t>
  </si>
  <si>
    <t>Transfers to Stage 2</t>
  </si>
  <si>
    <t>Transfers to Stage 3</t>
  </si>
  <si>
    <t>Net transfers between stages and repayments</t>
  </si>
  <si>
    <t>Repayments while stage remained unchanged and final repayments</t>
  </si>
  <si>
    <t>Changes to model methodologies</t>
  </si>
  <si>
    <t>Write offs</t>
  </si>
  <si>
    <t xml:space="preserve">Stage 2 </t>
  </si>
  <si>
    <t xml:space="preserve">Stage 3 </t>
  </si>
  <si>
    <t xml:space="preserve"> Impairment provisions on loans and advances to customers</t>
  </si>
  <si>
    <t>Net remeasurement of expected credit losses arising from transfers between stages and repayments</t>
  </si>
  <si>
    <t>Repayments and ECL movements while stage remained unchanged and final repayments</t>
  </si>
  <si>
    <t>Charge to the income statement</t>
  </si>
  <si>
    <t>Stage 2</t>
  </si>
  <si>
    <t xml:space="preserve"> Loans and Advances to Customers</t>
  </si>
  <si>
    <t>Amounts written off directly to income statement, net of recoveries and other costs</t>
  </si>
  <si>
    <t>Impairment losses on financial assets recognised in income statement</t>
  </si>
  <si>
    <t xml:space="preserve">Novitas </t>
  </si>
  <si>
    <t>Finance lease and hire purchase agreement receivables</t>
  </si>
  <si>
    <t>Loans and advances to customers comprise</t>
  </si>
  <si>
    <t>Hire purchase agreement receivables</t>
  </si>
  <si>
    <t>Finance lease receivables</t>
  </si>
  <si>
    <t>Other loans and advances</t>
  </si>
  <si>
    <t>Table shows a reconciliation between gross investment in finance lease</t>
  </si>
  <si>
    <t>One year or within one year</t>
  </si>
  <si>
    <t>&gt;One to two years</t>
  </si>
  <si>
    <t>&gt;Two to three years</t>
  </si>
  <si>
    <t>&gt;Three to four years</t>
  </si>
  <si>
    <t>&gt;Four to five years</t>
  </si>
  <si>
    <t>More than five years</t>
  </si>
  <si>
    <t>Unearned finance income</t>
  </si>
  <si>
    <t>Present value of minimum lease and hire purchase agreement payments</t>
  </si>
  <si>
    <t>Of which due:</t>
  </si>
  <si>
    <t>Debt Securities</t>
  </si>
  <si>
    <t>Fair value through profit or loss</t>
  </si>
  <si>
    <t>Long trading positions in debt securities</t>
  </si>
  <si>
    <t>Fair value through other comprehensive income</t>
  </si>
  <si>
    <t>Amortised cost</t>
  </si>
  <si>
    <t>Movements on the book value of sovereign and central bank debt comprise</t>
  </si>
  <si>
    <t>Additions</t>
  </si>
  <si>
    <t>Redemptions</t>
  </si>
  <si>
    <t>Currency translation differences</t>
  </si>
  <si>
    <t>Movement in value</t>
  </si>
  <si>
    <t>Long trading positions</t>
  </si>
  <si>
    <t>Other equity shares</t>
  </si>
  <si>
    <t>Derivative Financial Instruments</t>
  </si>
  <si>
    <t>Notional value</t>
  </si>
  <si>
    <t>Exchange rate contracts</t>
  </si>
  <si>
    <t>Interest rate contracts</t>
  </si>
  <si>
    <t>Cash Flow Hedges</t>
  </si>
  <si>
    <t>Notional value Interest rate contracts</t>
  </si>
  <si>
    <t>Fair value hedges Interest rate contracts</t>
  </si>
  <si>
    <t>Assets Interest rate contracts</t>
  </si>
  <si>
    <t>Assets Fair value hedges Interest rate contracts</t>
  </si>
  <si>
    <t>Liabilities Interest rate contracts</t>
  </si>
  <si>
    <t>Liabilities Fair value hedges Interest rate contracts</t>
  </si>
  <si>
    <t>Fair value hedges Interest Rate Risk</t>
  </si>
  <si>
    <t>Within three months</t>
  </si>
  <si>
    <t>Between three and six months</t>
  </si>
  <si>
    <t>Between six months and one year</t>
  </si>
  <si>
    <t>Between one and five years</t>
  </si>
  <si>
    <t>After more than five years</t>
  </si>
  <si>
    <t>Intangible Assets</t>
  </si>
  <si>
    <t>Goodwill</t>
  </si>
  <si>
    <t>Disposals &amp; Write-offs</t>
  </si>
  <si>
    <t>Total Amortisation and impairment</t>
  </si>
  <si>
    <t>Amortisation charge for the year</t>
  </si>
  <si>
    <t>Impairment charge for the year</t>
  </si>
  <si>
    <t>Net Book Value</t>
  </si>
  <si>
    <t>Software</t>
  </si>
  <si>
    <t>Intangible assets on acquisition</t>
  </si>
  <si>
    <t>Group total</t>
  </si>
  <si>
    <t>CGUs (Goodwill)</t>
  </si>
  <si>
    <t>Close Brothers Asset Management</t>
  </si>
  <si>
    <t>Winterflood Securities</t>
  </si>
  <si>
    <t>Novitas</t>
  </si>
  <si>
    <t>PP&amp;E</t>
  </si>
  <si>
    <t>Leasehold Property</t>
  </si>
  <si>
    <t>Total Depreciation and impairment charges for the year</t>
  </si>
  <si>
    <t>Depreciation and impairment charges for the year</t>
  </si>
  <si>
    <t>Fixtures, Fittings and Equipment</t>
  </si>
  <si>
    <t>Assets held under op leases</t>
  </si>
  <si>
    <t>Motor Vehicles</t>
  </si>
  <si>
    <t>Right of use assets</t>
  </si>
  <si>
    <t>Future minimum lease rentals receivable under non-cancellable operating leases</t>
  </si>
  <si>
    <t>Other Assets and Other Liabilities</t>
  </si>
  <si>
    <t>Prepayments</t>
  </si>
  <si>
    <t>Accrued income</t>
  </si>
  <si>
    <t>Trade &amp; Other receivables</t>
  </si>
  <si>
    <t>Accruals</t>
  </si>
  <si>
    <t>Deferred income</t>
  </si>
  <si>
    <t>Trade and other payables</t>
  </si>
  <si>
    <t>Provisions</t>
  </si>
  <si>
    <t>Settlement Balances and Short Positions</t>
  </si>
  <si>
    <t>Short positions in:</t>
  </si>
  <si>
    <t>Financial Liabilities</t>
  </si>
  <si>
    <t>Between three months and one year</t>
  </si>
  <si>
    <t>Between one and two years</t>
  </si>
  <si>
    <t>Between two and five years</t>
  </si>
  <si>
    <t>&lt; 3 months or less</t>
  </si>
  <si>
    <t>Total available stable funding</t>
  </si>
  <si>
    <t xml:space="preserve">Total required stable funding </t>
  </si>
  <si>
    <t>NSFR &gt; 100%</t>
  </si>
  <si>
    <t>Capital</t>
  </si>
  <si>
    <t>CET1 capital</t>
  </si>
  <si>
    <t>Share Premium</t>
  </si>
  <si>
    <t>Other reserves recognised for CET1 capita</t>
  </si>
  <si>
    <t>Intangible assets, net of associated deferred tax liabilities</t>
  </si>
  <si>
    <t>Foreseeable dividend</t>
  </si>
  <si>
    <t>Investment in own shares</t>
  </si>
  <si>
    <t>Pension asset, net of associated deferred tax liabilities</t>
  </si>
  <si>
    <t>Prudent valuation adjustment</t>
  </si>
  <si>
    <t>IFRS 9 transitional arrangements</t>
  </si>
  <si>
    <t>Tier 2 capital – subordinated debt</t>
  </si>
  <si>
    <t>Total regulatory capital</t>
  </si>
  <si>
    <t xml:space="preserve">RWAs (notional) </t>
  </si>
  <si>
    <t>Credit and counterparty credit risk</t>
  </si>
  <si>
    <t>Operational risk</t>
  </si>
  <si>
    <t>Market risk</t>
  </si>
  <si>
    <t>CET1 capital ratio</t>
  </si>
  <si>
    <t>The following table shows a reconciliation between equity and CET1 capital after adjustments:</t>
  </si>
  <si>
    <t>Regulatory adjustments to equity:</t>
  </si>
  <si>
    <t>Other reserves not recognised for CET1 capital</t>
  </si>
  <si>
    <t>Cash flow hedging reserve</t>
  </si>
  <si>
    <t>CET1 Capital During the year</t>
  </si>
  <si>
    <t>CET1 capital at 1 August</t>
  </si>
  <si>
    <t>Profit in the period attributable to shareholders</t>
  </si>
  <si>
    <t>Dividends paid and foreseen</t>
  </si>
  <si>
    <t>Shares issued in the period</t>
  </si>
  <si>
    <t>Share premium cancellation</t>
  </si>
  <si>
    <t>Change in software assets treatment</t>
  </si>
  <si>
    <t>Reduction in shareholders’ equity from IFRS 9</t>
  </si>
  <si>
    <t>Decrease/(increase) in intangible assets, net of associated deferred tax liabilities</t>
  </si>
  <si>
    <t>Other movements in reserves recognised for CET1 capital</t>
  </si>
  <si>
    <t>Other movements in adjustments to CET1 capital</t>
  </si>
  <si>
    <t>Related Party Transactions</t>
  </si>
  <si>
    <t>Emoluments</t>
  </si>
  <si>
    <t>Salaries and fees</t>
  </si>
  <si>
    <t>Benefits and allowances</t>
  </si>
  <si>
    <t>Performance related awards in respect of the current year</t>
  </si>
  <si>
    <t>Cash</t>
  </si>
  <si>
    <t>Deferred</t>
  </si>
  <si>
    <t>Aggregate Remuneration in respect of 'Material Risk Takers' (MRT)</t>
  </si>
  <si>
    <t xml:space="preserve">MRT salary as a % of total wages &amp; salary, share-based awareds &amp; social security </t>
  </si>
  <si>
    <t>Number of MRTs</t>
  </si>
  <si>
    <t>Senior Management</t>
  </si>
  <si>
    <t>Other MRTs</t>
  </si>
  <si>
    <t>Fixed remuneration (£ million)</t>
  </si>
  <si>
    <t>Variable remuneration</t>
  </si>
  <si>
    <t>Total Pay (Fixed &amp; Variable)</t>
  </si>
  <si>
    <t>Financial Risk Management</t>
  </si>
  <si>
    <t>Non-Covid-19 forbearance</t>
  </si>
  <si>
    <t>Forborne loans</t>
  </si>
  <si>
    <t>Forborne loans as a percentage of gross loans and advances to customers</t>
  </si>
  <si>
    <t>Provision on forborne loans</t>
  </si>
  <si>
    <t>Number of customers supported</t>
  </si>
  <si>
    <t>Covid-19 forbearance</t>
  </si>
  <si>
    <t>Covid-19</t>
  </si>
  <si>
    <t>Non-Covid-19</t>
  </si>
  <si>
    <t>Total forborne loans</t>
  </si>
  <si>
    <t>Interest Rate Risk</t>
  </si>
  <si>
    <t>0.5% increase</t>
  </si>
  <si>
    <t>0.5% decrease</t>
  </si>
  <si>
    <t>20% strengthening of sterling against the euro</t>
  </si>
  <si>
    <t>20% strengthening of sterling against the eur</t>
  </si>
  <si>
    <t>Remuneration</t>
  </si>
  <si>
    <t>Adrian Sainsbury (CEO) &gt;  Preben Prebensen = Previous CEO</t>
  </si>
  <si>
    <t>Salary</t>
  </si>
  <si>
    <t>Benefits</t>
  </si>
  <si>
    <t>Pension</t>
  </si>
  <si>
    <t>Annual Bonus</t>
  </si>
  <si>
    <t>Performance awards</t>
  </si>
  <si>
    <t>Mike Morgan (Group Finance Director) &gt; Jonathan Howell = Previous GFD/CFO</t>
  </si>
  <si>
    <t>Mike Biggs (Appointed March 2017)</t>
  </si>
  <si>
    <t>Lesley Jones (Appointed Dec 2013)</t>
  </si>
  <si>
    <t>Bridget Macaskill (Appointed Nov 2013)</t>
  </si>
  <si>
    <t>Oliver Corbett (appointed in June 2014)</t>
  </si>
  <si>
    <t>Peter Duffy (Appointed 1 jan 2019)</t>
  </si>
  <si>
    <t>Sally Williams (appointed in Jan 2020)</t>
  </si>
  <si>
    <t>Mark Pain (Appointed 1 jan 2021)</t>
  </si>
  <si>
    <t>Patricia Halliday (Appointed 1 Aug 2021)</t>
  </si>
  <si>
    <t xml:space="preserve">Tesula Mohindra (Appointed 15 July 2021) </t>
  </si>
  <si>
    <t>Strone Macpherson (retired 1 may 2017)</t>
  </si>
  <si>
    <t>Geoffrey Howe (Stepped down Sep 2020)</t>
  </si>
  <si>
    <t>LTV</t>
  </si>
  <si>
    <t>60% or lower</t>
  </si>
  <si>
    <t>&gt;60% to 70%</t>
  </si>
  <si>
    <t>&gt;70% to 80%</t>
  </si>
  <si>
    <t>&gt;80% to 90%</t>
  </si>
  <si>
    <t>&gt;90% to 100%</t>
  </si>
  <si>
    <t>Greater than 100%</t>
  </si>
  <si>
    <t>Structurally protected</t>
  </si>
  <si>
    <t>Unsecured</t>
  </si>
  <si>
    <t>Market Pricing Risk</t>
  </si>
  <si>
    <t xml:space="preserve">Below rates to Winterflood trading activities. </t>
  </si>
  <si>
    <t>Highest exposure</t>
  </si>
  <si>
    <t>Long</t>
  </si>
  <si>
    <t>Short</t>
  </si>
  <si>
    <t>Lowest exposure</t>
  </si>
  <si>
    <t>Avg exposure</t>
  </si>
  <si>
    <t>Interest in Unconsolidated Structured Entities</t>
  </si>
  <si>
    <t>Note: see comment</t>
  </si>
  <si>
    <t>Total Employees</t>
  </si>
  <si>
    <t>Asset Mgmt</t>
  </si>
  <si>
    <t>Bonds &amp; Yield Curve</t>
  </si>
  <si>
    <t>Daily Spot Yield Curve Rates (Nominal Rates)</t>
  </si>
  <si>
    <t>6 Mo</t>
  </si>
  <si>
    <t>1 Yr</t>
  </si>
  <si>
    <t>2 Yr</t>
  </si>
  <si>
    <t>3 Yr</t>
  </si>
  <si>
    <t>5 Yr</t>
  </si>
  <si>
    <t>7 Yr</t>
  </si>
  <si>
    <t>10 Yr</t>
  </si>
  <si>
    <t>20 Yr</t>
  </si>
  <si>
    <t>30 Yr</t>
  </si>
  <si>
    <t>Change</t>
  </si>
  <si>
    <t>Slope</t>
  </si>
  <si>
    <t xml:space="preserve">Change </t>
  </si>
  <si>
    <t xml:space="preserve">2y10y </t>
  </si>
  <si>
    <t>5y10y</t>
  </si>
  <si>
    <t>2y20y</t>
  </si>
  <si>
    <t>10y30y</t>
  </si>
  <si>
    <t>6-month/5yr</t>
  </si>
  <si>
    <t>6-month/10yr</t>
  </si>
  <si>
    <t>Daily real Yield Curve Rates</t>
  </si>
  <si>
    <t>5 YR</t>
  </si>
  <si>
    <t>7 YR</t>
  </si>
  <si>
    <t>10 YR</t>
  </si>
  <si>
    <t>20 YR</t>
  </si>
  <si>
    <t>30 YR</t>
  </si>
  <si>
    <t>Break Even Rates</t>
  </si>
  <si>
    <t>5yr 5yr Forward</t>
  </si>
  <si>
    <t>5yr5yr</t>
  </si>
  <si>
    <t>Sources</t>
  </si>
  <si>
    <t xml:space="preserve">https://www.closebrothers.com/who-we-are </t>
  </si>
  <si>
    <t xml:space="preserve">https://www.closebrothers.com/what-we-do/lending </t>
  </si>
  <si>
    <t xml:space="preserve">http://www.fundinguniverse.com/company-histories/close-brothers-group-plc-history/ </t>
  </si>
  <si>
    <t>https://history.closebrothers.com/</t>
  </si>
  <si>
    <t xml:space="preserve">https://www.closebrothers.com/investor-relations/shareholder-information/annual-general-meeting#year-tabs-tab </t>
  </si>
  <si>
    <t xml:space="preserve">https://www.closebrothers.com/system/files/rrp/presentations/CBG%20Investor%20event%20presentation%2015.06.21.pdf </t>
  </si>
  <si>
    <t xml:space="preserve">https://assets.ey.com/content/dam/ey-sites/ey-com/en_gl/topics/insurance/insurance-outlook-pdfs/ey-global-insurance-outlook-uk.pdf </t>
  </si>
  <si>
    <t xml:space="preserve">https://www.winterflood.com/coverage </t>
  </si>
  <si>
    <t xml:space="preserve">https://www.thewealthmosaic.com/vendors/winterflood-business-services/ </t>
  </si>
  <si>
    <t xml:space="preserve">https://www.closesavings.co.uk/personal/savings-accounts#cal-tab-1 </t>
  </si>
  <si>
    <t xml:space="preserve">https://www.moneysavingexpert.com/savings/savings-accounts-best-interest/#fixedsavings </t>
  </si>
  <si>
    <t xml:space="preserve">https://www.closesavings.co.uk/business/our-products#cal-tab-51 </t>
  </si>
  <si>
    <t xml:space="preserve">https://www.ft.com/content/8127dbfd-a464-4ee5-9581-ff1edb22e20c </t>
  </si>
  <si>
    <t xml:space="preserve">https://www.closeassetfinance.co.uk/industry-insights/business-sentiment-index-optimism-dips-inflation-and-cost-rises-bite </t>
  </si>
  <si>
    <t xml:space="preserve">https://www.british-business-bank.co.uk/wp-content/uploads/2022/02/Small-Business-Finance-Markets-Report-2022-FINAL.pdf </t>
  </si>
  <si>
    <t xml:space="preserve">https://www.fla.org.uk/research/asset-finance/ </t>
  </si>
  <si>
    <t xml:space="preserve">https://www.expertmarket.co.uk/invoice-factoring/top-10-invoice-financing-companies-in-the-uk </t>
  </si>
  <si>
    <t xml:space="preserve">https://www.ukfinance.org.uk/area-of-expertise/invoice-finance-and-asset-based-lending </t>
  </si>
  <si>
    <t xml:space="preserve">https://www.smmt.co.uk/2022/02/used-car-market-up-despite-volatile-year/ </t>
  </si>
  <si>
    <t xml:space="preserve">https://uk.motor1.com/news/568054/consumer-car-finance-market-2021/ </t>
  </si>
  <si>
    <t xml:space="preserve">https://www.statista.com/statistics/793325/non-life-gross-premiums-united-kingdom/ </t>
  </si>
  <si>
    <t xml:space="preserve">https://www.gov.uk/government/statistical-data-sets/live-tables-on-dwelling-stock-including-vacants </t>
  </si>
  <si>
    <t xml:space="preserve">https://www.gov.uk/government/statistical-data-sets/live-tables-on-planning-application-statistics#planning-performance-tables </t>
  </si>
  <si>
    <t xml:space="preserve">https://www.savills.co.uk/research_articles/229130/328311-0 </t>
  </si>
  <si>
    <t xml:space="preserve">https://assets.publishing.service.gov.uk/government/uploads/system/uploads/attachment_data/file/1035653/Housing_Supply_England_2020-21.pdf </t>
  </si>
  <si>
    <t xml:space="preserve">https://www.theia.org/sites/default/files/2021-09/IMS%20report%202021.pdf </t>
  </si>
  <si>
    <t xml:space="preserve">https://www.londonstockexchange.com/reports?tab=market-summary </t>
  </si>
  <si>
    <t xml:space="preserve">https://www.winterflood.com/documents </t>
  </si>
  <si>
    <t xml:space="preserve">https://www.ukfinance.org.uk/system/files/2022-06/Business%20Finance%20Review%202022%20Q1_0.pdf </t>
  </si>
  <si>
    <t xml:space="preserve">https://www.bankofengland.co.uk/statistics/money-and-credit/2022/april-2022 </t>
  </si>
  <si>
    <t xml:space="preserve">https://assets.kpmg/content/dam/kpmg/uk/pdf/2021/12/kpmg-s-guide-to-directors-remuneration-2021-full.pdf </t>
  </si>
  <si>
    <t xml:space="preserve">https://www.closebrothers.com/system/files/rrp/reports/CBG%20Pillar%203%20disclosures%202021.pdf </t>
  </si>
  <si>
    <t xml:space="preserve">https://www.spencerstuart.com/research-and-insight/uk-board-index/trends </t>
  </si>
  <si>
    <t xml:space="preserve">Financial Instruments and Institutions Accounting and Disclosure Rules by: Stephen G. Ryan  </t>
  </si>
  <si>
    <t>The Valuation of Financial Companies Tools and Techniques to Value Banks, Insurance Companies, and Other Financial Institutions by: Mario Massari Gianfranco Gianfrate Laura Zanetti</t>
  </si>
  <si>
    <t>The Bank Credit Analysis Handbook: A Guide for Analysts, Bankers, and Investors by: B Jonathan &amp; Golin Philippe Delhaise</t>
  </si>
  <si>
    <t xml:space="preserve">https://www.bankingsupervision.europa.eu/press/pr/date/2022/html/ssm.pr220112~618de6b7dd.en.html </t>
  </si>
  <si>
    <t xml:space="preserve">https://www.bankofengland.co.uk/statistics/yield-curves </t>
  </si>
  <si>
    <t xml:space="preserve">https://fred.stlouisfed.org/series/BOGZ1FL010000016A </t>
  </si>
  <si>
    <t xml:space="preserve">https://www.bankingsupervision.europa.eu/press/pr/date/2022/html/ssm.pr220408~92e53db138.en.html#:~:text=The%20aggregate%20stage%202%20loans,billion%20in%20the%20previous%20quarter). </t>
  </si>
  <si>
    <t xml:space="preserve">https://www.bankofengland.co.uk/statistics/banking-sector-regulatory-capital/2021/2021-q4 </t>
  </si>
  <si>
    <t xml:space="preserve">https://www.federalreserve.gov/publications/files/202205-supervision-and-regulation-report.pdf </t>
  </si>
  <si>
    <t xml:space="preserve">https://www.bankofengland.co.uk/-/media/boe/files/financial-stability-report/2021/december-2021.pdf </t>
  </si>
  <si>
    <t xml:space="preserve">https://www.imf.org/en/Publications/CR/Issues/2022/04/07/United-Kingdom-Financial-Sector-Assessment-Program-Systemic-Stress-and-Climate-Related-516264 </t>
  </si>
  <si>
    <t xml:space="preserve">https://www.federalreserve.gov/publications/large-bank-capital-requirements-20210805.htm </t>
  </si>
  <si>
    <t xml:space="preserve">https://www.credit-connect.co.uk/wp-content/uploads/2018/04/6-reasons-to-go-IRB-a-Jaywing-whitepaper.pdf </t>
  </si>
  <si>
    <t xml:space="preserve">https://markets.ft.com/data/equities/tearsheet/forecasts?s=CBG:LSE#:~:text=Share%20price%20forecast,the%20last%20price%20of%201%2C032.00. </t>
  </si>
  <si>
    <t xml:space="preserve">https://www.closebrothers.com/investor-relations/investor-information/analyst-coverage </t>
  </si>
  <si>
    <t xml:space="preserve">https://www.eba.europa.eu/sites/default/documents/files/document_library/Publications/Reports/2021/1025522/EBA%20Report%20on%20Liquidity%20Measures%20under%20Article%20509%281%29%20of%20the%20CRR.pdf </t>
  </si>
  <si>
    <t xml:space="preserve">https://www.closebrothers.com/credit-ratings </t>
  </si>
  <si>
    <t xml:space="preserve">https://curvesecurities.com.au/creditratings/ </t>
  </si>
  <si>
    <t xml:space="preserve">https://www.advratings.com/uk/credit-ratings </t>
  </si>
  <si>
    <t xml:space="preserve">https://www.oecd.org/economy/united-kingdom-economic-snapshot/#:~:text=Economic%20Forecast%20Summary%20(June%202022,by%20the%20end%20of%202023. </t>
  </si>
  <si>
    <t xml:space="preserve">https://www.bankofengland.co.uk/-/media/boe/files/monetary-policy-report/2022/may/monetary-policy-report-may-2022.pdf </t>
  </si>
  <si>
    <t xml:space="preserve">https://uk.finance.yahoo.com/quote/CBG.L/history?period1=1469059200&amp;period2=1629504000&amp;interval=1d&amp;filter=history&amp;frequency=1d&amp;includeAdjustedClose=true </t>
  </si>
  <si>
    <t>Capital Adequacy Comparisons</t>
  </si>
  <si>
    <t>FTSE 250 &amp; Close Bro TR</t>
  </si>
  <si>
    <t>Date</t>
  </si>
  <si>
    <t>Open</t>
  </si>
  <si>
    <t>Close</t>
  </si>
  <si>
    <t>Adj Close</t>
  </si>
  <si>
    <t>Volume</t>
  </si>
  <si>
    <t>26.5 Dividend</t>
  </si>
  <si>
    <t>Banking sector regulatory capital</t>
  </si>
  <si>
    <t>https://www.bankofengland.co.uk/statistics/banking-sector-regulatory-capital/2021/2021-q4</t>
  </si>
  <si>
    <t>Per cent/£ billions</t>
  </si>
  <si>
    <t>Ratios</t>
  </si>
  <si>
    <t>Risk-weighted assets</t>
  </si>
  <si>
    <t>Total capital</t>
  </si>
  <si>
    <t>Tier 1</t>
  </si>
  <si>
    <t>CET1</t>
  </si>
  <si>
    <t>of which:</t>
  </si>
  <si>
    <t>Total risk-weighted assets</t>
  </si>
  <si>
    <t>Tier 2</t>
  </si>
  <si>
    <t>Credit and counterparty risk</t>
  </si>
  <si>
    <t>Credit Valuation Adjustment</t>
  </si>
  <si>
    <t>per cent</t>
  </si>
  <si>
    <t>£ billions</t>
  </si>
  <si>
    <t>2014 Q1</t>
  </si>
  <si>
    <t>2014 Q2</t>
  </si>
  <si>
    <t>2014 Q3</t>
  </si>
  <si>
    <t>2014 Q4</t>
  </si>
  <si>
    <t>2015 Q1</t>
  </si>
  <si>
    <t>2015-Q2</t>
  </si>
  <si>
    <t>2015-Q3</t>
  </si>
  <si>
    <t>2015-Q4</t>
  </si>
  <si>
    <t>2016-Q1</t>
  </si>
  <si>
    <t>2016-Q2</t>
  </si>
  <si>
    <t>2016-Q3</t>
  </si>
  <si>
    <t>2016-Q4</t>
  </si>
  <si>
    <t>2017-Q1</t>
  </si>
  <si>
    <t>2017-Q2</t>
  </si>
  <si>
    <t>2017-Q3</t>
  </si>
  <si>
    <t>2017-Q4</t>
  </si>
  <si>
    <t>2018-Q1</t>
  </si>
  <si>
    <t>2018-Q2</t>
  </si>
  <si>
    <t>2018-Q3</t>
  </si>
  <si>
    <t>2018-Q4</t>
  </si>
  <si>
    <t>2019-Q1</t>
  </si>
  <si>
    <t>2019-Q2</t>
  </si>
  <si>
    <t>2019-Q3</t>
  </si>
  <si>
    <t>2019-Q4</t>
  </si>
  <si>
    <t>2020-Q1</t>
  </si>
  <si>
    <t>2020-Q2</t>
  </si>
  <si>
    <t>2020-Q3</t>
  </si>
  <si>
    <t>2020-Q4</t>
  </si>
  <si>
    <t>2021-Q1</t>
  </si>
  <si>
    <t>2021-Q2</t>
  </si>
  <si>
    <t>2021-Q3</t>
  </si>
  <si>
    <t>2021-Q4</t>
  </si>
  <si>
    <t>Notes to table</t>
  </si>
  <si>
    <t>Explanatory notes</t>
  </si>
  <si>
    <t>Copyright guidance and the related UK Open Government Licence can be viewed here: https://www.bankofengland.co.uk/legal.</t>
  </si>
  <si>
    <t>https://sdw.ecb.europa.eu/home.do</t>
  </si>
  <si>
    <t>European Central Bank</t>
  </si>
  <si>
    <t xml:space="preserve">CET1 </t>
  </si>
  <si>
    <t>History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</si>
</sst>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0.0%"/>
    <numFmt numFmtId="165" formatCode="0.0"/>
    <numFmt numFmtId="166" formatCode="0.000"/>
    <numFmt numFmtId="167" formatCode="0.0000"/>
    <numFmt numFmtId="168" formatCode="0.000%"/>
    <numFmt numFmtId="169" formatCode="#,##0.0"/>
    <numFmt numFmtId="170" formatCode="0.00000"/>
    <numFmt numFmtId="171" formatCode="mmm"/>
    <numFmt numFmtId="172" formatCode="#\ ###"/>
    <numFmt numFmtId="173" formatCode="#\ ###\ ###"/>
    <numFmt numFmtId="174" formatCode="#\ ##0;\-#\ ##0;\-;@"/>
  </numFmts>
  <fonts count="26"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1"/>
      <color theme="1"/>
      <name val="Calibri"/>
      <family val="2"/>
    </font>
    <font>
      <i/>
      <sz val="11"/>
      <color theme="1"/>
      <name val="Calibri"/>
      <family val="2"/>
      <scheme val="minor"/>
    </font>
    <font>
      <b/>
      <sz val="10"/>
      <color theme="1"/>
      <name val="Calibri"/>
      <family val="2"/>
      <scheme val="minor"/>
    </font>
    <font>
      <sz val="10"/>
      <color theme="1"/>
      <name val="Calibri"/>
      <family val="2"/>
      <scheme val="minor"/>
    </font>
    <font>
      <b/>
      <sz val="10"/>
      <color theme="1"/>
      <name val="Calibri"/>
      <family val="2"/>
    </font>
    <font>
      <b/>
      <i/>
      <sz val="11"/>
      <color theme="1"/>
      <name val="Calibri"/>
      <family val="2"/>
      <scheme val="minor"/>
    </font>
    <font>
      <sz val="11"/>
      <color theme="1"/>
      <name val="Calibri"/>
      <family val="2"/>
    </font>
    <font>
      <sz val="9"/>
      <color theme="1"/>
      <name val="Calibri"/>
      <family val="2"/>
      <scheme val="minor"/>
    </font>
    <font>
      <b/>
      <sz val="9"/>
      <color theme="1"/>
      <name val="Calibri"/>
      <family val="2"/>
      <scheme val="minor"/>
    </font>
    <font>
      <b/>
      <sz val="9"/>
      <color rgb="FFFF0000"/>
      <name val="Calibri"/>
      <family val="2"/>
      <scheme val="minor"/>
    </font>
    <font>
      <u/>
      <sz val="10"/>
      <color rgb="FF0000FF"/>
      <name val="Arial"/>
      <family val="2"/>
    </font>
    <font>
      <b/>
      <sz val="12"/>
      <color indexed="62"/>
      <name val="Arial"/>
      <family val="2"/>
    </font>
    <font>
      <b/>
      <sz val="8"/>
      <color theme="1"/>
      <name val="Arial"/>
      <family val="2"/>
    </font>
    <font>
      <sz val="8"/>
      <color theme="1"/>
      <name val="Arial"/>
      <family val="2"/>
    </font>
    <font>
      <b/>
      <sz val="8"/>
      <color indexed="62"/>
      <name val="Arial"/>
      <family val="2"/>
    </font>
    <font>
      <b/>
      <sz val="8"/>
      <color rgb="FF333399"/>
      <name val="Arial"/>
      <family val="2"/>
    </font>
    <font>
      <sz val="8"/>
      <color rgb="FFFF0000"/>
      <name val="Arial"/>
      <family val="2"/>
    </font>
    <font>
      <b/>
      <sz val="9"/>
      <color indexed="81"/>
      <name val="Tahoma"/>
      <family val="2"/>
    </font>
    <font>
      <sz val="9"/>
      <color indexed="81"/>
      <name val="Tahoma"/>
      <family val="2"/>
    </font>
    <font>
      <u/>
      <sz val="9"/>
      <color indexed="81"/>
      <name val="Tahoma"/>
      <family val="2"/>
    </font>
    <font>
      <b/>
      <u/>
      <sz val="9"/>
      <color indexed="81"/>
      <name val="Tahoma"/>
      <family val="2"/>
    </font>
  </fonts>
  <fills count="5">
    <fill>
      <patternFill patternType="none"/>
    </fill>
    <fill>
      <patternFill patternType="gray125"/>
    </fill>
    <fill>
      <patternFill patternType="solid">
        <fgColor theme="4" tint="0.79998168889431442"/>
        <bgColor indexed="64"/>
      </patternFill>
    </fill>
    <fill>
      <patternFill patternType="solid">
        <fgColor rgb="FF002060"/>
        <bgColor indexed="64"/>
      </patternFill>
    </fill>
    <fill>
      <patternFill patternType="solid">
        <fgColor rgb="FFFFFF00"/>
        <bgColor indexed="64"/>
      </patternFill>
    </fill>
  </fills>
  <borders count="9">
    <border>
      <left/>
      <right/>
      <top/>
      <bottom/>
      <diagonal/>
    </border>
    <border>
      <left/>
      <right/>
      <top/>
      <bottom style="medium">
        <color rgb="FF002060"/>
      </bottom>
      <diagonal/>
    </border>
    <border>
      <left/>
      <right/>
      <top/>
      <bottom style="medium">
        <color indexed="64"/>
      </bottom>
      <diagonal/>
    </border>
    <border>
      <left/>
      <right/>
      <top/>
      <bottom style="thin">
        <color rgb="FF000000"/>
      </bottom>
      <diagonal/>
    </border>
    <border>
      <left/>
      <right/>
      <top style="thin">
        <color rgb="FF000000"/>
      </top>
      <bottom style="thin">
        <color theme="0" tint="-0.499984740745262"/>
      </bottom>
      <diagonal/>
    </border>
    <border>
      <left/>
      <right/>
      <top style="thin">
        <color theme="0" tint="-0.499984740745262"/>
      </top>
      <bottom style="thin">
        <color theme="0" tint="-0.499984740745262"/>
      </bottom>
      <diagonal/>
    </border>
    <border>
      <left/>
      <right/>
      <top style="thin">
        <color theme="0" tint="-0.499984740745262"/>
      </top>
      <bottom/>
      <diagonal/>
    </border>
    <border>
      <left/>
      <right/>
      <top/>
      <bottom style="thin">
        <color theme="0" tint="-0.499984740745262"/>
      </bottom>
      <diagonal/>
    </border>
    <border>
      <left/>
      <right/>
      <top style="thin">
        <color indexed="64"/>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15" fillId="0" borderId="0" applyNumberFormat="0" applyFill="0" applyBorder="0" applyAlignment="0" applyProtection="0"/>
  </cellStyleXfs>
  <cellXfs count="131">
    <xf numFmtId="0" fontId="0" fillId="0" borderId="0" xfId="0"/>
    <xf numFmtId="0" fontId="3" fillId="2" borderId="0" xfId="0" applyFont="1" applyFill="1" applyAlignment="1">
      <alignment horizontal="left"/>
    </xf>
    <xf numFmtId="4" fontId="0" fillId="0" borderId="0" xfId="0" applyNumberFormat="1"/>
    <xf numFmtId="3" fontId="0" fillId="0" borderId="0" xfId="0" applyNumberFormat="1" applyAlignment="1">
      <alignment horizontal="right"/>
    </xf>
    <xf numFmtId="0" fontId="4" fillId="3" borderId="0" xfId="0" applyFont="1" applyFill="1" applyAlignment="1">
      <alignment horizontal="center"/>
    </xf>
    <xf numFmtId="15" fontId="5" fillId="0" borderId="1" xfId="0" applyNumberFormat="1" applyFont="1" applyBorder="1"/>
    <xf numFmtId="0" fontId="3" fillId="0" borderId="0" xfId="0" applyFont="1" applyAlignment="1">
      <alignment horizontal="right"/>
    </xf>
    <xf numFmtId="0" fontId="0" fillId="0" borderId="0" xfId="0" applyAlignment="1">
      <alignment horizontal="right"/>
    </xf>
    <xf numFmtId="164" fontId="0" fillId="0" borderId="0" xfId="2" applyNumberFormat="1" applyFont="1"/>
    <xf numFmtId="16" fontId="0" fillId="0" borderId="0" xfId="0" applyNumberFormat="1"/>
    <xf numFmtId="0" fontId="6" fillId="0" borderId="0" xfId="0" applyFont="1"/>
    <xf numFmtId="10" fontId="6" fillId="0" borderId="0" xfId="2" applyNumberFormat="1" applyFont="1"/>
    <xf numFmtId="0" fontId="0" fillId="0" borderId="1" xfId="0" applyBorder="1" applyAlignment="1">
      <alignment horizontal="right"/>
    </xf>
    <xf numFmtId="0" fontId="3" fillId="0" borderId="0" xfId="0" applyFont="1"/>
    <xf numFmtId="16" fontId="3" fillId="0" borderId="0" xfId="0" applyNumberFormat="1" applyFont="1"/>
    <xf numFmtId="10" fontId="6" fillId="0" borderId="1" xfId="2" applyNumberFormat="1" applyFont="1" applyBorder="1"/>
    <xf numFmtId="0" fontId="0" fillId="0" borderId="2" xfId="0" applyBorder="1" applyAlignment="1">
      <alignment horizontal="right"/>
    </xf>
    <xf numFmtId="0" fontId="0" fillId="0" borderId="2" xfId="0" applyBorder="1"/>
    <xf numFmtId="0" fontId="0" fillId="0" borderId="1" xfId="0" applyBorder="1"/>
    <xf numFmtId="165" fontId="3" fillId="0" borderId="0" xfId="0" applyNumberFormat="1" applyFont="1" applyAlignment="1">
      <alignment horizontal="right"/>
    </xf>
    <xf numFmtId="166" fontId="0" fillId="0" borderId="0" xfId="0" applyNumberFormat="1"/>
    <xf numFmtId="167" fontId="0" fillId="0" borderId="0" xfId="0" applyNumberFormat="1"/>
    <xf numFmtId="2" fontId="0" fillId="0" borderId="0" xfId="0" applyNumberFormat="1"/>
    <xf numFmtId="10" fontId="0" fillId="0" borderId="0" xfId="2" applyNumberFormat="1" applyFont="1"/>
    <xf numFmtId="10" fontId="0" fillId="0" borderId="0" xfId="0" applyNumberFormat="1"/>
    <xf numFmtId="164" fontId="0" fillId="0" borderId="0" xfId="0" applyNumberFormat="1"/>
    <xf numFmtId="16" fontId="3" fillId="0" borderId="0" xfId="0" applyNumberFormat="1" applyFont="1" applyAlignment="1">
      <alignment horizontal="right"/>
    </xf>
    <xf numFmtId="4" fontId="3" fillId="0" borderId="0" xfId="0" applyNumberFormat="1" applyFont="1"/>
    <xf numFmtId="4" fontId="0" fillId="0" borderId="1" xfId="0" applyNumberFormat="1" applyBorder="1"/>
    <xf numFmtId="15" fontId="5" fillId="0" borderId="0" xfId="0" applyNumberFormat="1" applyFont="1"/>
    <xf numFmtId="10" fontId="3" fillId="0" borderId="0" xfId="2" applyNumberFormat="1" applyFont="1" applyAlignment="1">
      <alignment horizontal="right"/>
    </xf>
    <xf numFmtId="10" fontId="1" fillId="0" borderId="0" xfId="2" applyNumberFormat="1" applyFont="1"/>
    <xf numFmtId="164" fontId="3" fillId="0" borderId="0" xfId="2" applyNumberFormat="1" applyFont="1"/>
    <xf numFmtId="164" fontId="3" fillId="0" borderId="0" xfId="0" applyNumberFormat="1" applyFont="1"/>
    <xf numFmtId="168" fontId="0" fillId="0" borderId="0" xfId="2" applyNumberFormat="1" applyFont="1"/>
    <xf numFmtId="9" fontId="0" fillId="0" borderId="0" xfId="2" applyFont="1"/>
    <xf numFmtId="9" fontId="5" fillId="0" borderId="0" xfId="2" applyFont="1" applyBorder="1"/>
    <xf numFmtId="9" fontId="0" fillId="0" borderId="0" xfId="0" applyNumberFormat="1"/>
    <xf numFmtId="164" fontId="0" fillId="0" borderId="0" xfId="2" applyNumberFormat="1" applyFont="1" applyAlignment="1">
      <alignment horizontal="right"/>
    </xf>
    <xf numFmtId="0" fontId="3" fillId="0" borderId="2" xfId="0" applyFont="1" applyBorder="1" applyAlignment="1">
      <alignment horizontal="right"/>
    </xf>
    <xf numFmtId="169" fontId="0" fillId="0" borderId="0" xfId="0" applyNumberFormat="1"/>
    <xf numFmtId="170" fontId="0" fillId="0" borderId="0" xfId="0" applyNumberFormat="1"/>
    <xf numFmtId="0" fontId="7" fillId="0" borderId="1" xfId="0" applyFont="1" applyBorder="1" applyAlignment="1">
      <alignment horizontal="right"/>
    </xf>
    <xf numFmtId="0" fontId="3" fillId="0" borderId="2" xfId="0" applyFont="1" applyBorder="1"/>
    <xf numFmtId="165" fontId="0" fillId="0" borderId="0" xfId="0" applyNumberFormat="1"/>
    <xf numFmtId="0" fontId="3" fillId="0" borderId="1" xfId="0" applyFont="1" applyBorder="1"/>
    <xf numFmtId="0" fontId="3" fillId="0" borderId="1" xfId="0" applyFont="1" applyBorder="1" applyAlignment="1">
      <alignment horizontal="right"/>
    </xf>
    <xf numFmtId="0" fontId="4" fillId="3" borderId="0" xfId="0" applyFont="1" applyFill="1" applyAlignment="1">
      <alignment horizontal="center"/>
    </xf>
    <xf numFmtId="0" fontId="0" fillId="0" borderId="0" xfId="0" applyAlignment="1">
      <alignment horizontal="left" indent="2"/>
    </xf>
    <xf numFmtId="9" fontId="0" fillId="0" borderId="0" xfId="0" applyNumberFormat="1" applyAlignment="1">
      <alignment horizontal="right"/>
    </xf>
    <xf numFmtId="4" fontId="0" fillId="0" borderId="0" xfId="0" applyNumberFormat="1" applyAlignment="1">
      <alignment horizontal="right"/>
    </xf>
    <xf numFmtId="3" fontId="0" fillId="0" borderId="0" xfId="0" applyNumberFormat="1"/>
    <xf numFmtId="10" fontId="0" fillId="0" borderId="0" xfId="0" applyNumberFormat="1" applyAlignment="1">
      <alignment horizontal="right"/>
    </xf>
    <xf numFmtId="3" fontId="8" fillId="0" borderId="0" xfId="1" applyNumberFormat="1" applyFont="1" applyFill="1" applyBorder="1"/>
    <xf numFmtId="4" fontId="8" fillId="0" borderId="0" xfId="1" applyNumberFormat="1" applyFont="1" applyFill="1" applyBorder="1"/>
    <xf numFmtId="0" fontId="8" fillId="0" borderId="0" xfId="0" applyFont="1"/>
    <xf numFmtId="10" fontId="3" fillId="0" borderId="0" xfId="0" applyNumberFormat="1" applyFont="1"/>
    <xf numFmtId="9" fontId="6" fillId="0" borderId="0" xfId="2" applyFont="1"/>
    <xf numFmtId="4" fontId="0" fillId="0" borderId="0" xfId="0" applyNumberFormat="1" applyAlignment="1">
      <alignment horizontal="right"/>
    </xf>
    <xf numFmtId="0" fontId="0" fillId="0" borderId="0" xfId="0" applyAlignment="1">
      <alignment horizontal="right"/>
    </xf>
    <xf numFmtId="4" fontId="0" fillId="0" borderId="1" xfId="0" applyNumberFormat="1" applyBorder="1" applyAlignment="1">
      <alignment horizontal="right"/>
    </xf>
    <xf numFmtId="0" fontId="0" fillId="0" borderId="1" xfId="0" applyBorder="1" applyAlignment="1">
      <alignment horizontal="right"/>
    </xf>
    <xf numFmtId="4" fontId="0" fillId="0" borderId="2" xfId="0" applyNumberFormat="1" applyBorder="1"/>
    <xf numFmtId="10" fontId="6" fillId="0" borderId="0" xfId="0" applyNumberFormat="1" applyFont="1"/>
    <xf numFmtId="3" fontId="6" fillId="0" borderId="0" xfId="0" applyNumberFormat="1" applyFont="1"/>
    <xf numFmtId="3" fontId="0" fillId="0" borderId="2" xfId="0" applyNumberFormat="1" applyBorder="1"/>
    <xf numFmtId="169" fontId="3" fillId="0" borderId="0" xfId="0" applyNumberFormat="1" applyFont="1"/>
    <xf numFmtId="4" fontId="3" fillId="0" borderId="1" xfId="0" applyNumberFormat="1" applyFont="1" applyBorder="1"/>
    <xf numFmtId="4" fontId="6" fillId="0" borderId="0" xfId="0" applyNumberFormat="1" applyFont="1"/>
    <xf numFmtId="0" fontId="0" fillId="0" borderId="0" xfId="0" applyAlignment="1">
      <alignment horizontal="left" indent="3"/>
    </xf>
    <xf numFmtId="15" fontId="9" fillId="0" borderId="1" xfId="0" applyNumberFormat="1" applyFont="1" applyBorder="1"/>
    <xf numFmtId="4" fontId="8" fillId="0" borderId="0" xfId="0" applyNumberFormat="1" applyFont="1"/>
    <xf numFmtId="4" fontId="3" fillId="0" borderId="2" xfId="0" applyNumberFormat="1" applyFont="1" applyBorder="1"/>
    <xf numFmtId="3" fontId="3" fillId="0" borderId="0" xfId="0" applyNumberFormat="1" applyFont="1"/>
    <xf numFmtId="0" fontId="2" fillId="0" borderId="0" xfId="0" applyFont="1"/>
    <xf numFmtId="4" fontId="10" fillId="0" borderId="0" xfId="0" applyNumberFormat="1" applyFont="1"/>
    <xf numFmtId="0" fontId="10" fillId="0" borderId="0" xfId="0" applyFont="1"/>
    <xf numFmtId="15" fontId="5" fillId="0" borderId="1" xfId="0" applyNumberFormat="1" applyFont="1" applyBorder="1" applyAlignment="1">
      <alignment horizontal="right"/>
    </xf>
    <xf numFmtId="15" fontId="11" fillId="0" borderId="0" xfId="0" applyNumberFormat="1" applyFont="1" applyAlignment="1">
      <alignment horizontal="left"/>
    </xf>
    <xf numFmtId="0" fontId="12" fillId="0" borderId="0" xfId="0" applyFont="1" applyAlignment="1">
      <alignment horizontal="right"/>
    </xf>
    <xf numFmtId="0" fontId="12" fillId="0" borderId="1" xfId="0" applyFont="1" applyBorder="1"/>
    <xf numFmtId="14" fontId="13" fillId="0" borderId="0" xfId="0" applyNumberFormat="1" applyFont="1" applyAlignment="1">
      <alignment horizontal="left"/>
    </xf>
    <xf numFmtId="166" fontId="14" fillId="0" borderId="0" xfId="0" applyNumberFormat="1" applyFont="1"/>
    <xf numFmtId="0" fontId="0" fillId="4" borderId="0" xfId="0" applyFill="1"/>
    <xf numFmtId="2" fontId="13" fillId="0" borderId="0" xfId="0" applyNumberFormat="1" applyFont="1"/>
    <xf numFmtId="9" fontId="1" fillId="0" borderId="0" xfId="2" applyFont="1"/>
    <xf numFmtId="0" fontId="15" fillId="0" borderId="0" xfId="3" applyAlignment="1">
      <alignment vertical="center"/>
    </xf>
    <xf numFmtId="0" fontId="12" fillId="0" borderId="0" xfId="0" applyFont="1" applyAlignment="1">
      <alignment vertical="center"/>
    </xf>
    <xf numFmtId="14" fontId="0" fillId="0" borderId="0" xfId="0" applyNumberFormat="1" applyAlignment="1">
      <alignment horizontal="left"/>
    </xf>
    <xf numFmtId="0" fontId="16" fillId="0" borderId="0" xfId="0" applyFont="1" applyAlignment="1">
      <alignment horizontal="left"/>
    </xf>
    <xf numFmtId="0" fontId="15" fillId="0" borderId="0" xfId="3"/>
    <xf numFmtId="0" fontId="17" fillId="0" borderId="3" xfId="0" applyFont="1" applyBorder="1" applyAlignment="1">
      <alignment horizontal="left"/>
    </xf>
    <xf numFmtId="0" fontId="18" fillId="0" borderId="0" xfId="0" applyFont="1"/>
    <xf numFmtId="0" fontId="18" fillId="0" borderId="4" xfId="0" applyFont="1" applyBorder="1" applyAlignment="1">
      <alignment horizontal="center"/>
    </xf>
    <xf numFmtId="0" fontId="17" fillId="0" borderId="0" xfId="0" applyFont="1" applyAlignment="1">
      <alignment horizontal="right"/>
    </xf>
    <xf numFmtId="0" fontId="18" fillId="0" borderId="0" xfId="0" applyFont="1" applyAlignment="1">
      <alignment horizontal="right"/>
    </xf>
    <xf numFmtId="0" fontId="18" fillId="0" borderId="5" xfId="0" applyFont="1" applyBorder="1" applyAlignment="1">
      <alignment horizontal="center"/>
    </xf>
    <xf numFmtId="0" fontId="17" fillId="0" borderId="6" xfId="0" applyFont="1" applyBorder="1" applyAlignment="1">
      <alignment horizontal="right" wrapText="1"/>
    </xf>
    <xf numFmtId="0" fontId="18" fillId="0" borderId="7" xfId="0" applyFont="1" applyBorder="1" applyAlignment="1">
      <alignment horizontal="center"/>
    </xf>
    <xf numFmtId="0" fontId="18" fillId="0" borderId="5" xfId="0" applyFont="1" applyBorder="1" applyAlignment="1">
      <alignment horizontal="right"/>
    </xf>
    <xf numFmtId="0" fontId="17" fillId="0" borderId="0" xfId="0" applyFont="1" applyAlignment="1">
      <alignment horizontal="right" wrapText="1"/>
    </xf>
    <xf numFmtId="0" fontId="18" fillId="0" borderId="6" xfId="0" applyFont="1" applyBorder="1" applyAlignment="1">
      <alignment horizontal="right" vertical="center" wrapText="1"/>
    </xf>
    <xf numFmtId="0" fontId="18" fillId="0" borderId="0" xfId="0" applyFont="1" applyAlignment="1">
      <alignment horizontal="right" vertical="center"/>
    </xf>
    <xf numFmtId="0" fontId="18" fillId="0" borderId="0" xfId="0" applyFont="1" applyAlignment="1">
      <alignment horizontal="right" vertical="center" wrapText="1"/>
    </xf>
    <xf numFmtId="0" fontId="18" fillId="0" borderId="0" xfId="0" applyFont="1" applyAlignment="1">
      <alignment horizontal="right" wrapText="1"/>
    </xf>
    <xf numFmtId="165" fontId="17" fillId="0" borderId="0" xfId="0" applyNumberFormat="1" applyFont="1" applyAlignment="1">
      <alignment horizontal="right"/>
    </xf>
    <xf numFmtId="165" fontId="18" fillId="0" borderId="0" xfId="0" applyNumberFormat="1" applyFont="1" applyAlignment="1">
      <alignment horizontal="right"/>
    </xf>
    <xf numFmtId="3" fontId="17" fillId="0" borderId="0" xfId="0" applyNumberFormat="1" applyFont="1" applyAlignment="1">
      <alignment horizontal="right"/>
    </xf>
    <xf numFmtId="3" fontId="18" fillId="0" borderId="0" xfId="0" applyNumberFormat="1" applyFont="1" applyAlignment="1">
      <alignment horizontal="right"/>
    </xf>
    <xf numFmtId="3" fontId="18" fillId="0" borderId="0" xfId="0" applyNumberFormat="1" applyFont="1" applyAlignment="1">
      <alignment horizontal="right" wrapText="1"/>
    </xf>
    <xf numFmtId="0" fontId="18" fillId="0" borderId="0" xfId="0" applyFont="1" applyAlignment="1">
      <alignment horizontal="right" indent="1"/>
    </xf>
    <xf numFmtId="0" fontId="18" fillId="0" borderId="0" xfId="0" applyFont="1" applyAlignment="1">
      <alignment horizontal="right" indent="2"/>
    </xf>
    <xf numFmtId="0" fontId="17" fillId="0" borderId="8" xfId="0" applyFont="1" applyBorder="1"/>
    <xf numFmtId="171" fontId="17" fillId="0" borderId="8" xfId="0" applyNumberFormat="1" applyFont="1" applyBorder="1" applyAlignment="1">
      <alignment horizontal="right"/>
    </xf>
    <xf numFmtId="171" fontId="18" fillId="0" borderId="8" xfId="0" applyNumberFormat="1" applyFont="1" applyBorder="1" applyAlignment="1">
      <alignment horizontal="left"/>
    </xf>
    <xf numFmtId="172" fontId="19" fillId="0" borderId="8" xfId="0" applyNumberFormat="1" applyFont="1" applyBorder="1" applyAlignment="1">
      <alignment horizontal="right"/>
    </xf>
    <xf numFmtId="172" fontId="18" fillId="0" borderId="8" xfId="0" applyNumberFormat="1" applyFont="1" applyBorder="1" applyAlignment="1">
      <alignment horizontal="left"/>
    </xf>
    <xf numFmtId="172" fontId="18" fillId="0" borderId="8" xfId="0" applyNumberFormat="1" applyFont="1" applyBorder="1" applyAlignment="1">
      <alignment horizontal="left" wrapText="1"/>
    </xf>
    <xf numFmtId="173" fontId="17" fillId="0" borderId="8" xfId="0" applyNumberFormat="1" applyFont="1" applyBorder="1" applyAlignment="1">
      <alignment horizontal="left"/>
    </xf>
    <xf numFmtId="0" fontId="17" fillId="0" borderId="0" xfId="0" applyFont="1"/>
    <xf numFmtId="171" fontId="17" fillId="0" borderId="0" xfId="0" applyNumberFormat="1" applyFont="1" applyAlignment="1">
      <alignment horizontal="right"/>
    </xf>
    <xf numFmtId="171" fontId="18" fillId="0" borderId="0" xfId="0" applyNumberFormat="1" applyFont="1" applyAlignment="1">
      <alignment horizontal="left"/>
    </xf>
    <xf numFmtId="172" fontId="19" fillId="0" borderId="0" xfId="0" applyNumberFormat="1" applyFont="1" applyAlignment="1">
      <alignment horizontal="right"/>
    </xf>
    <xf numFmtId="172" fontId="18" fillId="0" borderId="0" xfId="0" applyNumberFormat="1" applyFont="1" applyAlignment="1">
      <alignment horizontal="left"/>
    </xf>
    <xf numFmtId="172" fontId="18" fillId="0" borderId="0" xfId="0" applyNumberFormat="1" applyFont="1" applyAlignment="1">
      <alignment horizontal="left" wrapText="1"/>
    </xf>
    <xf numFmtId="173" fontId="17" fillId="0" borderId="0" xfId="0" applyNumberFormat="1" applyFont="1" applyAlignment="1">
      <alignment horizontal="left"/>
    </xf>
    <xf numFmtId="0" fontId="18" fillId="0" borderId="0" xfId="0" applyFont="1" applyAlignment="1">
      <alignment horizontal="left" vertical="top"/>
    </xf>
    <xf numFmtId="174" fontId="18" fillId="0" borderId="0" xfId="0" applyNumberFormat="1" applyFont="1" applyAlignment="1">
      <alignment horizontal="left" vertical="top" wrapText="1"/>
    </xf>
    <xf numFmtId="0" fontId="18" fillId="0" borderId="0" xfId="0" applyFont="1" applyAlignment="1">
      <alignment horizontal="left" vertical="top" wrapText="1"/>
    </xf>
    <xf numFmtId="0" fontId="20" fillId="0" borderId="0" xfId="0" applyFont="1" applyProtection="1">
      <protection locked="0"/>
    </xf>
    <xf numFmtId="172" fontId="21" fillId="0" borderId="0" xfId="0" applyNumberFormat="1" applyFont="1" applyAlignment="1">
      <alignment horizontal="left"/>
    </xf>
  </cellXfs>
  <cellStyles count="4">
    <cellStyle name="Comma" xfId="1" builtinId="3"/>
    <cellStyle name="Hyperlink 2" xfId="3" xr:uid="{FD09E3AC-ECF6-40B1-AEE6-C927C4A9566D}"/>
    <cellStyle name="Normal" xfId="0" builtinId="0"/>
    <cellStyle name="Percent" xfId="2" builtinId="5"/>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GB"/>
              <a:t>Loan Book BREAKDOWN from interim 2022</a:t>
            </a:r>
          </a:p>
        </c:rich>
      </c:tx>
      <c:layout>
        <c:manualLayout>
          <c:xMode val="edge"/>
          <c:yMode val="edge"/>
          <c:x val="0.28191981501536878"/>
          <c:y val="2.0738011959464536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explosion val="2"/>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517-4278-B41E-444C4D61325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517-4278-B41E-444C4D61325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517-4278-B41E-444C4D613251}"/>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3517-4278-B41E-444C4D613251}"/>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3517-4278-B41E-444C4D613251}"/>
              </c:ext>
            </c:extLst>
          </c:dPt>
          <c:dLbls>
            <c:dLbl>
              <c:idx val="0"/>
              <c:layout>
                <c:manualLayout>
                  <c:x val="-0.11875317360236426"/>
                  <c:y val="0.10497965472999352"/>
                </c:manualLayout>
              </c:layout>
              <c:tx>
                <c:rich>
                  <a:bodyPr/>
                  <a:lstStyle/>
                  <a:p>
                    <a:fld id="{7FFD9B20-6B07-4A4B-BD63-A25681B94F95}" type="PERCENTAGE">
                      <a:rPr lang="en-US" sz="1100"/>
                      <a:pPr/>
                      <a:t>[PERCENTAGE]</a:t>
                    </a:fld>
                    <a:endParaRPr lang="en-GB"/>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517-4278-B41E-444C4D613251}"/>
                </c:ext>
              </c:extLst>
            </c:dLbl>
            <c:dLbl>
              <c:idx val="1"/>
              <c:layout>
                <c:manualLayout>
                  <c:x val="-6.127790009169521E-2"/>
                  <c:y val="-0.15824710825048452"/>
                </c:manualLayout>
              </c:layout>
              <c:tx>
                <c:rich>
                  <a:bodyPr/>
                  <a:lstStyle/>
                  <a:p>
                    <a:fld id="{8418D318-3644-423F-8D9E-3E9214CD9250}" type="PERCENTAGE">
                      <a:rPr lang="en-US" sz="1050"/>
                      <a:pPr/>
                      <a:t>[PERCENTAGE]</a:t>
                    </a:fld>
                    <a:endParaRPr lang="en-GB"/>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517-4278-B41E-444C4D613251}"/>
                </c:ext>
              </c:extLst>
            </c:dLbl>
            <c:dLbl>
              <c:idx val="2"/>
              <c:layout>
                <c:manualLayout>
                  <c:x val="6.1061937855695129E-2"/>
                  <c:y val="-0.18290551729899665"/>
                </c:manualLayout>
              </c:layout>
              <c:tx>
                <c:rich>
                  <a:bodyPr/>
                  <a:lstStyle/>
                  <a:p>
                    <a:fld id="{7788E6B9-58D5-4294-95F6-6309321A3432}" type="PERCENTAGE">
                      <a:rPr lang="en-US" sz="1050"/>
                      <a:pPr/>
                      <a:t>[PERCENTAGE]</a:t>
                    </a:fld>
                    <a:endParaRPr lang="en-GB"/>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3517-4278-B41E-444C4D613251}"/>
                </c:ext>
              </c:extLst>
            </c:dLbl>
            <c:dLbl>
              <c:idx val="3"/>
              <c:layout>
                <c:manualLayout>
                  <c:x val="9.4864926341400868E-2"/>
                  <c:y val="1.2782980593491032E-2"/>
                </c:manualLayout>
              </c:layout>
              <c:tx>
                <c:rich>
                  <a:bodyPr/>
                  <a:lstStyle/>
                  <a:p>
                    <a:fld id="{9D8654A1-23CE-4B43-B006-B483DB69CBDC}" type="PERCENTAGE">
                      <a:rPr lang="en-US" sz="1050"/>
                      <a:pPr/>
                      <a:t>[PERCENTAGE]</a:t>
                    </a:fld>
                    <a:endParaRPr lang="en-GB"/>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3517-4278-B41E-444C4D613251}"/>
                </c:ext>
              </c:extLst>
            </c:dLbl>
            <c:dLbl>
              <c:idx val="4"/>
              <c:layout>
                <c:manualLayout>
                  <c:x val="6.5988035038985371E-2"/>
                  <c:y val="0.16947649233959616"/>
                </c:manualLayout>
              </c:layout>
              <c:tx>
                <c:rich>
                  <a:bodyPr/>
                  <a:lstStyle/>
                  <a:p>
                    <a:fld id="{F2E64912-145F-4434-8543-68ECF7212CAA}" type="PERCENTAGE">
                      <a:rPr lang="en-US" sz="1050"/>
                      <a:pPr/>
                      <a:t>[PERCENTAGE]</a:t>
                    </a:fld>
                    <a:endParaRPr lang="en-GB"/>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3517-4278-B41E-444C4D61325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(CBG!$B$594,CBG!$B$595,CBG!$B$597,CBG!$B$598,CBG!$B$599)</c:f>
              <c:strCache>
                <c:ptCount val="5"/>
                <c:pt idx="0">
                  <c:v>Asset Finance</c:v>
                </c:pt>
                <c:pt idx="1">
                  <c:v>Invoice and Speciality Finance</c:v>
                </c:pt>
                <c:pt idx="2">
                  <c:v>Motor Finance</c:v>
                </c:pt>
                <c:pt idx="3">
                  <c:v>Premium Finance</c:v>
                </c:pt>
                <c:pt idx="4">
                  <c:v>Property</c:v>
                </c:pt>
              </c:strCache>
            </c:strRef>
          </c:cat>
          <c:val>
            <c:numRef>
              <c:f>(CBG!$L$594,CBG!$L$595,CBG!$L$597,CBG!$L$598,CBG!$L$599)</c:f>
              <c:numCache>
                <c:formatCode>#,##0.00</c:formatCode>
                <c:ptCount val="5"/>
                <c:pt idx="0">
                  <c:v>2964.2</c:v>
                </c:pt>
                <c:pt idx="1">
                  <c:v>1164.2</c:v>
                </c:pt>
                <c:pt idx="2">
                  <c:v>2001.5</c:v>
                </c:pt>
                <c:pt idx="3">
                  <c:v>1025</c:v>
                </c:pt>
                <c:pt idx="4">
                  <c:v>1451</c:v>
                </c:pt>
              </c:numCache>
            </c:numRef>
          </c:val>
          <c:extLst>
            <c:ext xmlns:c16="http://schemas.microsoft.com/office/drawing/2014/chart" uri="{C3380CC4-5D6E-409C-BE32-E72D297353CC}">
              <c16:uniqueId val="{0000000A-3517-4278-B41E-444C4D61325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10031908416857487"/>
          <c:y val="8.7205832100354985E-2"/>
          <c:w val="0.82121663553838209"/>
          <c:h val="7.9486346089800722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1075764</xdr:colOff>
      <xdr:row>600</xdr:row>
      <xdr:rowOff>45941</xdr:rowOff>
    </xdr:from>
    <xdr:to>
      <xdr:col>27</xdr:col>
      <xdr:colOff>392205</xdr:colOff>
      <xdr:row>619</xdr:row>
      <xdr:rowOff>44823</xdr:rowOff>
    </xdr:to>
    <xdr:graphicFrame macro="">
      <xdr:nvGraphicFramePr>
        <xdr:cNvPr id="2" name="Chart 1">
          <a:extLst>
            <a:ext uri="{FF2B5EF4-FFF2-40B4-BE49-F238E27FC236}">
              <a16:creationId xmlns:a16="http://schemas.microsoft.com/office/drawing/2014/main" id="{F0E8975E-BE23-4029-B518-52B2C49F62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313765</xdr:colOff>
      <xdr:row>2114</xdr:row>
      <xdr:rowOff>123265</xdr:rowOff>
    </xdr:from>
    <xdr:to>
      <xdr:col>13</xdr:col>
      <xdr:colOff>644040</xdr:colOff>
      <xdr:row>2151</xdr:row>
      <xdr:rowOff>104850</xdr:rowOff>
    </xdr:to>
    <xdr:pic>
      <xdr:nvPicPr>
        <xdr:cNvPr id="3" name="Picture 2">
          <a:extLst>
            <a:ext uri="{FF2B5EF4-FFF2-40B4-BE49-F238E27FC236}">
              <a16:creationId xmlns:a16="http://schemas.microsoft.com/office/drawing/2014/main" id="{4F999EE9-96E4-43E4-AA92-A536B5524175}"/>
            </a:ext>
          </a:extLst>
        </xdr:cNvPr>
        <xdr:cNvPicPr>
          <a:picLocks noChangeAspect="1"/>
        </xdr:cNvPicPr>
      </xdr:nvPicPr>
      <xdr:blipFill>
        <a:blip xmlns:r="http://schemas.openxmlformats.org/officeDocument/2006/relationships" r:embed="rId2"/>
        <a:stretch>
          <a:fillRect/>
        </a:stretch>
      </xdr:blipFill>
      <xdr:spPr>
        <a:xfrm>
          <a:off x="13828059" y="401607618"/>
          <a:ext cx="5731510" cy="7030085"/>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0.71908</cdr:x>
      <cdr:y>0.23213</cdr:y>
    </cdr:from>
    <cdr:to>
      <cdr:x>0.9771</cdr:x>
      <cdr:y>0.4968</cdr:y>
    </cdr:to>
    <cdr:sp macro="" textlink="">
      <cdr:nvSpPr>
        <cdr:cNvPr id="4" name="Rectangle: Rounded Corners 3">
          <a:extLst xmlns:a="http://schemas.openxmlformats.org/drawingml/2006/main">
            <a:ext uri="{FF2B5EF4-FFF2-40B4-BE49-F238E27FC236}">
              <a16:creationId xmlns:a16="http://schemas.microsoft.com/office/drawing/2014/main" id="{797F20E4-D604-4119-AF6E-5F2C95D4B4FE}"/>
            </a:ext>
          </a:extLst>
        </cdr:cNvPr>
        <cdr:cNvSpPr/>
      </cdr:nvSpPr>
      <cdr:spPr>
        <a:xfrm xmlns:a="http://schemas.openxmlformats.org/drawingml/2006/main">
          <a:off x="5277972" y="852941"/>
          <a:ext cx="1893794" cy="972501"/>
        </a:xfrm>
        <a:prstGeom xmlns:a="http://schemas.openxmlformats.org/drawingml/2006/main" prst="roundRect">
          <a:avLst/>
        </a:prstGeom>
        <a:solidFill xmlns:a="http://schemas.openxmlformats.org/drawingml/2006/main">
          <a:schemeClr val="tx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a:t>Loan Book Total</a:t>
          </a:r>
          <a:r>
            <a:rPr lang="en-US" baseline="0"/>
            <a:t> = £8.8bn (Q3 2022)</a:t>
          </a:r>
        </a:p>
        <a:p xmlns:a="http://schemas.openxmlformats.org/drawingml/2006/main">
          <a:endParaRPr lang="en-US" baseline="0"/>
        </a:p>
        <a:p xmlns:a="http://schemas.openxmlformats.org/drawingml/2006/main">
          <a:r>
            <a:rPr lang="en-US" baseline="0"/>
            <a:t>35% of loan book = variable</a:t>
          </a:r>
          <a:endParaRPr lang="en-US"/>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Banks%20%5e0%20Financial%20Services/Banks/Bank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
      <sheetName val="CBG"/>
      <sheetName val="CBG Other"/>
      <sheetName val="NBS"/>
      <sheetName val="BOCH"/>
      <sheetName val="BGEO"/>
      <sheetName val="BIRG"/>
      <sheetName val="BARC"/>
      <sheetName val="MTRO"/>
      <sheetName val="IL0A"/>
      <sheetName val="STB"/>
      <sheetName val="TBCG"/>
      <sheetName val="TCSA"/>
      <sheetName val="VMUK"/>
      <sheetName val="AIBG"/>
      <sheetName val="Table F"/>
    </sheetNames>
    <sheetDataSet>
      <sheetData sheetId="0"/>
      <sheetData sheetId="1">
        <row r="593">
          <cell r="B593" t="str">
            <v>Asset Finance</v>
          </cell>
          <cell r="L593">
            <v>2964.2</v>
          </cell>
        </row>
        <row r="594">
          <cell r="B594" t="str">
            <v>Invoice and Speciality Finance</v>
          </cell>
          <cell r="L594">
            <v>1164.2</v>
          </cell>
        </row>
        <row r="596">
          <cell r="B596" t="str">
            <v>Motor Finance</v>
          </cell>
          <cell r="L596">
            <v>2001.5</v>
          </cell>
        </row>
        <row r="597">
          <cell r="B597" t="str">
            <v>Premium Finance</v>
          </cell>
          <cell r="L597">
            <v>1025</v>
          </cell>
        </row>
        <row r="598">
          <cell r="B598" t="str">
            <v>Property</v>
          </cell>
          <cell r="L598">
            <v>1451</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thewealthmosaic.com/vendors/winterflood-business-services/" TargetMode="External"/><Relationship Id="rId18" Type="http://schemas.openxmlformats.org/officeDocument/2006/relationships/hyperlink" Target="https://www.closeassetfinance.co.uk/industry-insights/business-sentiment-index-optimism-dips-inflation-and-cost-rises-bite" TargetMode="External"/><Relationship Id="rId26" Type="http://schemas.openxmlformats.org/officeDocument/2006/relationships/hyperlink" Target="https://www.gov.uk/government/statistical-data-sets/live-tables-on-dwelling-stock-including-vacants" TargetMode="External"/><Relationship Id="rId39" Type="http://schemas.openxmlformats.org/officeDocument/2006/relationships/hyperlink" Target="https://www.bankofengland.co.uk/statistics/yield-curves" TargetMode="External"/><Relationship Id="rId21" Type="http://schemas.openxmlformats.org/officeDocument/2006/relationships/hyperlink" Target="https://www.expertmarket.co.uk/invoice-factoring/top-10-invoice-financing-companies-in-the-uk" TargetMode="External"/><Relationship Id="rId34" Type="http://schemas.openxmlformats.org/officeDocument/2006/relationships/hyperlink" Target="https://www.bankofengland.co.uk/statistics/money-and-credit/2022/april-2022" TargetMode="External"/><Relationship Id="rId42" Type="http://schemas.openxmlformats.org/officeDocument/2006/relationships/hyperlink" Target="https://www.bankofengland.co.uk/statistics/banking-sector-regulatory-capital/2021/2021-q4" TargetMode="External"/><Relationship Id="rId47" Type="http://schemas.openxmlformats.org/officeDocument/2006/relationships/hyperlink" Target="https://www.credit-connect.co.uk/wp-content/uploads/2018/04/6-reasons-to-go-IRB-a-Jaywing-whitepaper.pdf" TargetMode="External"/><Relationship Id="rId50" Type="http://schemas.openxmlformats.org/officeDocument/2006/relationships/hyperlink" Target="https://www.eba.europa.eu/sites/default/documents/files/document_library/Publications/Reports/2021/1025522/EBA%20Report%20on%20Liquidity%20Measures%20under%20Article%20509%281%29%20of%20the%20CRR.pdf" TargetMode="External"/><Relationship Id="rId55" Type="http://schemas.openxmlformats.org/officeDocument/2006/relationships/hyperlink" Target="https://www.bankofengland.co.uk/-/media/boe/files/monetary-policy-report/2022/may/monetary-policy-report-may-2022.pdf" TargetMode="External"/><Relationship Id="rId7" Type="http://schemas.openxmlformats.org/officeDocument/2006/relationships/hyperlink" Target="http://www.fundinguniverse.com/company-histories/close-brothers-group-plc-history/" TargetMode="External"/><Relationship Id="rId12" Type="http://schemas.openxmlformats.org/officeDocument/2006/relationships/hyperlink" Target="https://www.winterflood.com/coverage" TargetMode="External"/><Relationship Id="rId17" Type="http://schemas.openxmlformats.org/officeDocument/2006/relationships/hyperlink" Target="https://www.ft.com/content/8127dbfd-a464-4ee5-9581-ff1edb22e20c" TargetMode="External"/><Relationship Id="rId25" Type="http://schemas.openxmlformats.org/officeDocument/2006/relationships/hyperlink" Target="https://www.statista.com/statistics/793325/non-life-gross-premiums-united-kingdom/" TargetMode="External"/><Relationship Id="rId33" Type="http://schemas.openxmlformats.org/officeDocument/2006/relationships/hyperlink" Target="https://www.ukfinance.org.uk/system/files/2022-06/Business%20Finance%20Review%202022%20Q1_0.pdf" TargetMode="External"/><Relationship Id="rId38" Type="http://schemas.openxmlformats.org/officeDocument/2006/relationships/hyperlink" Target="https://www.bankingsupervision.europa.eu/press/pr/date/2022/html/ssm.pr220112~618de6b7dd.en.html" TargetMode="External"/><Relationship Id="rId46" Type="http://schemas.openxmlformats.org/officeDocument/2006/relationships/hyperlink" Target="https://www.federalreserve.gov/publications/large-bank-capital-requirements-20210805.htm" TargetMode="External"/><Relationship Id="rId59" Type="http://schemas.openxmlformats.org/officeDocument/2006/relationships/vmlDrawing" Target="../drawings/vmlDrawing1.vml"/><Relationship Id="rId2" Type="http://schemas.openxmlformats.org/officeDocument/2006/relationships/hyperlink" Target="http://www.bankofengland.co.uk/statistics/Pages/iadb/notesiadb/capital.aspx" TargetMode="External"/><Relationship Id="rId16" Type="http://schemas.openxmlformats.org/officeDocument/2006/relationships/hyperlink" Target="https://www.closesavings.co.uk/business/our-products" TargetMode="External"/><Relationship Id="rId20" Type="http://schemas.openxmlformats.org/officeDocument/2006/relationships/hyperlink" Target="https://www.fla.org.uk/research/asset-finance/" TargetMode="External"/><Relationship Id="rId29" Type="http://schemas.openxmlformats.org/officeDocument/2006/relationships/hyperlink" Target="https://assets.publishing.service.gov.uk/government/uploads/system/uploads/attachment_data/file/1035653/Housing_Supply_England_2020-21.pdf" TargetMode="External"/><Relationship Id="rId41" Type="http://schemas.openxmlformats.org/officeDocument/2006/relationships/hyperlink" Target="https://www.bankingsupervision.europa.eu/press/pr/date/2022/html/ssm.pr220408~92e53db138.en.html" TargetMode="External"/><Relationship Id="rId54" Type="http://schemas.openxmlformats.org/officeDocument/2006/relationships/hyperlink" Target="https://www.oecd.org/economy/united-kingdom-economic-snapshot/" TargetMode="External"/><Relationship Id="rId1" Type="http://schemas.openxmlformats.org/officeDocument/2006/relationships/hyperlink" Target="http://www.bankofengland.co.uk/mfsd/iadb/notesiadb/mfi_bs.htm" TargetMode="External"/><Relationship Id="rId6" Type="http://schemas.openxmlformats.org/officeDocument/2006/relationships/hyperlink" Target="https://www.closebrothers.com/what-we-do/lending" TargetMode="External"/><Relationship Id="rId11" Type="http://schemas.openxmlformats.org/officeDocument/2006/relationships/hyperlink" Target="https://assets.ey.com/content/dam/ey-sites/ey-com/en_gl/topics/insurance/insurance-outlook-pdfs/ey-global-insurance-outlook-uk.pdf" TargetMode="External"/><Relationship Id="rId24" Type="http://schemas.openxmlformats.org/officeDocument/2006/relationships/hyperlink" Target="https://uk.motor1.com/news/568054/consumer-car-finance-market-2021/" TargetMode="External"/><Relationship Id="rId32" Type="http://schemas.openxmlformats.org/officeDocument/2006/relationships/hyperlink" Target="https://www.winterflood.com/documents" TargetMode="External"/><Relationship Id="rId37" Type="http://schemas.openxmlformats.org/officeDocument/2006/relationships/hyperlink" Target="https://www.spencerstuart.com/research-and-insight/uk-board-index/trends" TargetMode="External"/><Relationship Id="rId40" Type="http://schemas.openxmlformats.org/officeDocument/2006/relationships/hyperlink" Target="https://fred.stlouisfed.org/series/BOGZ1FL010000016A" TargetMode="External"/><Relationship Id="rId45" Type="http://schemas.openxmlformats.org/officeDocument/2006/relationships/hyperlink" Target="https://www.imf.org/en/Publications/CR/Issues/2022/04/07/United-Kingdom-Financial-Sector-Assessment-Program-Systemic-Stress-and-Climate-Related-516264" TargetMode="External"/><Relationship Id="rId53" Type="http://schemas.openxmlformats.org/officeDocument/2006/relationships/hyperlink" Target="https://www.advratings.com/uk/credit-ratings" TargetMode="External"/><Relationship Id="rId58" Type="http://schemas.openxmlformats.org/officeDocument/2006/relationships/drawing" Target="../drawings/drawing1.xml"/><Relationship Id="rId5" Type="http://schemas.openxmlformats.org/officeDocument/2006/relationships/hyperlink" Target="https://www.closebrothers.com/who-we-are" TargetMode="External"/><Relationship Id="rId15" Type="http://schemas.openxmlformats.org/officeDocument/2006/relationships/hyperlink" Target="https://www.moneysavingexpert.com/savings/savings-accounts-best-interest/" TargetMode="External"/><Relationship Id="rId23" Type="http://schemas.openxmlformats.org/officeDocument/2006/relationships/hyperlink" Target="https://www.smmt.co.uk/2022/02/used-car-market-up-despite-volatile-year/" TargetMode="External"/><Relationship Id="rId28" Type="http://schemas.openxmlformats.org/officeDocument/2006/relationships/hyperlink" Target="https://www.savills.co.uk/research_articles/229130/328311-0" TargetMode="External"/><Relationship Id="rId36" Type="http://schemas.openxmlformats.org/officeDocument/2006/relationships/hyperlink" Target="https://www.closebrothers.com/system/files/rrp/reports/CBG%20Pillar%203%20disclosures%202021.pdf" TargetMode="External"/><Relationship Id="rId49" Type="http://schemas.openxmlformats.org/officeDocument/2006/relationships/hyperlink" Target="https://www.closebrothers.com/investor-relations/investor-information/analyst-coverage" TargetMode="External"/><Relationship Id="rId57" Type="http://schemas.openxmlformats.org/officeDocument/2006/relationships/printerSettings" Target="../printerSettings/printerSettings1.bin"/><Relationship Id="rId10" Type="http://schemas.openxmlformats.org/officeDocument/2006/relationships/hyperlink" Target="https://www.closebrothers.com/system/files/rrp/presentations/CBG%20Investor%20event%20presentation%2015.06.21.pdf" TargetMode="External"/><Relationship Id="rId19" Type="http://schemas.openxmlformats.org/officeDocument/2006/relationships/hyperlink" Target="https://www.british-business-bank.co.uk/wp-content/uploads/2022/02/Small-Business-Finance-Markets-Report-2022-FINAL.pdf" TargetMode="External"/><Relationship Id="rId31" Type="http://schemas.openxmlformats.org/officeDocument/2006/relationships/hyperlink" Target="https://www.londonstockexchange.com/reports?tab=market-summary" TargetMode="External"/><Relationship Id="rId44" Type="http://schemas.openxmlformats.org/officeDocument/2006/relationships/hyperlink" Target="https://www.bankofengland.co.uk/-/media/boe/files/financial-stability-report/2021/december-2021.pdf" TargetMode="External"/><Relationship Id="rId52" Type="http://schemas.openxmlformats.org/officeDocument/2006/relationships/hyperlink" Target="https://curvesecurities.com.au/creditratings/" TargetMode="External"/><Relationship Id="rId60" Type="http://schemas.openxmlformats.org/officeDocument/2006/relationships/comments" Target="../comments1.xml"/><Relationship Id="rId4" Type="http://schemas.openxmlformats.org/officeDocument/2006/relationships/hyperlink" Target="https://sdw.ecb.europa.eu/home.do" TargetMode="External"/><Relationship Id="rId9" Type="http://schemas.openxmlformats.org/officeDocument/2006/relationships/hyperlink" Target="https://www.closebrothers.com/investor-relations/shareholder-information/annual-general-meeting" TargetMode="External"/><Relationship Id="rId14" Type="http://schemas.openxmlformats.org/officeDocument/2006/relationships/hyperlink" Target="https://www.closesavings.co.uk/personal/savings-accounts" TargetMode="External"/><Relationship Id="rId22" Type="http://schemas.openxmlformats.org/officeDocument/2006/relationships/hyperlink" Target="https://www.ukfinance.org.uk/area-of-expertise/invoice-finance-and-asset-based-lending" TargetMode="External"/><Relationship Id="rId27" Type="http://schemas.openxmlformats.org/officeDocument/2006/relationships/hyperlink" Target="https://www.gov.uk/government/statistical-data-sets/live-tables-on-planning-application-statistics" TargetMode="External"/><Relationship Id="rId30" Type="http://schemas.openxmlformats.org/officeDocument/2006/relationships/hyperlink" Target="https://www.theia.org/sites/default/files/2021-09/IMS%20report%202021.pdf" TargetMode="External"/><Relationship Id="rId35" Type="http://schemas.openxmlformats.org/officeDocument/2006/relationships/hyperlink" Target="https://assets.kpmg/content/dam/kpmg/uk/pdf/2021/12/kpmg-s-guide-to-directors-remuneration-2021-full.pdf" TargetMode="External"/><Relationship Id="rId43" Type="http://schemas.openxmlformats.org/officeDocument/2006/relationships/hyperlink" Target="https://www.federalreserve.gov/publications/files/202205-supervision-and-regulation-report.pdf" TargetMode="External"/><Relationship Id="rId48" Type="http://schemas.openxmlformats.org/officeDocument/2006/relationships/hyperlink" Target="https://markets.ft.com/data/equities/tearsheet/forecasts?s=CBG:LSE" TargetMode="External"/><Relationship Id="rId56" Type="http://schemas.openxmlformats.org/officeDocument/2006/relationships/hyperlink" Target="https://uk.finance.yahoo.com/quote/CBG.L/history?period1=1469059200&amp;period2=1629504000&amp;interval=1d&amp;filter=history&amp;frequency=1d&amp;includeAdjustedClose=true" TargetMode="External"/><Relationship Id="rId8" Type="http://schemas.openxmlformats.org/officeDocument/2006/relationships/hyperlink" Target="https://history.closebrothers.com/" TargetMode="External"/><Relationship Id="rId51" Type="http://schemas.openxmlformats.org/officeDocument/2006/relationships/hyperlink" Target="https://www.closebrothers.com/credit-ratings" TargetMode="External"/><Relationship Id="rId3" Type="http://schemas.openxmlformats.org/officeDocument/2006/relationships/hyperlink" Target="https://www.bankofengland.co.uk/statistics/banking-sector-regulatory-capital/2021/2021-q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676CF-4A76-4C0B-83EC-8F4EEE767579}">
  <dimension ref="B1:AM2389"/>
  <sheetViews>
    <sheetView tabSelected="1" zoomScale="85" zoomScaleNormal="85" workbookViewId="0">
      <selection activeCell="D5" sqref="D5"/>
    </sheetView>
  </sheetViews>
  <sheetFormatPr defaultColWidth="8.85546875" defaultRowHeight="15" outlineLevelRow="1" x14ac:dyDescent="0.25"/>
  <cols>
    <col min="2" max="2" width="142.42578125" bestFit="1" customWidth="1"/>
    <col min="3" max="3" width="15.42578125" bestFit="1" customWidth="1"/>
    <col min="4" max="5" width="12.28515625" bestFit="1" customWidth="1"/>
    <col min="6" max="6" width="11.42578125" customWidth="1"/>
    <col min="7" max="7" width="12.85546875" customWidth="1"/>
    <col min="8" max="8" width="11.7109375" bestFit="1" customWidth="1"/>
    <col min="9" max="10" width="11.140625" customWidth="1"/>
    <col min="11" max="11" width="10.5703125" style="2" bestFit="1" customWidth="1"/>
    <col min="12" max="12" width="11.42578125" customWidth="1"/>
    <col min="13" max="13" width="12.140625" customWidth="1"/>
    <col min="14" max="14" width="9.85546875" bestFit="1" customWidth="1"/>
    <col min="16" max="16" width="22.42578125" customWidth="1"/>
  </cols>
  <sheetData>
    <row r="1" spans="2:20" x14ac:dyDescent="0.25">
      <c r="B1" s="1" t="s">
        <v>0</v>
      </c>
      <c r="C1" s="1"/>
      <c r="D1" s="1"/>
      <c r="E1" s="1"/>
      <c r="F1" s="1"/>
      <c r="G1" s="1"/>
      <c r="H1" s="1"/>
      <c r="K1"/>
    </row>
    <row r="2" spans="2:20" x14ac:dyDescent="0.25">
      <c r="K2"/>
    </row>
    <row r="3" spans="2:20" x14ac:dyDescent="0.25">
      <c r="B3" t="s">
        <v>1</v>
      </c>
      <c r="C3" s="2">
        <v>10.44</v>
      </c>
      <c r="K3"/>
    </row>
    <row r="4" spans="2:20" x14ac:dyDescent="0.25">
      <c r="B4" t="s">
        <v>2</v>
      </c>
      <c r="C4" s="3">
        <f>C3*C6</f>
        <v>1570737223.0799999</v>
      </c>
      <c r="K4"/>
    </row>
    <row r="5" spans="2:20" x14ac:dyDescent="0.25">
      <c r="B5" t="s">
        <v>3</v>
      </c>
      <c r="C5" s="3" t="s">
        <v>4</v>
      </c>
      <c r="K5"/>
    </row>
    <row r="6" spans="2:20" x14ac:dyDescent="0.25">
      <c r="B6" t="s">
        <v>5</v>
      </c>
      <c r="C6" s="3">
        <v>150453757</v>
      </c>
      <c r="K6"/>
    </row>
    <row r="7" spans="2:20" x14ac:dyDescent="0.25">
      <c r="B7" t="s">
        <v>1115</v>
      </c>
      <c r="C7" s="3"/>
      <c r="K7"/>
    </row>
    <row r="8" spans="2:20" x14ac:dyDescent="0.25">
      <c r="K8"/>
    </row>
    <row r="9" spans="2:20" x14ac:dyDescent="0.25">
      <c r="B9" s="4" t="s">
        <v>6</v>
      </c>
      <c r="C9" s="4"/>
      <c r="D9" s="4"/>
      <c r="E9" s="4"/>
      <c r="F9" s="4"/>
      <c r="G9" s="4"/>
      <c r="H9" s="4"/>
      <c r="I9" s="4"/>
      <c r="J9" s="4"/>
      <c r="K9" s="4"/>
      <c r="L9" s="4"/>
      <c r="M9" s="4"/>
      <c r="N9" s="4"/>
    </row>
    <row r="10" spans="2:20" outlineLevel="1" x14ac:dyDescent="0.25">
      <c r="K10"/>
    </row>
    <row r="11" spans="2:20" ht="15.75" outlineLevel="1" thickBot="1" x14ac:dyDescent="0.3">
      <c r="C11" s="5">
        <v>44408</v>
      </c>
      <c r="D11" s="5">
        <v>44043</v>
      </c>
      <c r="E11" s="5">
        <v>43677</v>
      </c>
      <c r="F11" s="5">
        <v>43312</v>
      </c>
      <c r="G11" s="5">
        <v>42947</v>
      </c>
      <c r="H11" s="5">
        <v>42582</v>
      </c>
      <c r="I11" s="6" t="s">
        <v>7</v>
      </c>
      <c r="K11" s="5">
        <v>44592</v>
      </c>
      <c r="L11" s="5">
        <v>44227</v>
      </c>
      <c r="M11" s="5">
        <v>43861</v>
      </c>
      <c r="N11" s="5">
        <v>43496</v>
      </c>
    </row>
    <row r="12" spans="2:20" outlineLevel="1" x14ac:dyDescent="0.25">
      <c r="B12" t="s">
        <v>8</v>
      </c>
      <c r="C12" s="7">
        <v>656.8</v>
      </c>
      <c r="D12" s="7">
        <v>629.1</v>
      </c>
      <c r="E12">
        <v>635.6</v>
      </c>
      <c r="F12">
        <v>601</v>
      </c>
      <c r="G12">
        <v>578.9</v>
      </c>
      <c r="H12">
        <v>550.1</v>
      </c>
      <c r="I12" s="8">
        <f>SUM(C12/H12)^(1/5)-1</f>
        <v>3.6091950959723285E-2</v>
      </c>
      <c r="K12" s="7">
        <v>341.1</v>
      </c>
      <c r="L12" s="7">
        <v>326.8</v>
      </c>
      <c r="M12">
        <v>323.5</v>
      </c>
      <c r="N12">
        <v>314.5</v>
      </c>
      <c r="R12" s="9"/>
      <c r="T12" s="9"/>
    </row>
    <row r="13" spans="2:20" outlineLevel="1" x14ac:dyDescent="0.25">
      <c r="B13" s="10" t="s">
        <v>9</v>
      </c>
      <c r="C13" s="11">
        <f>(C12/D12)-1</f>
        <v>4.4031155619138396E-2</v>
      </c>
      <c r="D13" s="11">
        <f>(D12/E12)-1</f>
        <v>-1.0226557583385754E-2</v>
      </c>
      <c r="E13" s="11">
        <f>(E12/F12)-1</f>
        <v>5.7570715474209777E-2</v>
      </c>
      <c r="F13" s="11">
        <f>(F12/G12)-1</f>
        <v>3.8175850751425155E-2</v>
      </c>
      <c r="G13" s="11">
        <f>(G12/H12)-1</f>
        <v>5.2354117433193847E-2</v>
      </c>
      <c r="H13" s="11"/>
      <c r="K13" s="11">
        <f>(K12/L12)-1</f>
        <v>4.3757649938800602E-2</v>
      </c>
      <c r="L13" s="11">
        <f>(L12/M12)-1</f>
        <v>1.0200927357032485E-2</v>
      </c>
      <c r="M13" s="11">
        <f>(M12/N12)-1</f>
        <v>2.8616852146263971E-2</v>
      </c>
      <c r="R13" s="9"/>
      <c r="T13" s="9"/>
    </row>
    <row r="14" spans="2:20" ht="15.75" outlineLevel="1" thickBot="1" x14ac:dyDescent="0.3">
      <c r="B14" t="s">
        <v>10</v>
      </c>
      <c r="C14" s="12">
        <v>-119.3</v>
      </c>
      <c r="D14" s="12">
        <v>-135.1</v>
      </c>
      <c r="E14" s="12">
        <v>-129.9</v>
      </c>
      <c r="F14" s="12">
        <v>-114.9</v>
      </c>
      <c r="G14" s="12">
        <v>-117.3</v>
      </c>
      <c r="H14" s="12">
        <v>-127.5</v>
      </c>
      <c r="I14" s="8">
        <f>SUM(C14/H14)^(1/5)-1</f>
        <v>-1.3207018858434671E-2</v>
      </c>
      <c r="K14" s="12">
        <v>-49.3</v>
      </c>
      <c r="L14" s="12">
        <v>-61.2</v>
      </c>
      <c r="M14" s="12">
        <v>-69.400000000000006</v>
      </c>
      <c r="N14" s="12">
        <v>-64.7</v>
      </c>
    </row>
    <row r="15" spans="2:20" s="13" customFormat="1" outlineLevel="1" x14ac:dyDescent="0.25">
      <c r="B15" s="13" t="s">
        <v>11</v>
      </c>
      <c r="C15" s="6">
        <f>SUM(C14,C12)</f>
        <v>537.5</v>
      </c>
      <c r="D15" s="6">
        <f>SUM(D14,D12)</f>
        <v>494</v>
      </c>
      <c r="E15" s="6">
        <f>SUM(E14,E12)</f>
        <v>505.70000000000005</v>
      </c>
      <c r="F15" s="6">
        <f>SUM(F14,F12)</f>
        <v>486.1</v>
      </c>
      <c r="G15" s="6">
        <f>SUM(G14,G12)</f>
        <v>461.59999999999997</v>
      </c>
      <c r="H15" s="6">
        <f>SUM(H14,H12)</f>
        <v>422.6</v>
      </c>
      <c r="I15" s="8">
        <f>SUM(C15/H15)^(1/5)-1</f>
        <v>4.9276134763707846E-2</v>
      </c>
      <c r="K15" s="6">
        <f>SUM(K14,K12)</f>
        <v>291.8</v>
      </c>
      <c r="L15" s="6">
        <f>SUM(L14,L12)</f>
        <v>265.60000000000002</v>
      </c>
      <c r="M15" s="6">
        <f>SUM(M14,M12)</f>
        <v>254.1</v>
      </c>
      <c r="N15" s="6">
        <f>SUM(N14,N12)</f>
        <v>249.8</v>
      </c>
      <c r="R15" s="14"/>
      <c r="T15" s="14"/>
    </row>
    <row r="16" spans="2:20" s="13" customFormat="1" outlineLevel="1" x14ac:dyDescent="0.25">
      <c r="B16" s="10" t="s">
        <v>9</v>
      </c>
      <c r="C16" s="11">
        <f>(C15/D15)-1</f>
        <v>8.8056680161943346E-2</v>
      </c>
      <c r="D16" s="11">
        <f>(D15/E15)-1</f>
        <v>-2.3136246786632508E-2</v>
      </c>
      <c r="E16" s="11">
        <f>(E15/F15)-1</f>
        <v>4.0320921621065597E-2</v>
      </c>
      <c r="F16" s="11">
        <f>(F15/G15)-1</f>
        <v>5.3076256499133612E-2</v>
      </c>
      <c r="G16" s="11">
        <f>(G15/H15)-1</f>
        <v>9.2285849503076056E-2</v>
      </c>
      <c r="H16" s="11"/>
      <c r="K16" s="11">
        <f>(K15/L15)-1</f>
        <v>9.8644578313253017E-2</v>
      </c>
      <c r="L16" s="11">
        <f>(L15/M15)-1</f>
        <v>4.5257772530499896E-2</v>
      </c>
      <c r="M16" s="11">
        <f>(E15/F15)-1</f>
        <v>4.0320921621065597E-2</v>
      </c>
      <c r="N16" s="11"/>
      <c r="R16" s="14"/>
      <c r="T16" s="14"/>
    </row>
    <row r="17" spans="2:14" outlineLevel="1" x14ac:dyDescent="0.25">
      <c r="C17" s="7"/>
      <c r="D17" s="7"/>
      <c r="K17" s="7"/>
      <c r="L17" s="7"/>
    </row>
    <row r="18" spans="2:14" outlineLevel="1" x14ac:dyDescent="0.25">
      <c r="B18" t="s">
        <v>12</v>
      </c>
      <c r="C18" s="7">
        <v>246.1</v>
      </c>
      <c r="D18" s="7">
        <v>230.2</v>
      </c>
      <c r="E18">
        <v>224.9</v>
      </c>
      <c r="F18">
        <v>213.3</v>
      </c>
      <c r="G18">
        <v>206.5</v>
      </c>
      <c r="H18">
        <v>189.2</v>
      </c>
      <c r="I18" s="8">
        <f>SUM(C18/H18)^(1/5)-1</f>
        <v>5.3993897396323431E-2</v>
      </c>
      <c r="K18" s="7">
        <v>128.6</v>
      </c>
      <c r="L18" s="7">
        <v>117.5</v>
      </c>
      <c r="M18">
        <v>117.7</v>
      </c>
      <c r="N18">
        <v>113.5</v>
      </c>
    </row>
    <row r="19" spans="2:14" outlineLevel="1" x14ac:dyDescent="0.25">
      <c r="B19" s="10" t="s">
        <v>9</v>
      </c>
      <c r="C19" s="11">
        <f>(C18/D18)-1</f>
        <v>6.9070373588184131E-2</v>
      </c>
      <c r="D19" s="11">
        <f>(D18/E18)-1</f>
        <v>2.3566029346376194E-2</v>
      </c>
      <c r="E19" s="11">
        <f>(E18/F18)-1</f>
        <v>5.4383497421472082E-2</v>
      </c>
      <c r="F19" s="11">
        <f>(F18/G18)-1</f>
        <v>3.2929782082324444E-2</v>
      </c>
      <c r="G19" s="11">
        <f>(G18/H18)-1</f>
        <v>9.1437632135306535E-2</v>
      </c>
      <c r="H19" s="11"/>
      <c r="I19" s="8"/>
      <c r="K19" s="11">
        <f>(K18/L18)-1</f>
        <v>9.4468085106382826E-2</v>
      </c>
      <c r="L19" s="11">
        <f>(L18/M18)-1</f>
        <v>-1.6992353440952179E-3</v>
      </c>
      <c r="M19" s="11">
        <f>(M18/N18)-1</f>
        <v>3.7004405286343633E-2</v>
      </c>
    </row>
    <row r="20" spans="2:14" outlineLevel="1" x14ac:dyDescent="0.25">
      <c r="B20" t="s">
        <v>13</v>
      </c>
      <c r="C20" s="7">
        <v>-16.100000000000001</v>
      </c>
      <c r="D20" s="7">
        <v>-17.600000000000001</v>
      </c>
      <c r="E20">
        <v>-19.2</v>
      </c>
      <c r="F20">
        <v>-13.7</v>
      </c>
      <c r="G20">
        <v>-29</v>
      </c>
      <c r="H20">
        <v>-28.5</v>
      </c>
      <c r="I20" s="8">
        <f>SUM(C20/H20)^(1/5)-1</f>
        <v>-0.10793561013209108</v>
      </c>
      <c r="K20" s="7">
        <v>-8</v>
      </c>
      <c r="L20" s="7">
        <v>-8.6</v>
      </c>
      <c r="M20">
        <v>-9.1999999999999993</v>
      </c>
      <c r="N20">
        <v>-6.1</v>
      </c>
    </row>
    <row r="21" spans="2:14" outlineLevel="1" x14ac:dyDescent="0.25">
      <c r="B21" t="s">
        <v>14</v>
      </c>
      <c r="C21" s="7">
        <v>165.2</v>
      </c>
      <c r="D21" s="7">
        <v>142.6</v>
      </c>
      <c r="E21">
        <v>81.3</v>
      </c>
      <c r="F21">
        <v>100.1</v>
      </c>
      <c r="G21">
        <v>94.2</v>
      </c>
      <c r="H21">
        <v>67.900000000000006</v>
      </c>
      <c r="K21" s="7">
        <v>43.3</v>
      </c>
      <c r="L21" s="7">
        <v>91.2</v>
      </c>
      <c r="M21">
        <v>43.8</v>
      </c>
      <c r="N21">
        <v>39.700000000000003</v>
      </c>
    </row>
    <row r="22" spans="2:14" outlineLevel="1" x14ac:dyDescent="0.25">
      <c r="B22" t="s">
        <v>15</v>
      </c>
      <c r="C22" s="7">
        <v>89.4</v>
      </c>
      <c r="D22" s="7">
        <v>83.4</v>
      </c>
      <c r="E22">
        <v>77.400000000000006</v>
      </c>
      <c r="F22">
        <v>65.099999999999994</v>
      </c>
      <c r="G22">
        <v>57.3</v>
      </c>
      <c r="H22">
        <v>55.8</v>
      </c>
      <c r="K22" s="7">
        <v>51.6</v>
      </c>
      <c r="L22" s="7">
        <v>42.9</v>
      </c>
      <c r="M22">
        <v>44.2</v>
      </c>
      <c r="N22">
        <v>36.9</v>
      </c>
    </row>
    <row r="23" spans="2:14" ht="15.75" outlineLevel="1" thickBot="1" x14ac:dyDescent="0.3">
      <c r="B23" t="s">
        <v>16</v>
      </c>
      <c r="C23" s="12">
        <v>-69.5</v>
      </c>
      <c r="D23" s="12">
        <v>-66.5</v>
      </c>
      <c r="E23" s="12">
        <v>-53.7</v>
      </c>
      <c r="F23" s="12">
        <v>-45.1</v>
      </c>
      <c r="G23" s="12">
        <v>-25</v>
      </c>
      <c r="H23" s="12">
        <v>-19.600000000000001</v>
      </c>
      <c r="K23" s="12">
        <v>-35.700000000000003</v>
      </c>
      <c r="L23" s="12">
        <v>-34.6</v>
      </c>
      <c r="M23" s="12">
        <v>-30.6</v>
      </c>
      <c r="N23" s="12">
        <v>-26.4</v>
      </c>
    </row>
    <row r="24" spans="2:14" s="13" customFormat="1" outlineLevel="1" x14ac:dyDescent="0.25">
      <c r="B24" s="13" t="s">
        <v>17</v>
      </c>
      <c r="C24" s="6">
        <f>SUM(C18,C20,C21,C22,C23)</f>
        <v>415.1</v>
      </c>
      <c r="D24" s="6">
        <f>SUM(D18,D20,D21,D22,D23)</f>
        <v>372.1</v>
      </c>
      <c r="E24" s="6">
        <f>SUM(E18,E20,E21,E22,E23)</f>
        <v>310.7</v>
      </c>
      <c r="F24" s="6">
        <f>SUM(F18,F20,F21,F22,F23)</f>
        <v>319.70000000000005</v>
      </c>
      <c r="G24" s="6">
        <f>SUM(G18,G20,G21,G22,G23)</f>
        <v>304</v>
      </c>
      <c r="H24" s="6">
        <f>SUM(H18,H20,H21,H22,H23)</f>
        <v>264.79999999999995</v>
      </c>
      <c r="I24" s="8">
        <f>SUM(C24/H24)^(1/5)-1</f>
        <v>9.4074637632128644E-2</v>
      </c>
      <c r="K24" s="6">
        <f>SUM(K18,K20,K21,K22,K23)</f>
        <v>179.79999999999995</v>
      </c>
      <c r="L24" s="6">
        <f>SUM(L18,L20,L21,L22,L23)</f>
        <v>208.40000000000003</v>
      </c>
      <c r="M24" s="6">
        <f>SUM(M18,M20,M21,M22,M23)</f>
        <v>165.9</v>
      </c>
      <c r="N24" s="6">
        <f>SUM(N18,N20,N21,N22,N23)</f>
        <v>157.60000000000002</v>
      </c>
    </row>
    <row r="25" spans="2:14" s="13" customFormat="1" outlineLevel="1" x14ac:dyDescent="0.25">
      <c r="B25" s="10" t="s">
        <v>9</v>
      </c>
      <c r="C25" s="11">
        <f>(C24/D24)-1</f>
        <v>0.11556033324375159</v>
      </c>
      <c r="D25" s="11">
        <f>(D24/E24)-1</f>
        <v>0.1976182813002898</v>
      </c>
      <c r="E25" s="11">
        <f>(E24/F24)-1</f>
        <v>-2.8151391929934433E-2</v>
      </c>
      <c r="F25" s="11">
        <f>(F24/G24)-1</f>
        <v>5.1644736842105354E-2</v>
      </c>
      <c r="G25" s="11">
        <f>(G24/H24)-1</f>
        <v>0.14803625377643526</v>
      </c>
      <c r="H25" s="11"/>
      <c r="I25" s="8"/>
      <c r="K25" s="11">
        <f>(K24/L24)-1</f>
        <v>-0.13723608445297542</v>
      </c>
      <c r="L25" s="11">
        <f>(L24/M24)-1</f>
        <v>0.25617842073538299</v>
      </c>
      <c r="M25" s="11">
        <f>(M24/N24)-1</f>
        <v>5.2664974619289318E-2</v>
      </c>
      <c r="N25" s="6"/>
    </row>
    <row r="26" spans="2:14" s="13" customFormat="1" ht="15.75" outlineLevel="1" thickBot="1" x14ac:dyDescent="0.3">
      <c r="C26" s="12"/>
      <c r="D26" s="12"/>
      <c r="E26" s="12"/>
      <c r="F26" s="12"/>
      <c r="G26" s="12"/>
      <c r="H26" s="12"/>
      <c r="K26" s="12"/>
      <c r="L26" s="12"/>
      <c r="M26" s="12"/>
      <c r="N26" s="12"/>
    </row>
    <row r="27" spans="2:14" s="13" customFormat="1" outlineLevel="1" x14ac:dyDescent="0.25">
      <c r="B27" s="13" t="s">
        <v>18</v>
      </c>
      <c r="C27" s="6">
        <f>SUM(C24+C15)</f>
        <v>952.6</v>
      </c>
      <c r="D27" s="6">
        <f>SUM(D24+D15)</f>
        <v>866.1</v>
      </c>
      <c r="E27" s="6">
        <f>SUM(E24+E15)</f>
        <v>816.40000000000009</v>
      </c>
      <c r="F27" s="6">
        <f>SUM(F24+F15)</f>
        <v>805.80000000000007</v>
      </c>
      <c r="G27" s="6">
        <f>SUM(G24+G15)</f>
        <v>765.59999999999991</v>
      </c>
      <c r="H27" s="6">
        <f>SUM(H24+H15)</f>
        <v>687.4</v>
      </c>
      <c r="I27" s="8">
        <f>SUM(C27/H27)^(1/5)-1</f>
        <v>6.7431979646954909E-2</v>
      </c>
      <c r="K27" s="6">
        <f>SUM(K24+K15)</f>
        <v>471.59999999999997</v>
      </c>
      <c r="L27" s="6">
        <f>SUM(L24+L15)</f>
        <v>474.00000000000006</v>
      </c>
      <c r="M27" s="6">
        <f>SUM(M24+M15)</f>
        <v>420</v>
      </c>
      <c r="N27" s="6">
        <f>SUM(N24+N15)</f>
        <v>407.40000000000003</v>
      </c>
    </row>
    <row r="28" spans="2:14" s="13" customFormat="1" outlineLevel="1" x14ac:dyDescent="0.25">
      <c r="B28" s="10" t="s">
        <v>9</v>
      </c>
      <c r="C28" s="11">
        <f>(C27/D27)-1</f>
        <v>9.9872993880614214E-2</v>
      </c>
      <c r="D28" s="11">
        <f>(D27/E27)-1</f>
        <v>6.0877021068103776E-2</v>
      </c>
      <c r="E28" s="11">
        <f>(E27/F27)-1</f>
        <v>1.3154628940183599E-2</v>
      </c>
      <c r="F28" s="11">
        <f>(F27/G27)-1</f>
        <v>5.2507836990595802E-2</v>
      </c>
      <c r="G28" s="11">
        <f>(G27/H27)-1</f>
        <v>0.11376200174570839</v>
      </c>
      <c r="H28" s="6"/>
      <c r="I28" s="8"/>
      <c r="K28" s="11">
        <f>(K27/L27)-1</f>
        <v>-5.0632911392406443E-3</v>
      </c>
      <c r="L28" s="11">
        <f>(L27/M27)-1</f>
        <v>0.12857142857142878</v>
      </c>
      <c r="M28" s="6"/>
      <c r="N28" s="6"/>
    </row>
    <row r="29" spans="2:14" outlineLevel="1" x14ac:dyDescent="0.25">
      <c r="C29" s="7"/>
      <c r="D29" s="7"/>
      <c r="K29" s="7"/>
      <c r="L29" s="7"/>
    </row>
    <row r="30" spans="2:14" outlineLevel="1" x14ac:dyDescent="0.25">
      <c r="B30" t="s">
        <v>19</v>
      </c>
      <c r="C30" s="7">
        <v>-592.1</v>
      </c>
      <c r="D30" s="7">
        <v>-538.4</v>
      </c>
      <c r="E30">
        <v>-497.4</v>
      </c>
      <c r="F30">
        <v>-480.5</v>
      </c>
      <c r="G30">
        <v>-460.6</v>
      </c>
      <c r="H30">
        <v>-415.9</v>
      </c>
      <c r="I30" s="8">
        <f>SUM(C30/H30)^(1/5)-1</f>
        <v>7.3201394075300241E-2</v>
      </c>
      <c r="K30" s="7">
        <v>-293.5</v>
      </c>
      <c r="L30" s="7">
        <v>-292.7</v>
      </c>
      <c r="M30">
        <v>-257.60000000000002</v>
      </c>
      <c r="N30">
        <v>-246.7</v>
      </c>
    </row>
    <row r="31" spans="2:14" outlineLevel="1" x14ac:dyDescent="0.25">
      <c r="B31" s="10" t="s">
        <v>20</v>
      </c>
      <c r="C31" s="11">
        <f>(C30/D30)-1</f>
        <v>9.9739970282318069E-2</v>
      </c>
      <c r="D31" s="11">
        <f>(D30/E30)-1</f>
        <v>8.2428628870124587E-2</v>
      </c>
      <c r="E31" s="11">
        <f>(E30/F30)-1</f>
        <v>3.5171696149843834E-2</v>
      </c>
      <c r="F31" s="11">
        <f>(F30/G30)-1</f>
        <v>4.3204515848892733E-2</v>
      </c>
      <c r="G31" s="11">
        <f>(G30/H30)-1</f>
        <v>0.10747775907670132</v>
      </c>
      <c r="H31" s="11"/>
      <c r="I31" s="8"/>
      <c r="K31" s="11">
        <f>(K30/L30)-1</f>
        <v>2.7331738981892784E-3</v>
      </c>
      <c r="L31" s="11">
        <f>(L30/M30)-1</f>
        <v>0.13625776397515521</v>
      </c>
      <c r="M31" s="11">
        <f>(M30/N30)-1</f>
        <v>4.4183218483988762E-2</v>
      </c>
    </row>
    <row r="32" spans="2:14" outlineLevel="1" x14ac:dyDescent="0.25">
      <c r="B32" t="s">
        <v>21</v>
      </c>
      <c r="C32" s="7">
        <v>-89.8</v>
      </c>
      <c r="D32" s="7">
        <v>-183.7</v>
      </c>
      <c r="E32">
        <v>-48.5</v>
      </c>
      <c r="F32">
        <v>-46.7</v>
      </c>
      <c r="G32">
        <v>-40.200000000000003</v>
      </c>
      <c r="H32">
        <v>-37.9</v>
      </c>
      <c r="K32" s="7">
        <v>-48.3</v>
      </c>
      <c r="L32" s="7">
        <v>-52.8</v>
      </c>
      <c r="M32">
        <v>-36.700000000000003</v>
      </c>
      <c r="N32">
        <v>-21.9</v>
      </c>
    </row>
    <row r="33" spans="2:14" outlineLevel="1" x14ac:dyDescent="0.25">
      <c r="B33" t="s">
        <v>22</v>
      </c>
      <c r="C33" s="7">
        <f>SUM(C32,C30)</f>
        <v>-681.9</v>
      </c>
      <c r="D33" s="7">
        <f>SUM(D32,D30)</f>
        <v>-722.09999999999991</v>
      </c>
      <c r="E33" s="7">
        <f>SUM(E32,E30)</f>
        <v>-545.9</v>
      </c>
      <c r="F33" s="7">
        <f>SUM(F32,F30)</f>
        <v>-527.20000000000005</v>
      </c>
      <c r="G33" s="7">
        <f>SUM(G32,G30)</f>
        <v>-500.8</v>
      </c>
      <c r="H33" s="7">
        <f>SUM(H32,H30)</f>
        <v>-453.79999999999995</v>
      </c>
      <c r="I33" s="8">
        <f>SUM(C33/H33)^(1/5)-1</f>
        <v>8.4853862993838902E-2</v>
      </c>
      <c r="K33" s="7">
        <f>SUM(K32,K30)</f>
        <v>-341.8</v>
      </c>
      <c r="L33" s="7">
        <f>SUM(L32,L30)</f>
        <v>-345.5</v>
      </c>
      <c r="M33" s="7">
        <f>SUM(M32,M30)</f>
        <v>-294.3</v>
      </c>
      <c r="N33" s="7">
        <f>SUM(N32,N30)</f>
        <v>-268.59999999999997</v>
      </c>
    </row>
    <row r="34" spans="2:14" ht="15.75" outlineLevel="1" thickBot="1" x14ac:dyDescent="0.3">
      <c r="B34" s="10" t="s">
        <v>23</v>
      </c>
      <c r="C34" s="15">
        <f>(C33/D33)-1</f>
        <v>-5.5670959700872324E-2</v>
      </c>
      <c r="D34" s="15">
        <f>(D33/E33)-1</f>
        <v>0.32276973804726139</v>
      </c>
      <c r="E34" s="15">
        <f>(E33/F33)-1</f>
        <v>3.5470409711684248E-2</v>
      </c>
      <c r="F34" s="15">
        <f>(F33/G33)-1</f>
        <v>5.271565495207664E-2</v>
      </c>
      <c r="G34" s="15">
        <f>(G33/H33)-1</f>
        <v>0.10356985456148093</v>
      </c>
      <c r="H34" s="15"/>
      <c r="K34" s="15">
        <f>(K33/L33)-1</f>
        <v>-1.0709117221418207E-2</v>
      </c>
      <c r="L34" s="15">
        <f>(L33/M33)-1</f>
        <v>0.17397213727488947</v>
      </c>
      <c r="M34" s="15">
        <f>(M33/N33)-1</f>
        <v>9.5681310498883176E-2</v>
      </c>
      <c r="N34" s="15"/>
    </row>
    <row r="35" spans="2:14" s="13" customFormat="1" outlineLevel="1" x14ac:dyDescent="0.25">
      <c r="B35" s="13" t="s">
        <v>24</v>
      </c>
      <c r="C35" s="6">
        <f>SUM(C33+C27)</f>
        <v>270.70000000000005</v>
      </c>
      <c r="D35" s="6">
        <f>SUM(D33+D27)</f>
        <v>144.00000000000011</v>
      </c>
      <c r="E35" s="6">
        <f>SUM(E33+E27)</f>
        <v>270.50000000000011</v>
      </c>
      <c r="F35" s="6">
        <f>SUM(F33+F27)</f>
        <v>278.60000000000002</v>
      </c>
      <c r="G35" s="6">
        <f>SUM(G33+G27)</f>
        <v>264.7999999999999</v>
      </c>
      <c r="H35" s="6">
        <f>SUM(H33+H27)</f>
        <v>233.60000000000002</v>
      </c>
      <c r="I35" s="8">
        <f>SUM(C35/H35)^(1/5)-1</f>
        <v>2.9919031681070463E-2</v>
      </c>
      <c r="K35" s="6">
        <f>SUM(K33+K27)</f>
        <v>129.79999999999995</v>
      </c>
      <c r="L35" s="6">
        <f>SUM(L33+L27)</f>
        <v>128.50000000000006</v>
      </c>
      <c r="M35" s="6">
        <f>SUM(M33+M27)</f>
        <v>125.69999999999999</v>
      </c>
      <c r="N35" s="6">
        <f>SUM(N33+N27)</f>
        <v>138.80000000000007</v>
      </c>
    </row>
    <row r="36" spans="2:14" outlineLevel="1" x14ac:dyDescent="0.25">
      <c r="C36" s="7"/>
      <c r="D36" s="7"/>
      <c r="K36" s="7"/>
      <c r="L36" s="7"/>
    </row>
    <row r="37" spans="2:14" outlineLevel="1" x14ac:dyDescent="0.25">
      <c r="B37" t="s">
        <v>25</v>
      </c>
      <c r="C37" s="7"/>
      <c r="D37" s="7"/>
      <c r="E37">
        <v>1.1000000000000001</v>
      </c>
      <c r="F37">
        <v>-2.2000000000000002</v>
      </c>
      <c r="K37" s="7"/>
      <c r="L37" s="7"/>
    </row>
    <row r="38" spans="2:14" outlineLevel="1" x14ac:dyDescent="0.25">
      <c r="B38" t="s">
        <v>26</v>
      </c>
      <c r="C38" s="7">
        <v>-14.2</v>
      </c>
      <c r="D38" s="7">
        <v>-3.1</v>
      </c>
      <c r="E38">
        <v>-5.8</v>
      </c>
      <c r="F38">
        <v>-7.4</v>
      </c>
      <c r="G38">
        <v>-6.2</v>
      </c>
      <c r="H38">
        <v>-5.0999999999999996</v>
      </c>
      <c r="K38" s="7">
        <v>-0.9</v>
      </c>
      <c r="L38" s="7">
        <v>-1.5</v>
      </c>
      <c r="M38">
        <v>-1.6</v>
      </c>
      <c r="N38">
        <v>-3.2</v>
      </c>
    </row>
    <row r="39" spans="2:14" outlineLevel="1" x14ac:dyDescent="0.25">
      <c r="B39" t="s">
        <v>27</v>
      </c>
      <c r="C39" s="7">
        <v>-12.1</v>
      </c>
      <c r="D39" s="7" t="s">
        <v>28</v>
      </c>
      <c r="K39" s="7"/>
      <c r="L39" s="7"/>
    </row>
    <row r="40" spans="2:14" ht="15.75" outlineLevel="1" thickBot="1" x14ac:dyDescent="0.3">
      <c r="B40" t="s">
        <v>29</v>
      </c>
      <c r="C40" s="16">
        <v>20.8</v>
      </c>
      <c r="D40" s="16" t="s">
        <v>28</v>
      </c>
      <c r="E40" s="17"/>
      <c r="F40" s="17"/>
      <c r="G40" s="17"/>
      <c r="H40" s="17"/>
      <c r="K40" s="18"/>
      <c r="L40" s="12"/>
      <c r="M40" s="12"/>
      <c r="N40" s="12"/>
    </row>
    <row r="41" spans="2:14" outlineLevel="1" x14ac:dyDescent="0.25">
      <c r="B41" s="13" t="s">
        <v>30</v>
      </c>
      <c r="C41" s="6">
        <f>SUM(C35:C40)</f>
        <v>265.20000000000005</v>
      </c>
      <c r="D41" s="6">
        <f>SUM(D35:D40)</f>
        <v>140.90000000000012</v>
      </c>
      <c r="E41" s="6">
        <f>SUM(E35:E40)</f>
        <v>265.80000000000013</v>
      </c>
      <c r="F41" s="6">
        <f>SUM(F35:F40)</f>
        <v>269.00000000000006</v>
      </c>
      <c r="G41" s="6">
        <f>SUM(G35:G40)</f>
        <v>258.59999999999991</v>
      </c>
      <c r="H41" s="6">
        <f>SUM(H35:H40)</f>
        <v>228.50000000000003</v>
      </c>
      <c r="I41" s="8">
        <f>SUM(C41/H41)^(1/5)-1</f>
        <v>3.0237759011772392E-2</v>
      </c>
      <c r="J41" s="13"/>
      <c r="K41" s="6">
        <f>SUM(K35:K40)</f>
        <v>128.89999999999995</v>
      </c>
      <c r="L41" s="6">
        <f>SUM(L35:L40)</f>
        <v>127.00000000000006</v>
      </c>
      <c r="M41" s="6">
        <f>SUM(M35:M40)</f>
        <v>124.1</v>
      </c>
      <c r="N41" s="6">
        <f>SUM(N35:N40)</f>
        <v>135.60000000000008</v>
      </c>
    </row>
    <row r="42" spans="2:14" outlineLevel="1" x14ac:dyDescent="0.25">
      <c r="K42"/>
    </row>
    <row r="43" spans="2:14" ht="15.75" outlineLevel="1" thickBot="1" x14ac:dyDescent="0.3">
      <c r="B43" t="s">
        <v>31</v>
      </c>
      <c r="C43" s="12">
        <v>-63.1</v>
      </c>
      <c r="D43" s="12">
        <v>-31.4</v>
      </c>
      <c r="E43" s="12">
        <v>-64.400000000000006</v>
      </c>
      <c r="F43" s="12">
        <v>-67</v>
      </c>
      <c r="G43" s="12">
        <v>-67.7</v>
      </c>
      <c r="H43" s="12">
        <v>-42.2</v>
      </c>
      <c r="K43" s="12">
        <v>-33.799999999999997</v>
      </c>
      <c r="L43" s="12">
        <v>-32.200000000000003</v>
      </c>
      <c r="M43" s="12">
        <v>-29.6</v>
      </c>
      <c r="N43" s="12">
        <v>-33.4</v>
      </c>
    </row>
    <row r="44" spans="2:14" outlineLevel="1" x14ac:dyDescent="0.25">
      <c r="B44" s="13" t="s">
        <v>32</v>
      </c>
      <c r="C44" s="6">
        <f>SUM(C41:C43)</f>
        <v>202.10000000000005</v>
      </c>
      <c r="D44" s="6">
        <f>SUM(D41:D43)</f>
        <v>109.50000000000011</v>
      </c>
      <c r="E44" s="19">
        <f>SUM(E41:E43)</f>
        <v>201.40000000000012</v>
      </c>
      <c r="F44" s="19">
        <f>SUM(F41:F43)</f>
        <v>202.00000000000006</v>
      </c>
      <c r="G44" s="19">
        <f>SUM(G41:G43)</f>
        <v>190.89999999999992</v>
      </c>
      <c r="H44" s="6">
        <f>SUM(H41:H43)</f>
        <v>186.3</v>
      </c>
      <c r="I44" s="8">
        <f>SUM(C44/H44)^(1/5)-1</f>
        <v>1.6414124903783689E-2</v>
      </c>
      <c r="J44" s="13"/>
      <c r="K44" s="6">
        <f>SUM(K41:K43)</f>
        <v>95.099999999999952</v>
      </c>
      <c r="L44" s="6">
        <f>SUM(L41:L43)</f>
        <v>94.800000000000054</v>
      </c>
      <c r="M44" s="6">
        <f>SUM(M41:M43)</f>
        <v>94.5</v>
      </c>
      <c r="N44" s="6">
        <f>SUM(N41:N43)</f>
        <v>102.20000000000007</v>
      </c>
    </row>
    <row r="45" spans="2:14" outlineLevel="1" x14ac:dyDescent="0.25">
      <c r="C45" s="7"/>
      <c r="D45" s="7"/>
      <c r="K45" s="7"/>
      <c r="L45" s="7"/>
    </row>
    <row r="46" spans="2:14" outlineLevel="1" x14ac:dyDescent="0.25">
      <c r="B46" t="s">
        <v>32</v>
      </c>
      <c r="C46" s="7">
        <f>C44</f>
        <v>202.10000000000005</v>
      </c>
      <c r="D46" s="7">
        <f>D44</f>
        <v>109.50000000000011</v>
      </c>
      <c r="E46" s="7">
        <f>E44</f>
        <v>201.40000000000012</v>
      </c>
      <c r="F46" s="7">
        <f>F44</f>
        <v>202.00000000000006</v>
      </c>
      <c r="G46" s="7">
        <f>G44</f>
        <v>190.89999999999992</v>
      </c>
      <c r="H46" s="7">
        <f>H44</f>
        <v>186.3</v>
      </c>
      <c r="K46" s="7">
        <f>K44</f>
        <v>95.099999999999952</v>
      </c>
      <c r="L46" s="7">
        <f>L44</f>
        <v>94.800000000000054</v>
      </c>
      <c r="M46" s="7">
        <f>M44</f>
        <v>94.5</v>
      </c>
      <c r="N46" s="7">
        <f>N44</f>
        <v>102.20000000000007</v>
      </c>
    </row>
    <row r="47" spans="2:14" outlineLevel="1" x14ac:dyDescent="0.25">
      <c r="B47" t="s">
        <v>33</v>
      </c>
      <c r="C47" s="7"/>
      <c r="K47"/>
    </row>
    <row r="48" spans="2:14" outlineLevel="1" x14ac:dyDescent="0.25">
      <c r="B48" t="s">
        <v>34</v>
      </c>
      <c r="C48" s="7">
        <v>-1.1000000000000001</v>
      </c>
      <c r="D48" s="7">
        <v>-0.4</v>
      </c>
      <c r="E48">
        <v>0.4</v>
      </c>
      <c r="F48">
        <v>0.3</v>
      </c>
      <c r="G48">
        <v>0.4</v>
      </c>
      <c r="H48">
        <v>3.2</v>
      </c>
      <c r="K48">
        <v>-0.6</v>
      </c>
      <c r="L48">
        <v>-0.4</v>
      </c>
    </row>
    <row r="49" spans="2:28" outlineLevel="1" x14ac:dyDescent="0.25">
      <c r="B49" t="s">
        <v>35</v>
      </c>
      <c r="C49" s="7">
        <v>7.4</v>
      </c>
      <c r="D49" s="7">
        <v>-1.9</v>
      </c>
      <c r="E49">
        <v>-6</v>
      </c>
      <c r="F49">
        <v>4.4000000000000004</v>
      </c>
      <c r="G49">
        <v>4.7</v>
      </c>
      <c r="H49">
        <v>-6.1</v>
      </c>
      <c r="K49">
        <v>16.399999999999999</v>
      </c>
      <c r="L49">
        <v>2.4</v>
      </c>
    </row>
    <row r="50" spans="2:28" outlineLevel="1" x14ac:dyDescent="0.25">
      <c r="B50" t="s">
        <v>36</v>
      </c>
      <c r="C50" s="7">
        <v>0.9</v>
      </c>
      <c r="D50" s="7">
        <v>-0.6</v>
      </c>
      <c r="E50">
        <v>-0.1</v>
      </c>
      <c r="F50">
        <v>0.6</v>
      </c>
      <c r="G50">
        <v>0.7</v>
      </c>
      <c r="K50">
        <v>-1</v>
      </c>
      <c r="L50">
        <v>0.3</v>
      </c>
    </row>
    <row r="51" spans="2:28" outlineLevel="1" x14ac:dyDescent="0.25">
      <c r="B51" t="s">
        <v>37</v>
      </c>
      <c r="C51" s="7"/>
      <c r="D51" s="7"/>
      <c r="H51">
        <v>0.2</v>
      </c>
      <c r="K51"/>
    </row>
    <row r="52" spans="2:28" outlineLevel="1" x14ac:dyDescent="0.25">
      <c r="B52" t="s">
        <v>38</v>
      </c>
      <c r="C52" s="7"/>
      <c r="D52" s="7"/>
      <c r="F52">
        <v>-0.3</v>
      </c>
      <c r="G52">
        <v>0.3</v>
      </c>
      <c r="K52"/>
    </row>
    <row r="53" spans="2:28" outlineLevel="1" x14ac:dyDescent="0.25">
      <c r="B53" t="s">
        <v>39</v>
      </c>
      <c r="C53" s="7">
        <v>-1.2</v>
      </c>
      <c r="D53" s="7">
        <v>1</v>
      </c>
      <c r="E53">
        <v>1.1000000000000001</v>
      </c>
      <c r="F53">
        <v>-1.3</v>
      </c>
      <c r="G53">
        <v>-2.2999999999999998</v>
      </c>
      <c r="H53">
        <v>0.9</v>
      </c>
      <c r="K53">
        <v>-5.0999999999999996</v>
      </c>
      <c r="L53">
        <v>-0.7</v>
      </c>
      <c r="R53" s="7"/>
      <c r="AA53" s="7"/>
      <c r="AB53" s="7"/>
    </row>
    <row r="54" spans="2:28" outlineLevel="1" x14ac:dyDescent="0.25">
      <c r="B54" t="s">
        <v>40</v>
      </c>
      <c r="C54" s="7"/>
      <c r="D54" s="7"/>
      <c r="H54">
        <v>-4.2</v>
      </c>
      <c r="K54"/>
      <c r="O54" s="7"/>
      <c r="P54" s="7"/>
      <c r="R54" s="7"/>
      <c r="AA54" s="7"/>
      <c r="AB54" s="7"/>
    </row>
    <row r="55" spans="2:28" outlineLevel="1" x14ac:dyDescent="0.25">
      <c r="B55" t="s">
        <v>41</v>
      </c>
      <c r="C55" s="7">
        <f>SUM(C48:C54)</f>
        <v>6.0000000000000009</v>
      </c>
      <c r="D55" s="7">
        <f>SUM(D48:D54)</f>
        <v>-1.9</v>
      </c>
      <c r="E55" s="7">
        <f>SUM(E48:E54)</f>
        <v>-4.5999999999999996</v>
      </c>
      <c r="F55" s="7">
        <f>SUM(F48:F54)</f>
        <v>3.7</v>
      </c>
      <c r="G55" s="7">
        <f>SUM(G48:G54)</f>
        <v>3.8000000000000007</v>
      </c>
      <c r="H55" s="7">
        <f>SUM(H48:H54)</f>
        <v>-6</v>
      </c>
      <c r="K55" s="7">
        <f>SUM(K48:K53)</f>
        <v>9.6999999999999993</v>
      </c>
      <c r="L55" s="7">
        <f>SUM(L48:L53)</f>
        <v>1.5999999999999999</v>
      </c>
      <c r="R55" s="7"/>
      <c r="AA55" s="7"/>
      <c r="AB55" s="7"/>
    </row>
    <row r="56" spans="2:28" outlineLevel="1" x14ac:dyDescent="0.25">
      <c r="B56" t="s">
        <v>42</v>
      </c>
      <c r="C56" s="7"/>
      <c r="D56" s="7"/>
      <c r="K56"/>
      <c r="R56" s="7"/>
      <c r="AA56" s="7"/>
      <c r="AB56" s="7"/>
    </row>
    <row r="57" spans="2:28" outlineLevel="1" x14ac:dyDescent="0.25">
      <c r="B57" t="s">
        <v>43</v>
      </c>
      <c r="C57" s="7">
        <v>0.5</v>
      </c>
      <c r="D57" s="7">
        <v>0.9</v>
      </c>
      <c r="E57">
        <v>1.9</v>
      </c>
      <c r="F57">
        <v>1.7</v>
      </c>
      <c r="G57">
        <v>2.7</v>
      </c>
      <c r="H57">
        <v>-1.9</v>
      </c>
      <c r="K57">
        <v>1.9</v>
      </c>
      <c r="L57">
        <v>0.5</v>
      </c>
      <c r="R57" s="7"/>
      <c r="AA57" s="7"/>
      <c r="AB57" s="7"/>
    </row>
    <row r="58" spans="2:28" outlineLevel="1" x14ac:dyDescent="0.25">
      <c r="B58" t="s">
        <v>44</v>
      </c>
      <c r="C58" s="7">
        <v>-0.6</v>
      </c>
      <c r="D58" s="7">
        <v>-0.3</v>
      </c>
      <c r="E58">
        <v>-0.4</v>
      </c>
      <c r="F58">
        <v>-0.4</v>
      </c>
      <c r="G58">
        <v>-0.5</v>
      </c>
      <c r="H58">
        <v>0.3</v>
      </c>
      <c r="K58">
        <v>-0.5</v>
      </c>
      <c r="L58">
        <v>-0.1</v>
      </c>
      <c r="R58" s="7"/>
      <c r="AA58" s="7"/>
      <c r="AB58" s="7"/>
    </row>
    <row r="59" spans="2:28" outlineLevel="1" x14ac:dyDescent="0.25">
      <c r="B59" t="s">
        <v>41</v>
      </c>
      <c r="C59" s="7">
        <f>SUM(C57:C58)</f>
        <v>-9.9999999999999978E-2</v>
      </c>
      <c r="D59" s="7">
        <f>SUM(D57:D58)</f>
        <v>0.60000000000000009</v>
      </c>
      <c r="E59" s="7">
        <f>SUM(E57:E58)</f>
        <v>1.5</v>
      </c>
      <c r="F59" s="7">
        <f>SUM(F57:F58)</f>
        <v>1.2999999999999998</v>
      </c>
      <c r="G59" s="7">
        <f>SUM(G57:G58)</f>
        <v>2.2000000000000002</v>
      </c>
      <c r="H59" s="7">
        <f>SUM(H57:H58)</f>
        <v>-1.5999999999999999</v>
      </c>
      <c r="K59" s="7">
        <f>SUM(K57:K58)</f>
        <v>1.4</v>
      </c>
      <c r="L59" s="7">
        <f>SUM(L57:L58)</f>
        <v>0.4</v>
      </c>
      <c r="R59" s="7"/>
      <c r="AA59" s="7"/>
      <c r="AB59" s="7"/>
    </row>
    <row r="60" spans="2:28" ht="15.75" outlineLevel="1" thickBot="1" x14ac:dyDescent="0.3">
      <c r="B60" t="s">
        <v>45</v>
      </c>
      <c r="C60" s="12">
        <f>SUM(C59+C55)</f>
        <v>5.9000000000000012</v>
      </c>
      <c r="D60" s="12">
        <f>SUM(D59+D55)</f>
        <v>-1.2999999999999998</v>
      </c>
      <c r="E60" s="12">
        <f>SUM(E59+E55)</f>
        <v>-3.0999999999999996</v>
      </c>
      <c r="F60" s="12">
        <f>SUM(F59+F55)</f>
        <v>5</v>
      </c>
      <c r="G60" s="12">
        <f>SUM(G59+G55)</f>
        <v>6.0000000000000009</v>
      </c>
      <c r="H60" s="12">
        <f>SUM(H59+H55)</f>
        <v>-7.6</v>
      </c>
      <c r="K60" s="12">
        <f>SUM(K59+K55)</f>
        <v>11.1</v>
      </c>
      <c r="L60" s="12">
        <f>SUM(L59+L55)</f>
        <v>2</v>
      </c>
      <c r="M60" s="12"/>
      <c r="N60" s="12"/>
    </row>
    <row r="61" spans="2:28" outlineLevel="1" x14ac:dyDescent="0.25">
      <c r="B61" s="13" t="s">
        <v>46</v>
      </c>
      <c r="C61" s="6">
        <f>SUM(C60+C46)</f>
        <v>208.00000000000006</v>
      </c>
      <c r="D61" s="6">
        <f>SUM(D60+D46)</f>
        <v>108.20000000000012</v>
      </c>
      <c r="E61" s="6">
        <f>SUM(E60+E46)</f>
        <v>198.30000000000013</v>
      </c>
      <c r="F61" s="6">
        <f>SUM(F60+F46)</f>
        <v>207.00000000000006</v>
      </c>
      <c r="G61" s="6">
        <f>SUM(G60+G46)</f>
        <v>196.89999999999992</v>
      </c>
      <c r="H61" s="6">
        <f>SUM(H60+H46)</f>
        <v>178.70000000000002</v>
      </c>
      <c r="I61" s="13"/>
      <c r="J61" s="13"/>
      <c r="K61" s="6">
        <f>SUM(K60+K46)</f>
        <v>106.19999999999995</v>
      </c>
      <c r="L61" s="6">
        <f>SUM(L60+L46)</f>
        <v>96.800000000000054</v>
      </c>
    </row>
    <row r="62" spans="2:28" outlineLevel="1" x14ac:dyDescent="0.25">
      <c r="K62"/>
    </row>
    <row r="63" spans="2:28" outlineLevel="1" x14ac:dyDescent="0.25">
      <c r="M63" s="20"/>
    </row>
    <row r="64" spans="2:28" outlineLevel="1" x14ac:dyDescent="0.25">
      <c r="B64" t="s">
        <v>47</v>
      </c>
      <c r="C64" s="20">
        <f>$C$44/C1203</f>
        <v>1.3482321547698468</v>
      </c>
      <c r="D64" s="20">
        <f>D44/D1203</f>
        <v>0.72805851063829863</v>
      </c>
      <c r="E64" s="21">
        <f>E44/E1203</f>
        <v>1.3408788282290289</v>
      </c>
      <c r="F64" s="20">
        <f>F44/F1203</f>
        <v>1.3448735019973375</v>
      </c>
      <c r="G64" s="22">
        <f>G44/G1203</f>
        <v>1.2812080536912747</v>
      </c>
      <c r="H64" s="20">
        <f>H44/H1203</f>
        <v>1.2553908355795149</v>
      </c>
      <c r="K64" s="20">
        <f>K44/K1203</f>
        <v>0.63527054108216408</v>
      </c>
      <c r="L64" s="20">
        <f>L44/L1203</f>
        <v>0.63157894736842146</v>
      </c>
      <c r="M64" s="7"/>
      <c r="N64" s="7"/>
    </row>
    <row r="65" spans="2:21" outlineLevel="1" x14ac:dyDescent="0.25">
      <c r="B65" t="s">
        <v>48</v>
      </c>
      <c r="C65" s="20">
        <f>C$44/C1205</f>
        <v>1.3357567746199606</v>
      </c>
      <c r="D65" s="20">
        <f>D$44/D1205</f>
        <v>0.72468563864990154</v>
      </c>
      <c r="E65" s="20">
        <f>E$44/E1205</f>
        <v>1.3311302048909461</v>
      </c>
      <c r="F65" s="20">
        <f>F$44/F1205</f>
        <v>1.3359788359788365</v>
      </c>
      <c r="G65" s="20">
        <f>G$44/G1205</f>
        <v>1.2726666666666662</v>
      </c>
      <c r="H65" s="20">
        <f>H$44/H1205</f>
        <v>1.2411725516322454</v>
      </c>
      <c r="K65" s="20">
        <f>K$44/K1205</f>
        <v>0.63021868787276314</v>
      </c>
      <c r="L65" s="20">
        <f>L$44/L1205</f>
        <v>0.62823061630218724</v>
      </c>
      <c r="M65" s="7"/>
      <c r="N65" s="7"/>
    </row>
    <row r="66" spans="2:21" outlineLevel="1" x14ac:dyDescent="0.25">
      <c r="C66" s="7"/>
      <c r="D66" s="7"/>
      <c r="K66" s="7"/>
      <c r="L66" s="7"/>
    </row>
    <row r="67" spans="2:21" outlineLevel="1" x14ac:dyDescent="0.25">
      <c r="B67" t="s">
        <v>49</v>
      </c>
      <c r="C67" s="7">
        <v>0.18</v>
      </c>
      <c r="D67" s="7" t="s">
        <v>28</v>
      </c>
      <c r="E67">
        <v>0.22</v>
      </c>
      <c r="F67">
        <v>0.21</v>
      </c>
      <c r="G67">
        <v>0.2</v>
      </c>
      <c r="H67">
        <v>0.19</v>
      </c>
      <c r="K67" s="7">
        <v>0.22</v>
      </c>
      <c r="L67" s="7">
        <v>0.18</v>
      </c>
      <c r="M67">
        <v>0.22700000000000001</v>
      </c>
      <c r="N67">
        <v>0.21</v>
      </c>
    </row>
    <row r="68" spans="2:21" outlineLevel="1" x14ac:dyDescent="0.25">
      <c r="B68" t="s">
        <v>50</v>
      </c>
      <c r="C68" s="7">
        <v>0.42</v>
      </c>
      <c r="D68" s="7">
        <v>0.4</v>
      </c>
      <c r="E68">
        <v>0.44</v>
      </c>
      <c r="F68">
        <v>0.42</v>
      </c>
      <c r="G68">
        <v>0.4</v>
      </c>
      <c r="H68">
        <v>0.38</v>
      </c>
    </row>
    <row r="69" spans="2:21" outlineLevel="1" x14ac:dyDescent="0.25">
      <c r="B69" t="s">
        <v>51</v>
      </c>
      <c r="C69" s="7">
        <f>SUM(C67:C68)</f>
        <v>0.6</v>
      </c>
      <c r="D69" s="7">
        <f>SUM(D67:D68)</f>
        <v>0.4</v>
      </c>
      <c r="E69" s="7">
        <f>SUM(E67:E68)</f>
        <v>0.66</v>
      </c>
      <c r="F69" s="7">
        <f>SUM(F67:F68)</f>
        <v>0.63</v>
      </c>
      <c r="G69" s="7">
        <f>SUM(G67:G68)</f>
        <v>0.60000000000000009</v>
      </c>
      <c r="H69" s="7">
        <f>SUM(H67:H68)</f>
        <v>0.57000000000000006</v>
      </c>
      <c r="K69" s="7">
        <f>SUM(K67:K67)</f>
        <v>0.22</v>
      </c>
      <c r="L69" s="7">
        <f>SUM(L67:L67)</f>
        <v>0.18</v>
      </c>
      <c r="M69" s="7">
        <f>SUM(M67:M67)</f>
        <v>0.22700000000000001</v>
      </c>
      <c r="N69" s="7">
        <f>SUM(N67:N67)</f>
        <v>0.21</v>
      </c>
    </row>
    <row r="70" spans="2:21" outlineLevel="1" x14ac:dyDescent="0.25">
      <c r="K70"/>
    </row>
    <row r="71" spans="2:21" outlineLevel="1" x14ac:dyDescent="0.25">
      <c r="B71" t="s">
        <v>52</v>
      </c>
      <c r="C71" s="23">
        <f>-(C43/C41)</f>
        <v>0.23793363499245848</v>
      </c>
      <c r="D71" s="23">
        <f>-(D43/D41)</f>
        <v>0.22285308729595438</v>
      </c>
      <c r="E71" s="23">
        <f>-(E43/E41)</f>
        <v>0.24228743416102325</v>
      </c>
      <c r="F71" s="23">
        <f>-(F43/F41)</f>
        <v>0.24907063197026016</v>
      </c>
      <c r="G71" s="23">
        <f>-(G43/G41)</f>
        <v>0.26179427687548346</v>
      </c>
      <c r="H71" s="23">
        <f>-(H43/H41)</f>
        <v>0.18468271334792122</v>
      </c>
      <c r="I71" s="23"/>
      <c r="J71" s="23"/>
      <c r="K71" s="23">
        <f>-(K43/K41)</f>
        <v>0.26221877424359979</v>
      </c>
      <c r="L71" s="23">
        <f>-(L43/L41)</f>
        <v>0.2535433070866141</v>
      </c>
      <c r="M71" s="23">
        <f>-(M43/M41)</f>
        <v>0.23851732473811443</v>
      </c>
      <c r="N71" s="23">
        <f>-(N43/N41)</f>
        <v>0.24631268436578155</v>
      </c>
    </row>
    <row r="72" spans="2:21" outlineLevel="1" x14ac:dyDescent="0.25">
      <c r="B72" t="s">
        <v>53</v>
      </c>
      <c r="C72" s="24">
        <f>1-C71</f>
        <v>0.76206636500754155</v>
      </c>
      <c r="D72" s="24">
        <f>1-D71</f>
        <v>0.77714691270404557</v>
      </c>
      <c r="E72" s="24">
        <f>1-E71</f>
        <v>0.75771256583897673</v>
      </c>
      <c r="F72" s="24">
        <f>1-F71</f>
        <v>0.75092936802973986</v>
      </c>
      <c r="G72" s="24">
        <f>1-G71</f>
        <v>0.73820572312451649</v>
      </c>
      <c r="H72" s="24">
        <f>1-H71</f>
        <v>0.81531728665207881</v>
      </c>
      <c r="K72" s="24">
        <f>1-K71</f>
        <v>0.73778122575640026</v>
      </c>
      <c r="L72" s="24">
        <f>1-L71</f>
        <v>0.7464566929133859</v>
      </c>
      <c r="M72" s="24">
        <f>1-M71</f>
        <v>0.76148267526188551</v>
      </c>
      <c r="N72" s="24">
        <f>1-N71</f>
        <v>0.75368731563421842</v>
      </c>
    </row>
    <row r="73" spans="2:21" outlineLevel="1" x14ac:dyDescent="0.25">
      <c r="B73" t="s">
        <v>54</v>
      </c>
      <c r="C73" s="25">
        <f>SUM(C72:H72)/6</f>
        <v>0.76689637022614987</v>
      </c>
      <c r="D73" s="24"/>
      <c r="E73" s="24"/>
      <c r="F73" s="24"/>
      <c r="G73" s="24"/>
      <c r="H73" s="24"/>
      <c r="K73" s="24"/>
      <c r="L73" s="24"/>
      <c r="M73" s="24"/>
      <c r="N73" s="24"/>
    </row>
    <row r="74" spans="2:21" outlineLevel="1" x14ac:dyDescent="0.25">
      <c r="K74"/>
    </row>
    <row r="75" spans="2:21" x14ac:dyDescent="0.25">
      <c r="B75" s="4" t="s">
        <v>55</v>
      </c>
      <c r="C75" s="4"/>
      <c r="D75" s="4"/>
      <c r="E75" s="4"/>
      <c r="F75" s="4"/>
      <c r="G75" s="4"/>
      <c r="H75" s="4"/>
      <c r="I75" s="4"/>
      <c r="J75" s="4"/>
      <c r="K75" s="4"/>
      <c r="L75" s="4"/>
      <c r="M75" s="4"/>
      <c r="N75" s="4"/>
    </row>
    <row r="76" spans="2:21" outlineLevel="1" x14ac:dyDescent="0.25">
      <c r="K76"/>
    </row>
    <row r="77" spans="2:21" ht="15.75" outlineLevel="1" thickBot="1" x14ac:dyDescent="0.3">
      <c r="C77" s="5">
        <v>44408</v>
      </c>
      <c r="D77" s="5">
        <v>44043</v>
      </c>
      <c r="E77" s="5">
        <v>43677</v>
      </c>
      <c r="F77" s="5">
        <v>43312</v>
      </c>
      <c r="G77" s="5">
        <v>42947</v>
      </c>
      <c r="H77" s="5">
        <v>42582</v>
      </c>
      <c r="I77" s="26" t="s">
        <v>56</v>
      </c>
      <c r="J77" s="9"/>
      <c r="K77" s="5">
        <v>44592</v>
      </c>
      <c r="L77" s="5">
        <v>44227</v>
      </c>
      <c r="M77" s="5">
        <v>43861</v>
      </c>
      <c r="N77" s="5">
        <v>43496</v>
      </c>
      <c r="O77" s="26" t="s">
        <v>56</v>
      </c>
      <c r="Q77" s="9"/>
      <c r="T77" s="9"/>
      <c r="U77" s="9"/>
    </row>
    <row r="78" spans="2:21" outlineLevel="1" x14ac:dyDescent="0.25">
      <c r="B78" t="s">
        <v>57</v>
      </c>
      <c r="C78" s="2">
        <v>1331</v>
      </c>
      <c r="D78" s="2">
        <v>1375.8</v>
      </c>
      <c r="E78" s="2">
        <v>1106.4000000000001</v>
      </c>
      <c r="F78" s="2">
        <v>1140.4000000000001</v>
      </c>
      <c r="G78">
        <v>805.1</v>
      </c>
      <c r="H78">
        <v>847.4</v>
      </c>
      <c r="I78" s="8">
        <f>C78/$C$92</f>
        <v>0.11059869541734182</v>
      </c>
      <c r="K78" s="2">
        <v>1178.2</v>
      </c>
      <c r="L78" s="2">
        <v>1908.5</v>
      </c>
      <c r="M78">
        <v>916.3</v>
      </c>
      <c r="N78" s="2">
        <v>1106.4000000000001</v>
      </c>
      <c r="O78" s="8">
        <f>K78/$K$92</f>
        <v>9.3956841416928505E-2</v>
      </c>
    </row>
    <row r="79" spans="2:21" outlineLevel="1" x14ac:dyDescent="0.25">
      <c r="B79" t="s">
        <v>58</v>
      </c>
      <c r="C79">
        <v>699.6</v>
      </c>
      <c r="D79">
        <v>619.70000000000005</v>
      </c>
      <c r="E79">
        <v>562.9</v>
      </c>
      <c r="F79">
        <v>512.20000000000005</v>
      </c>
      <c r="G79" s="2">
        <v>546.70000000000005</v>
      </c>
      <c r="H79">
        <v>478.1</v>
      </c>
      <c r="I79" s="8">
        <f>C79/$C$92</f>
        <v>5.8132868004487109E-2</v>
      </c>
      <c r="K79">
        <v>925.2</v>
      </c>
      <c r="L79">
        <v>1016.2</v>
      </c>
      <c r="M79">
        <v>671.7</v>
      </c>
      <c r="N79">
        <v>562.9</v>
      </c>
      <c r="O79" s="8">
        <f>K79/$K$92</f>
        <v>7.3781081037975094E-2</v>
      </c>
    </row>
    <row r="80" spans="2:21" outlineLevel="1" x14ac:dyDescent="0.25">
      <c r="B80" t="s">
        <v>59</v>
      </c>
      <c r="C80">
        <v>136.30000000000001</v>
      </c>
      <c r="D80">
        <v>125.8</v>
      </c>
      <c r="E80">
        <v>108.9</v>
      </c>
      <c r="F80">
        <v>140.19999999999999</v>
      </c>
      <c r="G80">
        <v>99.8</v>
      </c>
      <c r="H80">
        <v>121.5</v>
      </c>
      <c r="I80" s="8">
        <f>C80/$C$92</f>
        <v>1.1325771739582038E-2</v>
      </c>
      <c r="K80">
        <v>330.2</v>
      </c>
      <c r="L80">
        <v>206.2</v>
      </c>
      <c r="M80">
        <v>166.4</v>
      </c>
      <c r="N80">
        <v>108.9</v>
      </c>
      <c r="O80" s="8">
        <f>K80/$K$92</f>
        <v>2.6332158407630108E-2</v>
      </c>
    </row>
    <row r="81" spans="2:17" outlineLevel="1" x14ac:dyDescent="0.25">
      <c r="B81" t="s">
        <v>60</v>
      </c>
      <c r="C81" s="2">
        <v>8444.5</v>
      </c>
      <c r="D81" s="2">
        <v>7616.7</v>
      </c>
      <c r="E81" s="2">
        <v>7649.6</v>
      </c>
      <c r="F81" s="2">
        <v>7297.5</v>
      </c>
      <c r="G81" s="2">
        <v>6884.7</v>
      </c>
      <c r="H81" s="2">
        <v>6431.6</v>
      </c>
      <c r="I81" s="8">
        <f>C81/$C$92</f>
        <v>0.70169097178943884</v>
      </c>
      <c r="J81" s="2"/>
      <c r="K81" s="2">
        <v>8605.9</v>
      </c>
      <c r="L81" s="2">
        <v>7953.5</v>
      </c>
      <c r="M81" s="2">
        <v>7619.1</v>
      </c>
      <c r="N81" s="2">
        <v>7649.6</v>
      </c>
      <c r="O81" s="8">
        <f>K81/$K$92</f>
        <v>0.68628686262938809</v>
      </c>
      <c r="Q81" s="2"/>
    </row>
    <row r="82" spans="2:17" outlineLevel="1" x14ac:dyDescent="0.25">
      <c r="B82" t="s">
        <v>61</v>
      </c>
      <c r="C82">
        <v>477.3</v>
      </c>
      <c r="D82">
        <v>382.5</v>
      </c>
      <c r="E82">
        <v>314.39999999999998</v>
      </c>
      <c r="F82">
        <v>320.60000000000002</v>
      </c>
      <c r="G82" s="2">
        <v>240.1</v>
      </c>
      <c r="H82">
        <v>221.3</v>
      </c>
      <c r="I82" s="8">
        <f>C82/$C$92</f>
        <v>3.9660974697743996E-2</v>
      </c>
      <c r="K82">
        <v>543.4</v>
      </c>
      <c r="L82">
        <v>301.2</v>
      </c>
      <c r="M82">
        <v>367.4</v>
      </c>
      <c r="N82">
        <v>314.39999999999998</v>
      </c>
      <c r="O82" s="8">
        <f>K82/$K$92</f>
        <v>4.3334024466099935E-2</v>
      </c>
    </row>
    <row r="83" spans="2:17" outlineLevel="1" x14ac:dyDescent="0.25">
      <c r="B83" t="s">
        <v>62</v>
      </c>
      <c r="C83">
        <v>31.9</v>
      </c>
      <c r="D83">
        <v>30</v>
      </c>
      <c r="E83">
        <v>36.299999999999997</v>
      </c>
      <c r="F83">
        <v>32.1</v>
      </c>
      <c r="G83">
        <v>32.700000000000003</v>
      </c>
      <c r="H83">
        <v>28.2</v>
      </c>
      <c r="I83" s="8">
        <f>C83/$C$92</f>
        <v>2.6507125347957957E-3</v>
      </c>
      <c r="K83">
        <v>35.799999999999997</v>
      </c>
      <c r="L83">
        <v>30.6</v>
      </c>
      <c r="M83">
        <v>35.1</v>
      </c>
      <c r="N83">
        <v>36.299999999999997</v>
      </c>
      <c r="O83" s="8">
        <f>K83/$K$92</f>
        <v>2.8549099666661348E-3</v>
      </c>
    </row>
    <row r="84" spans="2:17" outlineLevel="1" x14ac:dyDescent="0.25">
      <c r="B84" t="s">
        <v>63</v>
      </c>
      <c r="C84">
        <v>51.1</v>
      </c>
      <c r="D84">
        <v>45.8</v>
      </c>
      <c r="E84">
        <v>42.5</v>
      </c>
      <c r="F84">
        <v>66.400000000000006</v>
      </c>
      <c r="G84">
        <v>48.6</v>
      </c>
      <c r="H84">
        <v>52.4</v>
      </c>
      <c r="I84" s="8">
        <f>C84/$C$92</f>
        <v>4.2461257218829205E-3</v>
      </c>
      <c r="J84" s="2"/>
      <c r="K84">
        <v>48.1</v>
      </c>
      <c r="L84">
        <v>41.7</v>
      </c>
      <c r="M84">
        <v>38.9</v>
      </c>
      <c r="N84">
        <v>42.5</v>
      </c>
      <c r="O84" s="8">
        <f>K84/$K$92</f>
        <v>3.8357868546547796E-3</v>
      </c>
      <c r="Q84" s="2"/>
    </row>
    <row r="85" spans="2:17" outlineLevel="1" x14ac:dyDescent="0.25">
      <c r="B85" t="s">
        <v>64</v>
      </c>
      <c r="C85">
        <v>18.3</v>
      </c>
      <c r="D85">
        <v>39.9</v>
      </c>
      <c r="E85">
        <v>30.1</v>
      </c>
      <c r="F85">
        <v>16.600000000000001</v>
      </c>
      <c r="G85">
        <v>27</v>
      </c>
      <c r="H85">
        <v>44.7</v>
      </c>
      <c r="I85" s="8">
        <f>C85/$C$92</f>
        <v>1.5206281939424159E-3</v>
      </c>
      <c r="K85">
        <v>31.1</v>
      </c>
      <c r="L85">
        <v>29.7</v>
      </c>
      <c r="M85">
        <v>29</v>
      </c>
      <c r="N85">
        <v>30.1</v>
      </c>
      <c r="O85" s="8">
        <f>K85/$K$92</f>
        <v>2.480103350930637E-3</v>
      </c>
    </row>
    <row r="86" spans="2:17" outlineLevel="1" x14ac:dyDescent="0.25">
      <c r="B86" t="s">
        <v>65</v>
      </c>
      <c r="C86">
        <v>232.6</v>
      </c>
      <c r="D86">
        <v>240.1</v>
      </c>
      <c r="E86">
        <v>219.4</v>
      </c>
      <c r="F86">
        <v>201.3</v>
      </c>
      <c r="G86">
        <v>191.7</v>
      </c>
      <c r="H86">
        <v>147.9</v>
      </c>
      <c r="I86" s="8">
        <f>C86/$C$92</f>
        <v>1.9327766006065897E-2</v>
      </c>
      <c r="K86">
        <v>237.5</v>
      </c>
      <c r="L86">
        <v>244.9</v>
      </c>
      <c r="M86">
        <v>228.5</v>
      </c>
      <c r="N86">
        <v>219.4</v>
      </c>
      <c r="O86" s="8">
        <f>K86/$K$92</f>
        <v>1.8939696007910813E-2</v>
      </c>
    </row>
    <row r="87" spans="2:17" outlineLevel="1" x14ac:dyDescent="0.25">
      <c r="B87" t="s">
        <v>66</v>
      </c>
      <c r="C87">
        <v>309.89999999999998</v>
      </c>
      <c r="D87">
        <v>297.2</v>
      </c>
      <c r="E87">
        <v>248.2</v>
      </c>
      <c r="F87">
        <v>226.1</v>
      </c>
      <c r="G87">
        <v>202.7</v>
      </c>
      <c r="H87">
        <v>185.8</v>
      </c>
      <c r="I87" s="8">
        <f>C87/$C$92</f>
        <v>2.5750965972828121E-2</v>
      </c>
      <c r="K87">
        <v>314.3</v>
      </c>
      <c r="L87">
        <v>302</v>
      </c>
      <c r="M87">
        <v>310.89999999999998</v>
      </c>
      <c r="N87">
        <v>248.2</v>
      </c>
      <c r="O87" s="8">
        <f>K87/$K$92</f>
        <v>2.5064195601205763E-2</v>
      </c>
    </row>
    <row r="88" spans="2:17" outlineLevel="1" x14ac:dyDescent="0.25">
      <c r="B88" t="s">
        <v>67</v>
      </c>
      <c r="C88">
        <v>36.4</v>
      </c>
      <c r="D88">
        <v>41.2</v>
      </c>
      <c r="I88" s="8">
        <f>C88/$C$92</f>
        <v>3.0246375005193405E-3</v>
      </c>
      <c r="K88">
        <v>40.4</v>
      </c>
      <c r="L88">
        <v>30.2</v>
      </c>
      <c r="M88">
        <v>16.100000000000001</v>
      </c>
      <c r="O88" s="8">
        <f>K88/$K$92</f>
        <v>3.2217419735561972E-3</v>
      </c>
    </row>
    <row r="89" spans="2:17" outlineLevel="1" x14ac:dyDescent="0.25">
      <c r="B89" t="s">
        <v>68</v>
      </c>
      <c r="C89">
        <v>56</v>
      </c>
      <c r="D89">
        <v>47.3</v>
      </c>
      <c r="E89">
        <v>52.2</v>
      </c>
      <c r="F89">
        <v>43</v>
      </c>
      <c r="G89">
        <v>47.4</v>
      </c>
      <c r="H89">
        <v>55.2</v>
      </c>
      <c r="I89" s="8">
        <f>C89/$C$92</f>
        <v>4.6532884623374472E-3</v>
      </c>
      <c r="K89">
        <v>49</v>
      </c>
      <c r="L89">
        <v>48.6</v>
      </c>
      <c r="M89">
        <v>49.9</v>
      </c>
      <c r="N89">
        <v>52.2</v>
      </c>
      <c r="O89" s="8">
        <f>K89/$K$92</f>
        <v>3.9075583342637046E-3</v>
      </c>
    </row>
    <row r="90" spans="2:17" outlineLevel="1" x14ac:dyDescent="0.25">
      <c r="B90" t="s">
        <v>69</v>
      </c>
      <c r="F90">
        <v>67.5</v>
      </c>
      <c r="I90" s="8"/>
      <c r="K90"/>
      <c r="O90" s="8"/>
    </row>
    <row r="91" spans="2:17" ht="15.75" outlineLevel="1" thickBot="1" x14ac:dyDescent="0.3">
      <c r="B91" t="s">
        <v>70</v>
      </c>
      <c r="C91" s="18">
        <v>209.6</v>
      </c>
      <c r="D91" s="18">
        <v>209.5</v>
      </c>
      <c r="E91" s="18">
        <v>190.4</v>
      </c>
      <c r="F91" s="18">
        <v>187.1</v>
      </c>
      <c r="G91" s="18">
        <v>158.69999999999999</v>
      </c>
      <c r="H91" s="18">
        <v>134.1</v>
      </c>
      <c r="I91" s="8">
        <f>C91/$C$92</f>
        <v>1.7416593959034443E-2</v>
      </c>
      <c r="K91" s="18">
        <v>200.7</v>
      </c>
      <c r="L91" s="18">
        <v>208.9</v>
      </c>
      <c r="M91" s="18">
        <v>219.5</v>
      </c>
      <c r="N91" s="18">
        <v>190.4</v>
      </c>
      <c r="O91" s="8">
        <f>K91/$K$92</f>
        <v>1.6005039952790314E-2</v>
      </c>
    </row>
    <row r="92" spans="2:17" s="13" customFormat="1" outlineLevel="1" x14ac:dyDescent="0.25">
      <c r="B92" s="13" t="s">
        <v>71</v>
      </c>
      <c r="C92" s="27">
        <f>SUM(C78:C91)</f>
        <v>12034.499999999998</v>
      </c>
      <c r="D92" s="27">
        <f>SUM(D78:D91)</f>
        <v>11071.5</v>
      </c>
      <c r="E92" s="27">
        <f>SUM(E78:E91)</f>
        <v>10561.300000000001</v>
      </c>
      <c r="F92" s="27">
        <f>SUM(F78:F91)</f>
        <v>10251</v>
      </c>
      <c r="G92" s="27">
        <f>SUM(G78:G91)</f>
        <v>9285.2000000000025</v>
      </c>
      <c r="H92" s="27">
        <f>SUM(H78:H91)</f>
        <v>8748.2000000000007</v>
      </c>
      <c r="J92"/>
      <c r="K92" s="27">
        <f>SUM(K78:K91)</f>
        <v>12539.8</v>
      </c>
      <c r="L92" s="27">
        <f>SUM(L78:L91)</f>
        <v>12322.200000000003</v>
      </c>
      <c r="M92" s="27">
        <f>SUM(M78:M91)</f>
        <v>10668.8</v>
      </c>
      <c r="N92" s="27">
        <f>SUM(N78:N91)</f>
        <v>10561.300000000001</v>
      </c>
    </row>
    <row r="93" spans="2:17" outlineLevel="1" x14ac:dyDescent="0.25">
      <c r="J93" s="13"/>
      <c r="K93"/>
      <c r="L93" s="13"/>
      <c r="M93" s="13"/>
    </row>
    <row r="94" spans="2:17" outlineLevel="1" x14ac:dyDescent="0.25">
      <c r="J94" s="13"/>
      <c r="K94"/>
      <c r="L94" s="13"/>
      <c r="M94" s="13"/>
    </row>
    <row r="95" spans="2:17" outlineLevel="1" x14ac:dyDescent="0.25">
      <c r="B95" t="s">
        <v>72</v>
      </c>
      <c r="F95">
        <v>0.6</v>
      </c>
      <c r="J95" s="13"/>
      <c r="K95"/>
      <c r="L95" s="13"/>
      <c r="M95" s="13"/>
    </row>
    <row r="96" spans="2:17" outlineLevel="1" x14ac:dyDescent="0.25">
      <c r="B96" t="s">
        <v>73</v>
      </c>
      <c r="C96">
        <v>690.6</v>
      </c>
      <c r="D96">
        <v>604.9</v>
      </c>
      <c r="E96">
        <v>568.1</v>
      </c>
      <c r="F96">
        <v>543.1</v>
      </c>
      <c r="G96">
        <v>552.6</v>
      </c>
      <c r="H96">
        <v>475.6</v>
      </c>
      <c r="I96" s="8"/>
      <c r="K96">
        <v>897.7</v>
      </c>
      <c r="L96">
        <v>968.5</v>
      </c>
      <c r="M96">
        <v>664.9</v>
      </c>
      <c r="N96">
        <v>568.1</v>
      </c>
      <c r="O96" s="8"/>
    </row>
    <row r="97" spans="2:21" outlineLevel="1" x14ac:dyDescent="0.25">
      <c r="B97" t="s">
        <v>74</v>
      </c>
      <c r="C97">
        <v>150.6</v>
      </c>
      <c r="D97">
        <v>152.80000000000001</v>
      </c>
      <c r="E97">
        <v>58</v>
      </c>
      <c r="F97">
        <v>55.2</v>
      </c>
      <c r="G97">
        <v>72</v>
      </c>
      <c r="H97">
        <v>71.099999999999994</v>
      </c>
      <c r="I97" s="8"/>
      <c r="K97">
        <v>155.5</v>
      </c>
      <c r="L97">
        <v>141.69999999999999</v>
      </c>
      <c r="M97">
        <v>135.5</v>
      </c>
      <c r="N97">
        <v>58</v>
      </c>
      <c r="O97" s="8"/>
    </row>
    <row r="98" spans="2:21" outlineLevel="1" x14ac:dyDescent="0.25">
      <c r="B98" t="s">
        <v>75</v>
      </c>
      <c r="C98" s="2">
        <v>6634.8</v>
      </c>
      <c r="D98" s="2">
        <v>5917.7</v>
      </c>
      <c r="E98" s="2">
        <v>5638.4</v>
      </c>
      <c r="F98" s="2">
        <v>5497.2</v>
      </c>
      <c r="G98" s="2">
        <v>5113.1000000000004</v>
      </c>
      <c r="H98" s="2">
        <v>4894.6000000000004</v>
      </c>
      <c r="I98" s="8"/>
      <c r="K98" s="2">
        <v>6755.4</v>
      </c>
      <c r="L98" s="2">
        <v>6444.8</v>
      </c>
      <c r="M98" s="2">
        <v>5564.4</v>
      </c>
      <c r="N98" s="2">
        <v>5638.4</v>
      </c>
      <c r="O98" s="8"/>
    </row>
    <row r="99" spans="2:21" outlineLevel="1" x14ac:dyDescent="0.25">
      <c r="B99" t="s">
        <v>76</v>
      </c>
      <c r="C99">
        <v>512.70000000000005</v>
      </c>
      <c r="D99">
        <v>497.9</v>
      </c>
      <c r="E99">
        <v>519.29999999999995</v>
      </c>
      <c r="F99">
        <v>509.8</v>
      </c>
      <c r="G99">
        <v>330.9</v>
      </c>
      <c r="H99">
        <v>469.1</v>
      </c>
      <c r="I99" s="8"/>
      <c r="K99">
        <v>672.2</v>
      </c>
      <c r="L99">
        <v>536.70000000000005</v>
      </c>
      <c r="M99">
        <v>510.3</v>
      </c>
      <c r="N99">
        <v>519.29999999999995</v>
      </c>
      <c r="O99" s="8"/>
    </row>
    <row r="100" spans="2:21" outlineLevel="1" x14ac:dyDescent="0.25">
      <c r="B100" t="s">
        <v>77</v>
      </c>
      <c r="C100" s="2">
        <v>1865.5</v>
      </c>
      <c r="D100" s="2">
        <v>1870.3</v>
      </c>
      <c r="E100" s="2">
        <v>1860.1</v>
      </c>
      <c r="F100" s="2">
        <v>1773.4</v>
      </c>
      <c r="G100" s="2">
        <v>1489.6</v>
      </c>
      <c r="H100" s="2">
        <v>1422.8</v>
      </c>
      <c r="I100" s="8"/>
      <c r="K100" s="2">
        <v>1894.4</v>
      </c>
      <c r="L100" s="2">
        <v>2177.1999999999998</v>
      </c>
      <c r="M100" s="2">
        <v>1816.1</v>
      </c>
      <c r="N100" s="2">
        <v>1860.1</v>
      </c>
      <c r="O100" s="8"/>
    </row>
    <row r="101" spans="2:21" outlineLevel="1" x14ac:dyDescent="0.25">
      <c r="B101" t="s">
        <v>78</v>
      </c>
      <c r="C101" t="s">
        <v>79</v>
      </c>
      <c r="D101">
        <v>17.899999999999999</v>
      </c>
      <c r="E101">
        <v>14.3</v>
      </c>
      <c r="F101">
        <v>22.4</v>
      </c>
      <c r="G101" s="2">
        <v>4.3</v>
      </c>
      <c r="H101">
        <v>30</v>
      </c>
      <c r="I101" s="8"/>
      <c r="K101">
        <v>24</v>
      </c>
      <c r="L101">
        <v>45.4</v>
      </c>
      <c r="M101">
        <v>38</v>
      </c>
      <c r="N101">
        <v>14.3</v>
      </c>
      <c r="O101" s="8"/>
    </row>
    <row r="102" spans="2:21" outlineLevel="1" x14ac:dyDescent="0.25">
      <c r="B102" t="s">
        <v>64</v>
      </c>
      <c r="C102">
        <v>21.3</v>
      </c>
      <c r="D102">
        <v>20.8</v>
      </c>
      <c r="E102">
        <v>20.6</v>
      </c>
      <c r="F102">
        <v>15.7</v>
      </c>
      <c r="G102">
        <v>11.5</v>
      </c>
      <c r="H102">
        <v>16.3</v>
      </c>
      <c r="I102" s="8"/>
      <c r="K102">
        <v>47.2</v>
      </c>
      <c r="L102">
        <v>17.7</v>
      </c>
      <c r="M102">
        <v>12.8</v>
      </c>
      <c r="N102">
        <v>20.6</v>
      </c>
      <c r="O102" s="8"/>
    </row>
    <row r="103" spans="2:21" outlineLevel="1" x14ac:dyDescent="0.25">
      <c r="B103" t="s">
        <v>80</v>
      </c>
      <c r="D103">
        <v>1.3</v>
      </c>
      <c r="E103">
        <v>21.2</v>
      </c>
      <c r="F103">
        <v>17.399999999999999</v>
      </c>
      <c r="G103" s="2">
        <v>21.4</v>
      </c>
      <c r="H103">
        <v>20</v>
      </c>
      <c r="I103" s="8"/>
      <c r="K103"/>
      <c r="N103">
        <v>21.2</v>
      </c>
      <c r="O103" s="8"/>
      <c r="Q103" s="2"/>
    </row>
    <row r="104" spans="2:21" outlineLevel="1" x14ac:dyDescent="0.25">
      <c r="B104" t="s">
        <v>81</v>
      </c>
      <c r="C104">
        <v>367</v>
      </c>
      <c r="D104">
        <v>315.3</v>
      </c>
      <c r="E104">
        <v>233.3</v>
      </c>
      <c r="F104">
        <v>249.6</v>
      </c>
      <c r="G104" s="13">
        <v>233.1</v>
      </c>
      <c r="H104" s="13">
        <v>205.4</v>
      </c>
      <c r="I104" s="2"/>
      <c r="J104" s="2"/>
      <c r="K104">
        <v>293.2</v>
      </c>
      <c r="L104">
        <v>287.10000000000002</v>
      </c>
      <c r="M104">
        <v>270.60000000000002</v>
      </c>
      <c r="N104">
        <v>233.3</v>
      </c>
      <c r="O104" s="8"/>
    </row>
    <row r="105" spans="2:21" ht="15.75" outlineLevel="1" thickBot="1" x14ac:dyDescent="0.3">
      <c r="B105" t="s">
        <v>82</v>
      </c>
      <c r="C105" s="18">
        <v>222.7</v>
      </c>
      <c r="D105" s="18">
        <v>223</v>
      </c>
      <c r="E105" s="18">
        <v>221.6</v>
      </c>
      <c r="F105" s="18">
        <v>217.9</v>
      </c>
      <c r="G105" s="18">
        <v>220.7</v>
      </c>
      <c r="H105" s="18">
        <v>46.4</v>
      </c>
      <c r="K105" s="18">
        <v>192</v>
      </c>
      <c r="L105" s="18">
        <v>222.7</v>
      </c>
      <c r="M105" s="18">
        <v>221.6</v>
      </c>
      <c r="N105" s="18">
        <v>221.6</v>
      </c>
      <c r="O105" s="8"/>
      <c r="Q105" s="2"/>
      <c r="U105" s="2"/>
    </row>
    <row r="106" spans="2:21" s="13" customFormat="1" outlineLevel="1" x14ac:dyDescent="0.25">
      <c r="B106" s="13" t="s">
        <v>83</v>
      </c>
      <c r="C106" s="27">
        <f>SUM(C96:C105)</f>
        <v>10465.200000000001</v>
      </c>
      <c r="D106" s="27">
        <f>SUM(D96:D105)</f>
        <v>9621.899999999996</v>
      </c>
      <c r="E106" s="27">
        <f>SUM(E95:E105)</f>
        <v>9154.9</v>
      </c>
      <c r="F106" s="27">
        <f>SUM(F95:F105)</f>
        <v>8902.3000000000011</v>
      </c>
      <c r="G106" s="27">
        <f>SUM(G95:G105)</f>
        <v>8049.2000000000007</v>
      </c>
      <c r="H106" s="27">
        <f>SUM(H95:H105)</f>
        <v>7651.3</v>
      </c>
      <c r="I106" s="27"/>
      <c r="J106" s="2"/>
      <c r="K106" s="27">
        <f>SUM(K96:K105)</f>
        <v>10931.6</v>
      </c>
      <c r="L106" s="27">
        <f>SUM(L96:L105)</f>
        <v>10841.800000000001</v>
      </c>
      <c r="M106" s="27">
        <f>SUM(M96:M105)</f>
        <v>9234.1999999999989</v>
      </c>
      <c r="N106" s="27">
        <f>SUM(N96:N105)</f>
        <v>9154.9</v>
      </c>
    </row>
    <row r="107" spans="2:21" outlineLevel="1" x14ac:dyDescent="0.25">
      <c r="J107" s="13"/>
      <c r="K107"/>
      <c r="L107" s="13"/>
      <c r="M107" s="13"/>
    </row>
    <row r="108" spans="2:21" outlineLevel="1" x14ac:dyDescent="0.25">
      <c r="B108" t="s">
        <v>84</v>
      </c>
      <c r="C108">
        <v>38</v>
      </c>
      <c r="D108">
        <v>38</v>
      </c>
      <c r="E108">
        <v>38</v>
      </c>
      <c r="F108">
        <v>38</v>
      </c>
      <c r="G108">
        <v>38</v>
      </c>
      <c r="H108">
        <v>37.700000000000003</v>
      </c>
      <c r="K108">
        <v>38</v>
      </c>
      <c r="L108">
        <v>38</v>
      </c>
      <c r="M108">
        <v>38</v>
      </c>
      <c r="N108">
        <v>38</v>
      </c>
    </row>
    <row r="109" spans="2:21" outlineLevel="1" x14ac:dyDescent="0.25">
      <c r="B109" t="s">
        <v>85</v>
      </c>
      <c r="G109">
        <v>307.8</v>
      </c>
      <c r="H109">
        <v>284</v>
      </c>
      <c r="K109"/>
    </row>
    <row r="110" spans="2:21" outlineLevel="1" x14ac:dyDescent="0.25">
      <c r="B110" t="s">
        <v>86</v>
      </c>
      <c r="C110" s="2">
        <v>1555.5</v>
      </c>
      <c r="D110" s="2">
        <v>1435</v>
      </c>
      <c r="E110" s="2">
        <v>1392.5</v>
      </c>
      <c r="F110" s="2">
        <v>1282.8</v>
      </c>
      <c r="G110">
        <v>906.6</v>
      </c>
      <c r="H110">
        <v>797.5</v>
      </c>
      <c r="K110" s="2">
        <v>1587.9</v>
      </c>
      <c r="L110" s="2">
        <v>1472</v>
      </c>
      <c r="M110" s="2">
        <v>1417.7</v>
      </c>
      <c r="N110" s="2">
        <v>1392.5</v>
      </c>
    </row>
    <row r="111" spans="2:21" outlineLevel="1" x14ac:dyDescent="0.25">
      <c r="B111" t="s">
        <v>87</v>
      </c>
      <c r="C111">
        <v>-23.2</v>
      </c>
      <c r="D111">
        <v>-22.4</v>
      </c>
      <c r="E111">
        <v>-23.1</v>
      </c>
      <c r="F111">
        <v>-16.2</v>
      </c>
      <c r="G111">
        <v>-15.9</v>
      </c>
      <c r="H111">
        <v>-22.1</v>
      </c>
      <c r="K111">
        <v>-17.7</v>
      </c>
      <c r="L111">
        <v>-28.6</v>
      </c>
      <c r="M111">
        <v>-20.100000000000001</v>
      </c>
      <c r="N111">
        <v>-23.1</v>
      </c>
    </row>
    <row r="112" spans="2:21" outlineLevel="1" x14ac:dyDescent="0.25">
      <c r="B112" t="s">
        <v>88</v>
      </c>
      <c r="C112" s="2">
        <f>SUM(C108:C111)</f>
        <v>1570.3</v>
      </c>
      <c r="D112" s="2">
        <f>SUM(D108:D111)</f>
        <v>1450.6</v>
      </c>
      <c r="E112" s="2">
        <f>SUM(E108:E111)</f>
        <v>1407.4</v>
      </c>
      <c r="F112" s="2">
        <f>SUM(F108:F111)</f>
        <v>1304.5999999999999</v>
      </c>
      <c r="G112" s="2">
        <f>SUM(G108:G111)</f>
        <v>1236.5</v>
      </c>
      <c r="H112" s="2">
        <f>SUM(H108:H111)</f>
        <v>1097.1000000000001</v>
      </c>
      <c r="K112" s="2">
        <f>SUM(K108:K111)</f>
        <v>1608.2</v>
      </c>
      <c r="L112" s="2">
        <f>SUM(L108:L111)</f>
        <v>1481.4</v>
      </c>
      <c r="M112" s="2">
        <f>SUM(M108:M111)</f>
        <v>1435.6000000000001</v>
      </c>
      <c r="N112" s="2">
        <f>SUM(N108:N111)</f>
        <v>1407.4</v>
      </c>
    </row>
    <row r="113" spans="2:20" ht="15.75" outlineLevel="1" thickBot="1" x14ac:dyDescent="0.3">
      <c r="B113" t="s">
        <v>89</v>
      </c>
      <c r="C113" s="18">
        <v>-1</v>
      </c>
      <c r="D113" s="18">
        <v>-1</v>
      </c>
      <c r="E113" s="18">
        <v>-1</v>
      </c>
      <c r="F113" s="18">
        <v>-0.8</v>
      </c>
      <c r="G113" s="18">
        <v>-0.5</v>
      </c>
      <c r="H113" s="18">
        <v>-0.2</v>
      </c>
      <c r="K113" s="18">
        <v>0</v>
      </c>
      <c r="L113" s="18">
        <v>-1</v>
      </c>
      <c r="M113" s="18">
        <v>-1</v>
      </c>
      <c r="N113" s="18">
        <v>-1</v>
      </c>
    </row>
    <row r="114" spans="2:20" s="13" customFormat="1" outlineLevel="1" x14ac:dyDescent="0.25">
      <c r="B114" s="13" t="s">
        <v>90</v>
      </c>
      <c r="C114" s="27">
        <f>SUM(C112:C113)</f>
        <v>1569.3</v>
      </c>
      <c r="D114" s="27">
        <f>SUM(D112:D113)</f>
        <v>1449.6</v>
      </c>
      <c r="E114" s="27">
        <f>SUM(E112:E113)</f>
        <v>1406.4</v>
      </c>
      <c r="F114" s="27">
        <f>SUM(F112:F113)</f>
        <v>1303.8</v>
      </c>
      <c r="G114" s="27">
        <f>SUM(G112:G113)</f>
        <v>1236</v>
      </c>
      <c r="H114" s="27">
        <f>SUM(H112:H113)</f>
        <v>1096.9000000000001</v>
      </c>
      <c r="I114" s="27"/>
      <c r="J114"/>
      <c r="K114" s="27">
        <f>SUM(K112:K113)</f>
        <v>1608.2</v>
      </c>
      <c r="L114" s="27">
        <f>SUM(L112:L113)</f>
        <v>1480.4</v>
      </c>
      <c r="M114" s="27">
        <f>SUM(M112:M113)</f>
        <v>1434.6000000000001</v>
      </c>
      <c r="N114" s="27">
        <f>SUM(N112:N113)</f>
        <v>1406.4</v>
      </c>
    </row>
    <row r="115" spans="2:20" s="13" customFormat="1" outlineLevel="1" x14ac:dyDescent="0.25">
      <c r="C115" s="27"/>
      <c r="D115" s="27"/>
    </row>
    <row r="116" spans="2:20" s="13" customFormat="1" outlineLevel="1" x14ac:dyDescent="0.25">
      <c r="C116" s="27"/>
      <c r="D116" s="27"/>
    </row>
    <row r="117" spans="2:20" x14ac:dyDescent="0.25">
      <c r="K117"/>
      <c r="N117" s="13"/>
      <c r="O117" s="13"/>
      <c r="P117" s="13"/>
    </row>
    <row r="118" spans="2:20" x14ac:dyDescent="0.25">
      <c r="B118" s="4" t="s">
        <v>91</v>
      </c>
      <c r="C118" s="4"/>
      <c r="D118" s="4"/>
      <c r="E118" s="4"/>
      <c r="F118" s="4"/>
      <c r="G118" s="4"/>
      <c r="H118" s="4"/>
      <c r="I118" s="4"/>
      <c r="J118" s="4"/>
      <c r="K118" s="4"/>
      <c r="L118" s="4"/>
      <c r="M118" s="4"/>
      <c r="N118" s="4"/>
      <c r="O118" s="13"/>
      <c r="P118" s="13"/>
      <c r="Q118" s="2"/>
    </row>
    <row r="119" spans="2:20" outlineLevel="1" x14ac:dyDescent="0.25">
      <c r="K119"/>
      <c r="T119" s="2"/>
    </row>
    <row r="120" spans="2:20" ht="15.75" outlineLevel="1" thickBot="1" x14ac:dyDescent="0.3">
      <c r="C120" s="5">
        <v>44408</v>
      </c>
      <c r="D120" s="5">
        <v>44043</v>
      </c>
      <c r="E120" s="5">
        <v>43677</v>
      </c>
      <c r="F120" s="5">
        <v>43312</v>
      </c>
      <c r="G120" s="5">
        <v>42947</v>
      </c>
      <c r="H120" s="5">
        <v>42582</v>
      </c>
      <c r="I120" s="9"/>
      <c r="J120" s="9"/>
      <c r="K120" s="5">
        <v>44592</v>
      </c>
      <c r="L120" s="5">
        <v>44227</v>
      </c>
      <c r="M120" s="5">
        <v>43861</v>
      </c>
      <c r="N120" s="5">
        <v>43496</v>
      </c>
      <c r="R120" s="9"/>
      <c r="S120" s="9"/>
    </row>
    <row r="121" spans="2:20" outlineLevel="1" x14ac:dyDescent="0.25">
      <c r="B121" t="s">
        <v>30</v>
      </c>
      <c r="C121" s="7">
        <f>C41</f>
        <v>265.20000000000005</v>
      </c>
      <c r="D121" s="7">
        <f>D41</f>
        <v>140.90000000000012</v>
      </c>
      <c r="E121" s="7">
        <f>E41</f>
        <v>265.80000000000013</v>
      </c>
      <c r="F121" s="7">
        <f>F41</f>
        <v>269.00000000000006</v>
      </c>
      <c r="G121" s="7">
        <f>G41</f>
        <v>258.59999999999991</v>
      </c>
      <c r="H121" s="7">
        <f>H41</f>
        <v>228.50000000000003</v>
      </c>
      <c r="K121" s="7">
        <f>K41</f>
        <v>128.89999999999995</v>
      </c>
      <c r="L121" s="7">
        <f>L41</f>
        <v>127.00000000000006</v>
      </c>
      <c r="M121" s="7">
        <f>M41</f>
        <v>124.1</v>
      </c>
      <c r="N121" s="7">
        <f>N41</f>
        <v>135.60000000000008</v>
      </c>
    </row>
    <row r="122" spans="2:20" outlineLevel="1" x14ac:dyDescent="0.25">
      <c r="B122" t="s">
        <v>92</v>
      </c>
      <c r="C122" s="7"/>
      <c r="D122" s="7"/>
      <c r="E122" s="7">
        <v>-0.3</v>
      </c>
      <c r="F122" s="7">
        <v>-0.8</v>
      </c>
      <c r="K122" s="7"/>
      <c r="L122" s="7"/>
      <c r="N122">
        <v>0.9</v>
      </c>
    </row>
    <row r="123" spans="2:20" outlineLevel="1" x14ac:dyDescent="0.25">
      <c r="B123" t="s">
        <v>93</v>
      </c>
      <c r="C123" s="7">
        <v>-69.7</v>
      </c>
      <c r="D123" s="7">
        <v>-86.6</v>
      </c>
      <c r="E123">
        <v>-55.6</v>
      </c>
      <c r="F123">
        <v>-66.8</v>
      </c>
      <c r="G123">
        <v>-63.6</v>
      </c>
      <c r="H123">
        <v>-53.7</v>
      </c>
      <c r="K123">
        <v>-38.200000000000003</v>
      </c>
      <c r="L123">
        <v>-24</v>
      </c>
      <c r="M123">
        <v>-64.599999999999994</v>
      </c>
      <c r="N123">
        <v>-28.1</v>
      </c>
    </row>
    <row r="124" spans="2:20" outlineLevel="1" x14ac:dyDescent="0.25">
      <c r="B124" t="s">
        <v>94</v>
      </c>
      <c r="C124" s="7">
        <v>123.4</v>
      </c>
      <c r="D124" s="7">
        <v>95.8</v>
      </c>
      <c r="E124">
        <v>73.5</v>
      </c>
      <c r="F124">
        <v>63.9</v>
      </c>
      <c r="G124">
        <v>57.5</v>
      </c>
      <c r="H124">
        <v>49.1</v>
      </c>
      <c r="K124">
        <v>50.9</v>
      </c>
      <c r="L124">
        <v>50</v>
      </c>
      <c r="M124">
        <v>44.4</v>
      </c>
      <c r="N124">
        <v>35.700000000000003</v>
      </c>
    </row>
    <row r="125" spans="2:20" outlineLevel="1" x14ac:dyDescent="0.25">
      <c r="B125" t="s">
        <v>95</v>
      </c>
      <c r="C125" s="7">
        <v>4.5999999999999996</v>
      </c>
      <c r="D125" s="7">
        <v>-14.5</v>
      </c>
      <c r="E125">
        <v>-4.8</v>
      </c>
      <c r="F125">
        <v>-18.399999999999999</v>
      </c>
      <c r="G125">
        <v>-18.100000000000001</v>
      </c>
      <c r="H125">
        <v>-16</v>
      </c>
      <c r="K125">
        <v>1.5</v>
      </c>
      <c r="L125">
        <v>-1.1000000000000001</v>
      </c>
      <c r="M125">
        <v>-15.5</v>
      </c>
      <c r="N125">
        <v>8.1</v>
      </c>
    </row>
    <row r="126" spans="2:20" outlineLevel="1" x14ac:dyDescent="0.25">
      <c r="B126" t="s">
        <v>96</v>
      </c>
      <c r="C126" s="7">
        <v>8.5</v>
      </c>
      <c r="D126" s="7">
        <v>-12.9</v>
      </c>
      <c r="E126">
        <v>-29.2</v>
      </c>
      <c r="F126">
        <v>15.9</v>
      </c>
      <c r="G126">
        <v>6.7</v>
      </c>
      <c r="H126">
        <v>-9.6999999999999993</v>
      </c>
      <c r="K126">
        <v>-18.3</v>
      </c>
      <c r="L126">
        <v>-36.200000000000003</v>
      </c>
      <c r="M126">
        <v>-7.7</v>
      </c>
      <c r="N126">
        <v>-21.3</v>
      </c>
    </row>
    <row r="127" spans="2:20" outlineLevel="1" x14ac:dyDescent="0.25">
      <c r="B127" t="s">
        <v>97</v>
      </c>
      <c r="C127" s="7">
        <v>-23.2</v>
      </c>
      <c r="D127" s="7">
        <v>0.3</v>
      </c>
      <c r="E127">
        <v>15.8</v>
      </c>
      <c r="F127">
        <v>0.3</v>
      </c>
      <c r="G127">
        <v>-21.9</v>
      </c>
      <c r="H127">
        <v>16</v>
      </c>
      <c r="K127">
        <v>27</v>
      </c>
      <c r="L127">
        <v>31.6</v>
      </c>
      <c r="M127">
        <v>27.3</v>
      </c>
      <c r="N127">
        <v>9.5</v>
      </c>
    </row>
    <row r="128" spans="2:20" outlineLevel="1" x14ac:dyDescent="0.25">
      <c r="B128" t="s">
        <v>98</v>
      </c>
      <c r="C128" s="7">
        <v>27.2</v>
      </c>
      <c r="D128" s="7">
        <v>15.2</v>
      </c>
      <c r="E128">
        <v>-3.5</v>
      </c>
      <c r="F128">
        <v>9.4</v>
      </c>
      <c r="G128">
        <v>19.100000000000001</v>
      </c>
      <c r="H128">
        <v>3.2</v>
      </c>
      <c r="K128">
        <v>-62.5</v>
      </c>
      <c r="L128">
        <v>-12.2</v>
      </c>
      <c r="M128">
        <v>-40.5</v>
      </c>
      <c r="N128">
        <v>-45.5</v>
      </c>
    </row>
    <row r="129" spans="2:19" outlineLevel="1" x14ac:dyDescent="0.25">
      <c r="B129" t="s">
        <v>99</v>
      </c>
      <c r="C129" s="7">
        <f>SUM(C121:C128)</f>
        <v>336.00000000000011</v>
      </c>
      <c r="D129" s="7">
        <f>SUM(D121:D128)</f>
        <v>138.20000000000013</v>
      </c>
      <c r="E129" s="7">
        <f>SUM(E121:E128)</f>
        <v>261.7000000000001</v>
      </c>
      <c r="F129" s="7">
        <f>SUM(F121:F128)</f>
        <v>272.5</v>
      </c>
      <c r="G129" s="7">
        <f>SUM(G121:G128)</f>
        <v>238.2999999999999</v>
      </c>
      <c r="H129" s="7">
        <f>SUM(H121:H128)</f>
        <v>217.4</v>
      </c>
      <c r="K129" s="7">
        <f>SUM(K121:K128)</f>
        <v>89.299999999999955</v>
      </c>
      <c r="L129" s="7">
        <f>SUM(L121:L128)</f>
        <v>135.10000000000008</v>
      </c>
      <c r="M129" s="7">
        <f>SUM(M121:M128)</f>
        <v>67.5</v>
      </c>
      <c r="N129" s="7">
        <f>SUM(N121:N128)</f>
        <v>94.900000000000063</v>
      </c>
    </row>
    <row r="130" spans="2:19" outlineLevel="1" x14ac:dyDescent="0.25">
      <c r="B130" t="s">
        <v>100</v>
      </c>
      <c r="C130" s="7">
        <v>9.6</v>
      </c>
      <c r="D130" s="7">
        <v>-13.3</v>
      </c>
      <c r="E130">
        <v>1.9</v>
      </c>
      <c r="F130">
        <v>16.399999999999999</v>
      </c>
      <c r="G130">
        <v>0.3</v>
      </c>
      <c r="H130">
        <v>-26.7</v>
      </c>
      <c r="K130">
        <v>-1.8</v>
      </c>
      <c r="L130">
        <v>1.7</v>
      </c>
      <c r="M130">
        <v>-0.3</v>
      </c>
      <c r="N130">
        <v>-2.1</v>
      </c>
    </row>
    <row r="131" spans="2:19" outlineLevel="1" x14ac:dyDescent="0.25">
      <c r="B131" t="s">
        <v>60</v>
      </c>
      <c r="C131" s="7">
        <v>-906.6</v>
      </c>
      <c r="D131" s="7">
        <v>-87.8</v>
      </c>
      <c r="E131">
        <v>-416.6</v>
      </c>
      <c r="F131">
        <v>-449.8</v>
      </c>
      <c r="G131">
        <v>-453.1</v>
      </c>
      <c r="H131">
        <v>-693.8</v>
      </c>
      <c r="K131">
        <v>-199.6</v>
      </c>
      <c r="L131">
        <v>-385.2</v>
      </c>
      <c r="M131">
        <v>18.600000000000001</v>
      </c>
      <c r="N131">
        <v>-175.9</v>
      </c>
    </row>
    <row r="132" spans="2:19" outlineLevel="1" x14ac:dyDescent="0.25">
      <c r="B132" t="s">
        <v>101</v>
      </c>
      <c r="C132" s="7">
        <v>-43.9</v>
      </c>
      <c r="D132" s="7">
        <v>-45.6</v>
      </c>
      <c r="E132">
        <v>-62.7</v>
      </c>
      <c r="F132">
        <v>-68</v>
      </c>
      <c r="G132">
        <v>-43.2</v>
      </c>
      <c r="H132">
        <v>-51.9</v>
      </c>
      <c r="K132">
        <v>-26</v>
      </c>
      <c r="L132">
        <v>-18.100000000000001</v>
      </c>
      <c r="M132">
        <v>-34.799999999999997</v>
      </c>
      <c r="N132">
        <v>-33.200000000000003</v>
      </c>
    </row>
    <row r="133" spans="2:19" outlineLevel="1" x14ac:dyDescent="0.25">
      <c r="B133" t="s">
        <v>102</v>
      </c>
      <c r="C133" s="7">
        <v>21.2</v>
      </c>
      <c r="D133" s="7">
        <v>-45.2</v>
      </c>
      <c r="E133">
        <v>9.8000000000000007</v>
      </c>
      <c r="F133">
        <v>-70.2</v>
      </c>
      <c r="G133">
        <v>20.7</v>
      </c>
      <c r="H133">
        <v>-85.7</v>
      </c>
      <c r="K133">
        <v>-34.9</v>
      </c>
      <c r="L133">
        <v>106.4</v>
      </c>
      <c r="M133">
        <v>-60.3</v>
      </c>
      <c r="N133">
        <v>-150.9</v>
      </c>
    </row>
    <row r="134" spans="2:19" outlineLevel="1" x14ac:dyDescent="0.25">
      <c r="B134" t="s">
        <v>36</v>
      </c>
      <c r="C134" s="7">
        <v>-126.6</v>
      </c>
      <c r="D134" s="7">
        <v>-22.7</v>
      </c>
      <c r="E134" t="s">
        <v>79</v>
      </c>
      <c r="F134">
        <v>-0.9</v>
      </c>
      <c r="G134">
        <v>-44.5</v>
      </c>
      <c r="H134">
        <v>20</v>
      </c>
      <c r="K134">
        <v>-52.5</v>
      </c>
      <c r="L134">
        <v>-23.7</v>
      </c>
    </row>
    <row r="135" spans="2:19" outlineLevel="1" x14ac:dyDescent="0.25">
      <c r="B135" t="s">
        <v>103</v>
      </c>
      <c r="C135" s="7">
        <v>74.8</v>
      </c>
      <c r="D135" s="7">
        <v>142.6</v>
      </c>
      <c r="E135">
        <v>9.1</v>
      </c>
      <c r="F135">
        <v>14.1</v>
      </c>
      <c r="G135">
        <v>22.5</v>
      </c>
      <c r="H135">
        <v>28.9</v>
      </c>
      <c r="K135">
        <v>25.2</v>
      </c>
      <c r="L135">
        <v>32.700000000000003</v>
      </c>
      <c r="M135">
        <v>33.5</v>
      </c>
      <c r="N135">
        <v>3.1</v>
      </c>
    </row>
    <row r="136" spans="2:19" outlineLevel="1" x14ac:dyDescent="0.25">
      <c r="B136" t="s">
        <v>74</v>
      </c>
      <c r="C136" s="7">
        <v>3.9</v>
      </c>
      <c r="D136" s="7">
        <v>93.4</v>
      </c>
      <c r="E136">
        <v>2.8</v>
      </c>
      <c r="F136">
        <v>-16.8</v>
      </c>
      <c r="G136">
        <v>0.9</v>
      </c>
      <c r="H136">
        <v>36</v>
      </c>
      <c r="K136">
        <v>8.1999999999999993</v>
      </c>
      <c r="L136">
        <v>-9.4</v>
      </c>
      <c r="M136">
        <v>77.5</v>
      </c>
      <c r="N136">
        <v>-1</v>
      </c>
    </row>
    <row r="137" spans="2:19" outlineLevel="1" x14ac:dyDescent="0.25">
      <c r="B137" t="s">
        <v>75</v>
      </c>
      <c r="C137" s="7">
        <v>745.1</v>
      </c>
      <c r="D137" s="7">
        <v>284.3</v>
      </c>
      <c r="E137">
        <v>141.19999999999999</v>
      </c>
      <c r="F137">
        <v>384.1</v>
      </c>
      <c r="G137">
        <v>218.5</v>
      </c>
      <c r="H137">
        <v>413.2</v>
      </c>
      <c r="K137">
        <v>132.1</v>
      </c>
      <c r="L137">
        <v>537.1</v>
      </c>
      <c r="M137">
        <v>-75.900000000000006</v>
      </c>
      <c r="N137">
        <v>-147.69999999999999</v>
      </c>
    </row>
    <row r="138" spans="2:19" outlineLevel="1" x14ac:dyDescent="0.25">
      <c r="B138" t="s">
        <v>76</v>
      </c>
      <c r="C138" s="7">
        <v>14.8</v>
      </c>
      <c r="D138" s="7">
        <v>-21.4</v>
      </c>
      <c r="E138">
        <v>9.5</v>
      </c>
      <c r="F138">
        <v>178.9</v>
      </c>
      <c r="G138">
        <v>-138.19999999999999</v>
      </c>
      <c r="H138">
        <v>87.9</v>
      </c>
      <c r="K138">
        <v>159.5</v>
      </c>
      <c r="L138">
        <v>38.799999999999997</v>
      </c>
      <c r="M138">
        <v>-9</v>
      </c>
      <c r="N138">
        <v>8.5</v>
      </c>
    </row>
    <row r="139" spans="2:19" ht="15.75" outlineLevel="1" thickBot="1" x14ac:dyDescent="0.3">
      <c r="B139" t="s">
        <v>104</v>
      </c>
      <c r="C139" s="12">
        <v>-9.1999999999999993</v>
      </c>
      <c r="D139" s="12">
        <v>6.9</v>
      </c>
      <c r="E139" s="12">
        <v>63.7</v>
      </c>
      <c r="F139" s="12">
        <v>45.7</v>
      </c>
      <c r="G139" s="12">
        <v>297.8</v>
      </c>
      <c r="H139" s="12">
        <v>35.9</v>
      </c>
      <c r="K139" s="12">
        <v>71.3</v>
      </c>
      <c r="L139" s="12">
        <v>317.8</v>
      </c>
      <c r="M139" s="12">
        <v>-32.6</v>
      </c>
      <c r="N139" s="12">
        <v>16.399999999999999</v>
      </c>
    </row>
    <row r="140" spans="2:19" s="13" customFormat="1" outlineLevel="1" x14ac:dyDescent="0.25">
      <c r="B140" s="13" t="s">
        <v>105</v>
      </c>
      <c r="C140" s="6">
        <f>SUM(C129:C139)</f>
        <v>119.10000000000012</v>
      </c>
      <c r="D140" s="6">
        <f>SUM(D129:D139)</f>
        <v>429.40000000000015</v>
      </c>
      <c r="E140" s="6">
        <f>SUM(E129:E139)</f>
        <v>20.400000000000077</v>
      </c>
      <c r="F140" s="6">
        <f>SUM(F129:F139)</f>
        <v>306.00000000000006</v>
      </c>
      <c r="G140" s="6">
        <f>SUM(G129:G139)</f>
        <v>119.99999999999989</v>
      </c>
      <c r="H140" s="6">
        <f>SUM(H129:H139)</f>
        <v>-18.799999999999962</v>
      </c>
      <c r="K140" s="6">
        <f>SUM(K129:K139)</f>
        <v>170.79999999999995</v>
      </c>
      <c r="L140" s="6">
        <f>SUM(L129:L139)</f>
        <v>733.20000000000016</v>
      </c>
      <c r="M140" s="6">
        <f>SUM(M129:M139)</f>
        <v>-15.79999999999999</v>
      </c>
      <c r="N140" s="6">
        <f>SUM(N129:N139)</f>
        <v>-387.89999999999992</v>
      </c>
      <c r="P140"/>
      <c r="Q140"/>
      <c r="R140"/>
      <c r="S140"/>
    </row>
    <row r="141" spans="2:19" outlineLevel="1" x14ac:dyDescent="0.25">
      <c r="K141"/>
    </row>
    <row r="142" spans="2:19" outlineLevel="1" x14ac:dyDescent="0.25">
      <c r="B142" t="s">
        <v>66</v>
      </c>
      <c r="C142">
        <v>-8.9</v>
      </c>
      <c r="D142">
        <v>-5.3</v>
      </c>
      <c r="E142">
        <v>-4.9000000000000004</v>
      </c>
      <c r="F142">
        <v>-11.4</v>
      </c>
      <c r="G142">
        <v>-7.1</v>
      </c>
      <c r="H142">
        <v>-13.6</v>
      </c>
      <c r="K142">
        <v>-3.4</v>
      </c>
      <c r="L142">
        <v>-10.6</v>
      </c>
      <c r="M142">
        <v>-2.8</v>
      </c>
      <c r="N142">
        <v>-1.6</v>
      </c>
    </row>
    <row r="143" spans="2:19" outlineLevel="1" x14ac:dyDescent="0.25">
      <c r="B143" t="s">
        <v>106</v>
      </c>
      <c r="C143">
        <v>-47.9</v>
      </c>
      <c r="D143">
        <v>-44.3</v>
      </c>
      <c r="E143">
        <v>-42.2</v>
      </c>
      <c r="F143">
        <v>-33</v>
      </c>
      <c r="G143">
        <v>-33.1</v>
      </c>
      <c r="H143">
        <v>-21.7</v>
      </c>
      <c r="K143">
        <v>-20.6</v>
      </c>
      <c r="L143">
        <v>-22.2</v>
      </c>
      <c r="M143">
        <v>-23.2</v>
      </c>
      <c r="N143">
        <v>-18</v>
      </c>
    </row>
    <row r="144" spans="2:19" outlineLevel="1" x14ac:dyDescent="0.25">
      <c r="B144" t="s">
        <v>107</v>
      </c>
      <c r="C144">
        <v>-2.9</v>
      </c>
      <c r="D144">
        <v>-4.5999999999999996</v>
      </c>
      <c r="E144">
        <v>-3.6</v>
      </c>
      <c r="F144">
        <v>-1.2</v>
      </c>
      <c r="G144">
        <v>-6.3</v>
      </c>
      <c r="H144">
        <v>-3.6</v>
      </c>
      <c r="K144" t="s">
        <v>79</v>
      </c>
      <c r="L144">
        <v>-0.4</v>
      </c>
      <c r="M144">
        <v>-3.3</v>
      </c>
    </row>
    <row r="145" spans="2:19" ht="15.75" outlineLevel="1" thickBot="1" x14ac:dyDescent="0.3">
      <c r="B145" t="s">
        <v>108</v>
      </c>
      <c r="C145" s="18">
        <v>2.2999999999999998</v>
      </c>
      <c r="D145" s="18">
        <v>0.5</v>
      </c>
      <c r="E145" s="18">
        <v>87.6</v>
      </c>
      <c r="F145" s="18">
        <v>0.9</v>
      </c>
      <c r="G145" s="18">
        <v>-0.3</v>
      </c>
      <c r="H145" s="18">
        <v>2.2999999999999998</v>
      </c>
      <c r="K145" s="18">
        <v>0.1</v>
      </c>
      <c r="L145" s="18">
        <v>2.1</v>
      </c>
      <c r="M145" s="18">
        <v>0.5</v>
      </c>
      <c r="N145" s="18">
        <v>86.1</v>
      </c>
    </row>
    <row r="146" spans="2:19" s="13" customFormat="1" outlineLevel="1" x14ac:dyDescent="0.25">
      <c r="B146" s="13" t="s">
        <v>109</v>
      </c>
      <c r="C146" s="13">
        <f>SUM(C142:C145)</f>
        <v>-57.4</v>
      </c>
      <c r="D146" s="13">
        <f>SUM(D142:D145)</f>
        <v>-53.699999999999996</v>
      </c>
      <c r="E146" s="13">
        <f>SUM(E142:E145)</f>
        <v>36.899999999999991</v>
      </c>
      <c r="F146" s="13">
        <f>SUM(F142:F145)</f>
        <v>-44.7</v>
      </c>
      <c r="G146" s="13">
        <f>SUM(G142:G145)</f>
        <v>-46.8</v>
      </c>
      <c r="H146" s="13">
        <f>SUM(H142:H145)</f>
        <v>-36.6</v>
      </c>
      <c r="K146" s="13">
        <f>SUM(K142:K145)</f>
        <v>-23.9</v>
      </c>
      <c r="L146" s="13">
        <f>SUM(L142:L145)</f>
        <v>-31.099999999999994</v>
      </c>
      <c r="M146" s="13">
        <f>SUM(M142:M145)</f>
        <v>-28.8</v>
      </c>
      <c r="N146" s="13">
        <f>SUM(N142:N145)</f>
        <v>66.5</v>
      </c>
      <c r="P146"/>
      <c r="Q146"/>
      <c r="R146"/>
      <c r="S146"/>
    </row>
    <row r="147" spans="2:19" outlineLevel="1" x14ac:dyDescent="0.25">
      <c r="K147"/>
    </row>
    <row r="148" spans="2:19" outlineLevel="1" x14ac:dyDescent="0.25">
      <c r="B148" t="s">
        <v>110</v>
      </c>
      <c r="C148">
        <v>-12.1</v>
      </c>
      <c r="D148">
        <v>-8</v>
      </c>
      <c r="E148">
        <v>-11</v>
      </c>
      <c r="F148">
        <v>-16</v>
      </c>
      <c r="G148">
        <v>-12.7</v>
      </c>
      <c r="H148">
        <v>-24.4</v>
      </c>
      <c r="K148">
        <v>-9.6</v>
      </c>
      <c r="L148">
        <v>-12</v>
      </c>
      <c r="M148">
        <v>-8</v>
      </c>
      <c r="N148">
        <v>-11</v>
      </c>
    </row>
    <row r="149" spans="2:19" outlineLevel="1" x14ac:dyDescent="0.25">
      <c r="B149" t="s">
        <v>111</v>
      </c>
      <c r="C149">
        <v>-86.6</v>
      </c>
      <c r="D149">
        <v>-65.8</v>
      </c>
      <c r="E149">
        <v>-95.5</v>
      </c>
      <c r="F149">
        <v>-91</v>
      </c>
      <c r="G149">
        <v>-85.6</v>
      </c>
      <c r="H149">
        <v>-80.3</v>
      </c>
      <c r="K149">
        <v>-62.7</v>
      </c>
      <c r="L149">
        <v>-59.8</v>
      </c>
      <c r="M149">
        <v>-65.8</v>
      </c>
      <c r="N149">
        <v>-62.8</v>
      </c>
    </row>
    <row r="150" spans="2:19" outlineLevel="1" x14ac:dyDescent="0.25">
      <c r="B150" t="s">
        <v>112</v>
      </c>
      <c r="C150">
        <v>-13.6</v>
      </c>
      <c r="D150">
        <v>-14.3</v>
      </c>
      <c r="E150">
        <v>-14.2</v>
      </c>
      <c r="F150">
        <v>-10.8</v>
      </c>
      <c r="G150">
        <v>-13.6</v>
      </c>
      <c r="H150">
        <v>-28</v>
      </c>
      <c r="K150">
        <v>-4.9000000000000004</v>
      </c>
      <c r="L150">
        <v>-7.1</v>
      </c>
      <c r="M150">
        <v>-7.1</v>
      </c>
      <c r="N150">
        <v>-7.1</v>
      </c>
    </row>
    <row r="151" spans="2:19" outlineLevel="1" x14ac:dyDescent="0.25">
      <c r="B151" t="s">
        <v>113</v>
      </c>
      <c r="G151">
        <v>-200</v>
      </c>
      <c r="K151"/>
    </row>
    <row r="152" spans="2:19" outlineLevel="1" x14ac:dyDescent="0.25">
      <c r="B152" t="s">
        <v>114</v>
      </c>
      <c r="C152">
        <v>-14.7</v>
      </c>
      <c r="D152">
        <v>-14.6</v>
      </c>
      <c r="K152">
        <v>-6.9</v>
      </c>
      <c r="L152">
        <v>-8.4</v>
      </c>
      <c r="M152">
        <v>-7.4</v>
      </c>
    </row>
    <row r="153" spans="2:19" ht="15.75" outlineLevel="1" thickBot="1" x14ac:dyDescent="0.3">
      <c r="B153" t="s">
        <v>115</v>
      </c>
      <c r="C153" s="18">
        <v>40.6</v>
      </c>
      <c r="D153" s="18" t="s">
        <v>28</v>
      </c>
      <c r="E153" s="18"/>
      <c r="F153" s="18">
        <v>248.6</v>
      </c>
      <c r="G153" s="18">
        <v>173.7</v>
      </c>
      <c r="H153" s="18"/>
      <c r="K153" s="18">
        <v>-23.4</v>
      </c>
      <c r="L153" s="18"/>
      <c r="M153" s="18"/>
      <c r="N153" s="18"/>
    </row>
    <row r="154" spans="2:19" s="13" customFormat="1" outlineLevel="1" x14ac:dyDescent="0.25">
      <c r="B154" s="13" t="s">
        <v>116</v>
      </c>
      <c r="C154" s="13">
        <f>SUM(C148:C153)</f>
        <v>-86.399999999999977</v>
      </c>
      <c r="D154" s="13">
        <f>SUM(D148:D153)</f>
        <v>-102.69999999999999</v>
      </c>
      <c r="E154" s="13">
        <f>SUM(E148:E153)</f>
        <v>-120.7</v>
      </c>
      <c r="F154" s="13">
        <f>SUM(F148:F153)</f>
        <v>130.80000000000001</v>
      </c>
      <c r="G154" s="13">
        <f>SUM(G148:G153)</f>
        <v>-138.19999999999999</v>
      </c>
      <c r="H154" s="13">
        <f>SUM(H148:H153)</f>
        <v>-132.69999999999999</v>
      </c>
      <c r="K154" s="13">
        <f>SUM(K148:K153)</f>
        <v>-107.5</v>
      </c>
      <c r="L154" s="13">
        <f>SUM(L148:L153)</f>
        <v>-87.3</v>
      </c>
      <c r="M154" s="13">
        <f>SUM(M148:M153)</f>
        <v>-88.3</v>
      </c>
      <c r="N154" s="13">
        <f>SUM(N148:N153)</f>
        <v>-80.899999999999991</v>
      </c>
      <c r="P154"/>
      <c r="Q154"/>
      <c r="R154"/>
      <c r="S154" s="2"/>
    </row>
    <row r="155" spans="2:19" outlineLevel="1" x14ac:dyDescent="0.25">
      <c r="K155"/>
    </row>
    <row r="156" spans="2:19" outlineLevel="1" x14ac:dyDescent="0.25">
      <c r="B156" t="s">
        <v>117</v>
      </c>
      <c r="C156">
        <f>C154+C146+C140</f>
        <v>-24.699999999999861</v>
      </c>
      <c r="D156">
        <f>D154+D146+D140</f>
        <v>273.00000000000017</v>
      </c>
      <c r="E156">
        <v>-63.4</v>
      </c>
      <c r="F156">
        <v>392.1</v>
      </c>
      <c r="G156">
        <v>-63.7</v>
      </c>
      <c r="H156">
        <v>-180.4</v>
      </c>
      <c r="K156">
        <f>K154+K146+K140</f>
        <v>39.399999999999949</v>
      </c>
      <c r="L156">
        <f>L154+L146+L140</f>
        <v>614.80000000000018</v>
      </c>
      <c r="M156">
        <f>M154+M146+M140</f>
        <v>-132.89999999999998</v>
      </c>
      <c r="N156">
        <f>N154+N146+N140</f>
        <v>-402.2999999999999</v>
      </c>
    </row>
    <row r="157" spans="2:19" ht="15.75" outlineLevel="1" thickBot="1" x14ac:dyDescent="0.3">
      <c r="B157" t="s">
        <v>118</v>
      </c>
      <c r="C157" s="28">
        <f>D158</f>
        <v>1461.3000000000002</v>
      </c>
      <c r="D157" s="28">
        <v>1188.3</v>
      </c>
      <c r="E157" s="28">
        <v>1251.7</v>
      </c>
      <c r="F157" s="28">
        <v>859.6</v>
      </c>
      <c r="G157" s="28">
        <v>923.3</v>
      </c>
      <c r="H157" s="28">
        <v>1103.7</v>
      </c>
      <c r="K157" s="28">
        <f>C158</f>
        <v>1436.6000000000004</v>
      </c>
      <c r="L157" s="28">
        <f>D158</f>
        <v>1461.3000000000002</v>
      </c>
      <c r="M157" s="28">
        <f>E158</f>
        <v>1188.3</v>
      </c>
      <c r="N157" s="28">
        <f>F158</f>
        <v>1251.7</v>
      </c>
    </row>
    <row r="158" spans="2:19" s="13" customFormat="1" outlineLevel="1" x14ac:dyDescent="0.25">
      <c r="B158" s="13" t="s">
        <v>119</v>
      </c>
      <c r="C158" s="27">
        <f>SUM(C156:C157)</f>
        <v>1436.6000000000004</v>
      </c>
      <c r="D158" s="27">
        <f>SUM(D156:D157)</f>
        <v>1461.3000000000002</v>
      </c>
      <c r="E158" s="27">
        <f>SUM(E156:E157)</f>
        <v>1188.3</v>
      </c>
      <c r="F158" s="27">
        <f>SUM(F156:F157)</f>
        <v>1251.7</v>
      </c>
      <c r="G158" s="27">
        <f>SUM(G156:G157)</f>
        <v>859.59999999999991</v>
      </c>
      <c r="H158" s="27">
        <f>SUM(H156:H157)</f>
        <v>923.30000000000007</v>
      </c>
      <c r="K158" s="27">
        <v>1476</v>
      </c>
      <c r="L158" s="27">
        <v>2076.1</v>
      </c>
      <c r="M158" s="27">
        <f>SUM(M156:M157)</f>
        <v>1055.4000000000001</v>
      </c>
      <c r="N158" s="27">
        <f>SUM(N156:N157)</f>
        <v>849.40000000000009</v>
      </c>
      <c r="P158"/>
      <c r="Q158"/>
      <c r="R158"/>
      <c r="S158"/>
    </row>
    <row r="159" spans="2:19" outlineLevel="1" x14ac:dyDescent="0.25">
      <c r="K159"/>
    </row>
    <row r="160" spans="2:19" outlineLevel="1" x14ac:dyDescent="0.25">
      <c r="K160"/>
    </row>
    <row r="161" spans="2:15" x14ac:dyDescent="0.25">
      <c r="B161" s="4" t="s">
        <v>120</v>
      </c>
      <c r="C161" s="4"/>
      <c r="D161" s="4"/>
      <c r="E161" s="4"/>
      <c r="F161" s="4"/>
      <c r="G161" s="4"/>
      <c r="H161" s="4"/>
      <c r="I161" s="4"/>
      <c r="J161" s="4"/>
      <c r="K161" s="4"/>
      <c r="L161" s="4"/>
      <c r="M161" s="4"/>
      <c r="N161" s="4"/>
    </row>
    <row r="162" spans="2:15" outlineLevel="1" x14ac:dyDescent="0.25">
      <c r="K162"/>
    </row>
    <row r="163" spans="2:15" ht="15.75" outlineLevel="1" thickBot="1" x14ac:dyDescent="0.3">
      <c r="C163" s="5">
        <v>44701</v>
      </c>
      <c r="D163" s="5">
        <v>44408</v>
      </c>
      <c r="E163" s="5">
        <v>44043</v>
      </c>
      <c r="F163" s="5">
        <v>43677</v>
      </c>
      <c r="G163" s="5">
        <v>43312</v>
      </c>
      <c r="H163" s="5">
        <v>42947</v>
      </c>
      <c r="I163" s="5">
        <v>42582</v>
      </c>
      <c r="J163" s="6" t="s">
        <v>7</v>
      </c>
      <c r="K163"/>
      <c r="L163" s="5">
        <v>44592</v>
      </c>
      <c r="M163" s="5">
        <v>44227</v>
      </c>
      <c r="N163" s="5">
        <v>43861</v>
      </c>
      <c r="O163" s="5">
        <v>43496</v>
      </c>
    </row>
    <row r="164" spans="2:15" outlineLevel="1" x14ac:dyDescent="0.25">
      <c r="B164" t="s">
        <v>121</v>
      </c>
      <c r="C164" s="29"/>
      <c r="D164" s="23">
        <f>C15/C12</f>
        <v>0.81836175395858712</v>
      </c>
      <c r="E164" s="23">
        <f>D15/D12</f>
        <v>0.78524876808138611</v>
      </c>
      <c r="F164" s="23">
        <f>E15/E12</f>
        <v>0.79562617998741347</v>
      </c>
      <c r="G164" s="23">
        <f>F15/F12</f>
        <v>0.80881863560732115</v>
      </c>
      <c r="H164" s="23">
        <f>G15/G12</f>
        <v>0.79737433062705132</v>
      </c>
      <c r="I164" s="23">
        <f>H15/H12</f>
        <v>0.76822395928013087</v>
      </c>
      <c r="J164" s="30"/>
      <c r="K164" s="23"/>
      <c r="L164" s="23">
        <f>K15/K12</f>
        <v>0.85546760480797412</v>
      </c>
      <c r="M164" s="23">
        <f>L15/L12</f>
        <v>0.81272949816401474</v>
      </c>
      <c r="N164" s="29"/>
      <c r="O164" s="29"/>
    </row>
    <row r="165" spans="2:15" outlineLevel="1" x14ac:dyDescent="0.25">
      <c r="B165" t="s">
        <v>122</v>
      </c>
      <c r="C165" s="29"/>
      <c r="D165" s="23">
        <f>C41/C27</f>
        <v>0.2783959689271468</v>
      </c>
      <c r="E165" s="23">
        <f>D41/D27</f>
        <v>0.16268329292229547</v>
      </c>
      <c r="F165" s="23">
        <f>E41/E27</f>
        <v>0.32557569818716325</v>
      </c>
      <c r="G165" s="23">
        <f>F41/F27</f>
        <v>0.3338297344254158</v>
      </c>
      <c r="H165" s="23">
        <f>G41/G27</f>
        <v>0.3377742946708463</v>
      </c>
      <c r="I165" s="23">
        <f>H41/H27</f>
        <v>0.33241198719813797</v>
      </c>
      <c r="J165" s="6"/>
      <c r="K165"/>
      <c r="L165" s="23">
        <f>K41/K27</f>
        <v>0.27332485156912628</v>
      </c>
      <c r="M165" s="23">
        <f>L41/L27</f>
        <v>0.26793248945147691</v>
      </c>
      <c r="N165" s="29"/>
      <c r="O165" s="29"/>
    </row>
    <row r="166" spans="2:15" outlineLevel="1" x14ac:dyDescent="0.25">
      <c r="B166" t="s">
        <v>123</v>
      </c>
      <c r="C166" s="29"/>
      <c r="D166" s="23">
        <f>C41/C27</f>
        <v>0.2783959689271468</v>
      </c>
      <c r="E166" s="23">
        <f>D41/D27</f>
        <v>0.16268329292229547</v>
      </c>
      <c r="F166" s="23">
        <f>E41/E27</f>
        <v>0.32557569818716325</v>
      </c>
      <c r="G166" s="23">
        <f>F41/F27</f>
        <v>0.3338297344254158</v>
      </c>
      <c r="H166" s="23">
        <f>G41/G27</f>
        <v>0.3377742946708463</v>
      </c>
      <c r="I166" s="23">
        <f>H41/H27</f>
        <v>0.33241198719813797</v>
      </c>
      <c r="J166" s="6"/>
      <c r="K166"/>
      <c r="L166" s="23">
        <f>K41/K27</f>
        <v>0.27332485156912628</v>
      </c>
      <c r="M166" s="23">
        <f>L41/L27</f>
        <v>0.26793248945147691</v>
      </c>
      <c r="N166" s="29"/>
      <c r="O166" s="29"/>
    </row>
    <row r="167" spans="2:15" outlineLevel="1" x14ac:dyDescent="0.25">
      <c r="B167" t="s">
        <v>124</v>
      </c>
      <c r="C167" s="29"/>
      <c r="D167" s="23">
        <f>C44/C27</f>
        <v>0.21215620407306324</v>
      </c>
      <c r="E167" s="23">
        <f>D44/D27</f>
        <v>0.12642881884308985</v>
      </c>
      <c r="F167" s="23">
        <f>E44/E27</f>
        <v>0.24669279764821178</v>
      </c>
      <c r="G167" s="23">
        <f>F44/F27</f>
        <v>0.25068255150161334</v>
      </c>
      <c r="H167" s="23">
        <f>G44/G27</f>
        <v>0.24934691745036566</v>
      </c>
      <c r="I167" s="23">
        <f>H44/H27</f>
        <v>0.27102123945301138</v>
      </c>
      <c r="K167"/>
      <c r="L167" s="23">
        <f>K44/K27</f>
        <v>0.20165394402035614</v>
      </c>
      <c r="M167" s="23">
        <f>L44/L27</f>
        <v>0.20000000000000009</v>
      </c>
      <c r="N167" s="29"/>
      <c r="O167" s="29"/>
    </row>
    <row r="168" spans="2:15" outlineLevel="1" x14ac:dyDescent="0.25">
      <c r="C168" s="29"/>
      <c r="D168" s="29"/>
      <c r="E168" s="29"/>
      <c r="F168" s="29"/>
      <c r="G168" s="29"/>
      <c r="H168" s="29"/>
      <c r="I168" s="29"/>
      <c r="J168" s="6"/>
      <c r="K168"/>
      <c r="L168" s="29"/>
      <c r="M168" s="29"/>
      <c r="N168" s="29"/>
      <c r="O168" s="29"/>
    </row>
    <row r="169" spans="2:15" outlineLevel="1" x14ac:dyDescent="0.25">
      <c r="B169" s="13" t="s">
        <v>125</v>
      </c>
      <c r="C169" s="29"/>
      <c r="D169" s="29"/>
      <c r="E169" s="29"/>
      <c r="F169" s="29"/>
      <c r="G169" s="29"/>
      <c r="H169" s="29"/>
      <c r="I169" s="29"/>
      <c r="J169" s="6"/>
      <c r="K169"/>
      <c r="L169" s="29"/>
      <c r="M169" s="29"/>
      <c r="N169" s="29"/>
      <c r="O169" s="29"/>
    </row>
    <row r="170" spans="2:15" outlineLevel="1" x14ac:dyDescent="0.25">
      <c r="B170" t="s">
        <v>126</v>
      </c>
      <c r="D170">
        <f>D610</f>
        <v>288.89999999999998</v>
      </c>
      <c r="E170">
        <f>E610</f>
        <v>246.6</v>
      </c>
      <c r="F170">
        <f>F610</f>
        <v>249.89999999999998</v>
      </c>
      <c r="G170">
        <f>G610</f>
        <v>225.5</v>
      </c>
      <c r="H170">
        <f>H610</f>
        <v>213.3</v>
      </c>
      <c r="I170">
        <f>I610</f>
        <v>202.29999999999998</v>
      </c>
      <c r="J170" s="8">
        <f>SUM(D170/I170)^(1/5)-1</f>
        <v>7.3866592325779745E-2</v>
      </c>
      <c r="K170"/>
      <c r="L170">
        <f>L610</f>
        <v>167.8</v>
      </c>
      <c r="M170">
        <f>M610</f>
        <v>136.6</v>
      </c>
    </row>
    <row r="171" spans="2:15" outlineLevel="1" x14ac:dyDescent="0.25">
      <c r="B171" t="s">
        <v>127</v>
      </c>
      <c r="D171">
        <f>D635</f>
        <v>219.8</v>
      </c>
      <c r="E171">
        <f>E635</f>
        <v>218.4</v>
      </c>
      <c r="F171">
        <f>F635</f>
        <v>223.20000000000002</v>
      </c>
      <c r="G171">
        <f>G635</f>
        <v>225.5</v>
      </c>
      <c r="H171">
        <f>H635</f>
        <v>222.4</v>
      </c>
      <c r="I171">
        <f>I635</f>
        <v>204.6</v>
      </c>
      <c r="J171" s="8">
        <f>SUM(D171/I171)^(1/5)-1</f>
        <v>1.4435436643574828E-2</v>
      </c>
      <c r="K171"/>
      <c r="L171">
        <f>L635</f>
        <v>119.7</v>
      </c>
      <c r="M171">
        <f>M635</f>
        <v>112.1</v>
      </c>
    </row>
    <row r="172" spans="2:15" ht="15.75" outlineLevel="1" thickBot="1" x14ac:dyDescent="0.3">
      <c r="B172" t="s">
        <v>128</v>
      </c>
      <c r="C172" s="18"/>
      <c r="D172" s="18">
        <f>D661</f>
        <v>123</v>
      </c>
      <c r="E172" s="18">
        <f t="shared" ref="E172:I172" si="0">E661</f>
        <v>121</v>
      </c>
      <c r="F172" s="18">
        <f t="shared" si="0"/>
        <v>129.5</v>
      </c>
      <c r="G172" s="18">
        <f t="shared" si="0"/>
        <v>130</v>
      </c>
      <c r="H172" s="18">
        <f t="shared" si="0"/>
        <v>119.6</v>
      </c>
      <c r="I172" s="18">
        <f t="shared" si="0"/>
        <v>104.30000000000001</v>
      </c>
      <c r="J172" s="8">
        <f>SUM(D172/I172)^(1/5)-1</f>
        <v>3.3532554247025725E-2</v>
      </c>
      <c r="K172"/>
      <c r="L172" s="18">
        <f>L661</f>
        <v>58.2</v>
      </c>
      <c r="M172" s="18">
        <f>M661</f>
        <v>60.3</v>
      </c>
      <c r="N172" s="18"/>
      <c r="O172" s="18"/>
    </row>
    <row r="173" spans="2:15" outlineLevel="1" x14ac:dyDescent="0.25">
      <c r="B173" s="13" t="s">
        <v>129</v>
      </c>
      <c r="C173" s="13">
        <f>C175*C177</f>
        <v>689.92169999999999</v>
      </c>
      <c r="D173" s="13">
        <f>SUM(D170:D172)</f>
        <v>631.70000000000005</v>
      </c>
      <c r="E173" s="13">
        <f>SUM(E170:E172)</f>
        <v>586</v>
      </c>
      <c r="F173" s="13">
        <f>SUM(F170:F172)</f>
        <v>602.6</v>
      </c>
      <c r="G173" s="13">
        <f>SUM(G170:G172)</f>
        <v>581</v>
      </c>
      <c r="H173" s="13">
        <f>SUM(H170:H172)</f>
        <v>555.30000000000007</v>
      </c>
      <c r="I173" s="13">
        <f>SUM(I170:I172)</f>
        <v>511.2</v>
      </c>
      <c r="J173" s="8">
        <f>SUM(D173/I173)^(1/5)-1</f>
        <v>4.3239461641173316E-2</v>
      </c>
      <c r="K173" s="13"/>
      <c r="L173" s="13">
        <f>SUM(L170:L172)</f>
        <v>345.7</v>
      </c>
      <c r="M173" s="13">
        <f>SUM(M170:M172)</f>
        <v>309</v>
      </c>
      <c r="N173" s="13"/>
      <c r="O173" s="13"/>
    </row>
    <row r="174" spans="2:15" outlineLevel="1" x14ac:dyDescent="0.25">
      <c r="B174" s="10" t="s">
        <v>130</v>
      </c>
      <c r="C174" s="11">
        <f>(C173/D173)-1</f>
        <v>9.2166693050498516E-2</v>
      </c>
      <c r="D174" s="11">
        <f>(D173/E173)-1</f>
        <v>7.7986348122866866E-2</v>
      </c>
      <c r="E174" s="11">
        <f>(E173/F173)-1</f>
        <v>-2.7547295054762722E-2</v>
      </c>
      <c r="F174" s="11">
        <f>(F173/G173)-1</f>
        <v>3.7177280550774627E-2</v>
      </c>
      <c r="G174" s="11">
        <f>(G173/H173)-1</f>
        <v>4.6281289393120817E-2</v>
      </c>
      <c r="H174" s="11">
        <f>(H173/I173)-1</f>
        <v>8.626760563380298E-2</v>
      </c>
      <c r="I174" s="31"/>
      <c r="J174" s="31"/>
      <c r="K174" s="31"/>
      <c r="L174" s="31">
        <f>(L173/M173)-1</f>
        <v>0.11877022653721681</v>
      </c>
      <c r="M174" s="31"/>
      <c r="N174" s="31"/>
      <c r="O174" s="31"/>
    </row>
    <row r="175" spans="2:15" outlineLevel="1" x14ac:dyDescent="0.25">
      <c r="B175" t="s">
        <v>131</v>
      </c>
      <c r="C175" s="2">
        <f>C604</f>
        <v>8845.15</v>
      </c>
      <c r="D175" s="2">
        <f>D604</f>
        <v>8253</v>
      </c>
      <c r="E175" s="2">
        <f>E604</f>
        <v>7854.2999999999993</v>
      </c>
      <c r="F175" s="2">
        <f>F604</f>
        <v>7653.9500000000007</v>
      </c>
      <c r="G175" s="2">
        <f>G604</f>
        <v>7161.3</v>
      </c>
      <c r="H175" s="2">
        <f>H604</f>
        <v>6658.15</v>
      </c>
      <c r="I175" s="2">
        <f>I604</f>
        <v>6329</v>
      </c>
      <c r="J175" s="2"/>
      <c r="L175" s="2">
        <f>L604</f>
        <v>8751.5999999999985</v>
      </c>
      <c r="M175" s="2">
        <f>M604</f>
        <v>0</v>
      </c>
    </row>
    <row r="176" spans="2:15" ht="15.75" outlineLevel="1" thickBot="1" x14ac:dyDescent="0.3">
      <c r="B176" t="s">
        <v>132</v>
      </c>
      <c r="C176" s="28">
        <f>C603</f>
        <v>9022.9</v>
      </c>
      <c r="D176" s="28">
        <f>D603</f>
        <v>8667.4</v>
      </c>
      <c r="E176" s="28">
        <f>E603</f>
        <v>7838.5999999999995</v>
      </c>
      <c r="F176" s="28">
        <f>F603</f>
        <v>7870</v>
      </c>
      <c r="G176" s="28">
        <f>G603</f>
        <v>7437.9000000000005</v>
      </c>
      <c r="H176" s="28">
        <f>H603</f>
        <v>6884.7</v>
      </c>
      <c r="I176" s="28">
        <f>I603</f>
        <v>6431.5999999999995</v>
      </c>
      <c r="J176" s="2"/>
      <c r="L176" s="28">
        <f>L603</f>
        <v>8835.7999999999993</v>
      </c>
      <c r="M176" s="28">
        <f>M603</f>
        <v>8667.4</v>
      </c>
      <c r="N176" s="28">
        <f>N603</f>
        <v>0</v>
      </c>
      <c r="O176" s="28">
        <f>O603</f>
        <v>0</v>
      </c>
    </row>
    <row r="177" spans="2:15" s="13" customFormat="1" outlineLevel="1" x14ac:dyDescent="0.25">
      <c r="B177" s="13" t="s">
        <v>133</v>
      </c>
      <c r="C177" s="32">
        <v>7.8E-2</v>
      </c>
      <c r="D177" s="32">
        <f>D$173/$D$175</f>
        <v>7.6541863564764334E-2</v>
      </c>
      <c r="E177" s="32">
        <f>E173/E$175</f>
        <v>7.4608813006887958E-2</v>
      </c>
      <c r="F177" s="32">
        <f>F173/F$175</f>
        <v>7.8730590087471172E-2</v>
      </c>
      <c r="G177" s="32">
        <f>G173/G$175</f>
        <v>8.1130520994791441E-2</v>
      </c>
      <c r="H177" s="32">
        <f>H173/H$175</f>
        <v>8.3401545474343489E-2</v>
      </c>
      <c r="I177" s="32">
        <f>I173/I$175</f>
        <v>8.0771053878969823E-2</v>
      </c>
      <c r="J177" s="33"/>
      <c r="K177" s="33"/>
      <c r="L177" s="32">
        <f>L173/L$175</f>
        <v>3.9501348324877741E-2</v>
      </c>
      <c r="M177" s="32"/>
      <c r="N177" s="33"/>
      <c r="O177" s="33"/>
    </row>
    <row r="178" spans="2:15" outlineLevel="1" x14ac:dyDescent="0.25">
      <c r="B178" s="13" t="s">
        <v>134</v>
      </c>
      <c r="C178" s="32">
        <f>C$173/C$176</f>
        <v>7.6463409768477986E-2</v>
      </c>
      <c r="D178" s="32">
        <f>D$173/D$176</f>
        <v>7.2882294575074419E-2</v>
      </c>
      <c r="E178" s="32">
        <f>E$173/E$176</f>
        <v>7.4758247646263362E-2</v>
      </c>
      <c r="F178" s="32">
        <f>F$173/F$176</f>
        <v>7.6569250317662013E-2</v>
      </c>
      <c r="G178" s="32">
        <f>G$173/G$176</f>
        <v>7.8113445999542883E-2</v>
      </c>
      <c r="H178" s="32">
        <f>H$173/H$176</f>
        <v>8.0657109242232794E-2</v>
      </c>
      <c r="I178" s="32">
        <f>I$173/I$176</f>
        <v>7.9482554885254061E-2</v>
      </c>
      <c r="J178" s="32"/>
      <c r="K178" s="32"/>
      <c r="L178" s="32">
        <f>L$173/L$176</f>
        <v>3.912492360623826E-2</v>
      </c>
      <c r="M178" s="32">
        <f>M$173/M$176</f>
        <v>3.5650829545192331E-2</v>
      </c>
      <c r="N178" s="32"/>
      <c r="O178" s="32"/>
    </row>
    <row r="179" spans="2:15" outlineLevel="1" x14ac:dyDescent="0.25">
      <c r="D179" s="34"/>
      <c r="E179" s="34"/>
      <c r="F179" s="34"/>
      <c r="G179" s="34"/>
      <c r="H179" s="34"/>
      <c r="K179"/>
    </row>
    <row r="180" spans="2:15" outlineLevel="1" x14ac:dyDescent="0.25">
      <c r="B180" t="s">
        <v>135</v>
      </c>
      <c r="D180" s="2">
        <f>D611+D613+D615</f>
        <v>-236.1</v>
      </c>
      <c r="E180" s="2">
        <f>E611+E613+E615</f>
        <v>-241.8</v>
      </c>
      <c r="F180" s="2">
        <f>F611+F613+F615</f>
        <v>-163.4</v>
      </c>
      <c r="G180" s="2">
        <f>G611+G613+G615</f>
        <v>-149.39999999999998</v>
      </c>
      <c r="H180" s="2">
        <f>H611+H613+H615</f>
        <v>-140.69999999999999</v>
      </c>
      <c r="I180" s="2">
        <f>I611+I613+I615</f>
        <v>-132.69999999999999</v>
      </c>
      <c r="J180" s="8">
        <f>SUM(D180/I180)^(1/5)-1</f>
        <v>0.12213475294238663</v>
      </c>
      <c r="K180"/>
      <c r="L180" s="2">
        <f>L611+L613+L615</f>
        <v>-130.1</v>
      </c>
      <c r="M180" s="2">
        <f>M611+M613+M615</f>
        <v>-109.1</v>
      </c>
    </row>
    <row r="181" spans="2:15" outlineLevel="1" x14ac:dyDescent="0.25">
      <c r="B181" t="s">
        <v>136</v>
      </c>
      <c r="D181" s="2">
        <f>D640+D638+D636</f>
        <v>-147.89999999999998</v>
      </c>
      <c r="E181" s="2">
        <f>E640+E638+E636</f>
        <v>-183.5</v>
      </c>
      <c r="F181" s="2">
        <f>F640+F638+F636</f>
        <v>-150.69999999999999</v>
      </c>
      <c r="G181" s="2">
        <f>G640+G638+G636</f>
        <v>-144.4</v>
      </c>
      <c r="H181" s="2">
        <f>H640+H638+H636</f>
        <v>-143.5</v>
      </c>
      <c r="I181" s="2">
        <f>I640+I638+I636</f>
        <v>-125.5</v>
      </c>
      <c r="J181" s="8">
        <f>SUM(D181/I181)^(1/5)-1</f>
        <v>3.3391511023861176E-2</v>
      </c>
      <c r="L181" s="2">
        <f>L640+L638+L636</f>
        <v>-77.199999999999989</v>
      </c>
      <c r="M181" s="2">
        <f>M640+M638+M636</f>
        <v>-84.2</v>
      </c>
    </row>
    <row r="182" spans="2:15" outlineLevel="1" x14ac:dyDescent="0.25">
      <c r="B182" t="s">
        <v>137</v>
      </c>
      <c r="D182" s="2">
        <f t="shared" ref="D182:I182" si="1">D662+D663+D664</f>
        <v>-35.199999999999996</v>
      </c>
      <c r="E182" s="2">
        <f t="shared" si="1"/>
        <v>-61.5</v>
      </c>
      <c r="F182" s="2">
        <f t="shared" si="1"/>
        <v>-34.799999999999997</v>
      </c>
      <c r="G182" s="2">
        <f t="shared" si="1"/>
        <v>-35.4</v>
      </c>
      <c r="H182" s="2">
        <f t="shared" si="1"/>
        <v>-27.599999999999998</v>
      </c>
      <c r="I182" s="2">
        <f t="shared" si="1"/>
        <v>-30</v>
      </c>
      <c r="J182" s="8">
        <f>SUM(D182/I182)^(1/5)-1</f>
        <v>3.2486261992623389E-2</v>
      </c>
      <c r="L182" s="2">
        <f>L662+L663+L664</f>
        <v>-18.2</v>
      </c>
      <c r="M182" s="2">
        <f>M662+M663+M664</f>
        <v>-20.5</v>
      </c>
    </row>
    <row r="183" spans="2:15" outlineLevel="1" x14ac:dyDescent="0.25">
      <c r="B183" t="s">
        <v>138</v>
      </c>
      <c r="D183" s="2">
        <f t="shared" ref="D183:I183" si="2">D702+D701+D700</f>
        <v>-115.7</v>
      </c>
      <c r="E183" s="2">
        <f t="shared" si="2"/>
        <v>-107.80000000000001</v>
      </c>
      <c r="F183" s="2">
        <f t="shared" si="2"/>
        <v>-98.6</v>
      </c>
      <c r="G183" s="2">
        <f t="shared" si="2"/>
        <v>-92.399999999999991</v>
      </c>
      <c r="H183" s="2">
        <f t="shared" si="2"/>
        <v>-85.5</v>
      </c>
      <c r="I183" s="2">
        <f t="shared" si="2"/>
        <v>-77.900000000000006</v>
      </c>
      <c r="J183" s="8">
        <f>SUM(D183/I183)^(1/5)-1</f>
        <v>8.2328713741032011E-2</v>
      </c>
      <c r="L183" s="2">
        <f>L702+L701+L700</f>
        <v>-62.099999999999994</v>
      </c>
      <c r="M183" s="2">
        <f>M702+M701+M700</f>
        <v>-54.800000000000004</v>
      </c>
    </row>
    <row r="184" spans="2:15" outlineLevel="1" x14ac:dyDescent="0.25">
      <c r="B184" t="s">
        <v>139</v>
      </c>
      <c r="D184" s="2">
        <f>D736+D738+D739</f>
        <v>-121.1</v>
      </c>
      <c r="E184" s="2">
        <f t="shared" ref="E184:I184" si="3">E736+E738+E739</f>
        <v>-104</v>
      </c>
      <c r="F184" s="2">
        <f t="shared" si="3"/>
        <v>-73.400000000000006</v>
      </c>
      <c r="G184" s="2">
        <f t="shared" si="3"/>
        <v>-81</v>
      </c>
      <c r="H184" s="2">
        <f t="shared" si="3"/>
        <v>-78.600000000000009</v>
      </c>
      <c r="I184" s="2">
        <f t="shared" si="3"/>
        <v>-63.300000000000004</v>
      </c>
      <c r="J184" s="8">
        <f>SUM(D184/I184)^(1/5)-1</f>
        <v>0.13853945854367189</v>
      </c>
      <c r="K184"/>
      <c r="L184" s="2">
        <f t="shared" ref="L184:M184" si="4">L736+L738+L739</f>
        <v>-40.700000000000003</v>
      </c>
      <c r="M184" s="2">
        <f t="shared" si="4"/>
        <v>-63.8</v>
      </c>
    </row>
    <row r="185" spans="2:15" outlineLevel="1" x14ac:dyDescent="0.25">
      <c r="B185" t="s">
        <v>140</v>
      </c>
      <c r="D185" s="2">
        <f t="shared" ref="D185:I185" si="5">D773</f>
        <v>-25.900000000000002</v>
      </c>
      <c r="E185" s="2">
        <f t="shared" si="5"/>
        <v>-23.5</v>
      </c>
      <c r="F185" s="2">
        <f t="shared" si="5"/>
        <v>-25</v>
      </c>
      <c r="G185" s="2">
        <f t="shared" si="5"/>
        <v>-24.6</v>
      </c>
      <c r="H185" s="2">
        <f t="shared" si="5"/>
        <v>-24.9</v>
      </c>
      <c r="I185" s="2">
        <f t="shared" si="5"/>
        <v>-24.4</v>
      </c>
      <c r="J185" s="8">
        <f>SUM(D185/I185)^(1/5)-1</f>
        <v>1.2003437178822463E-2</v>
      </c>
      <c r="L185" s="2">
        <f>L773</f>
        <v>-13.5</v>
      </c>
      <c r="M185" s="2">
        <f>M773</f>
        <v>-13</v>
      </c>
    </row>
    <row r="186" spans="2:15" outlineLevel="1" x14ac:dyDescent="0.25">
      <c r="B186" t="s">
        <v>41</v>
      </c>
      <c r="D186" s="2">
        <f>SUM(D180:D185)</f>
        <v>-681.9</v>
      </c>
      <c r="E186" s="2">
        <f>SUM(E180:E185)</f>
        <v>-722.1</v>
      </c>
      <c r="F186" s="2">
        <f>SUM(F180:F185)</f>
        <v>-545.9</v>
      </c>
      <c r="G186" s="2">
        <f>SUM(G180:G185)</f>
        <v>-527.19999999999993</v>
      </c>
      <c r="H186" s="2">
        <f>SUM(H180:H185)</f>
        <v>-500.8</v>
      </c>
      <c r="I186" s="2">
        <f>SUM(I180:I185)</f>
        <v>-453.8</v>
      </c>
      <c r="J186" s="8">
        <f>SUM(D186/I186)^(1/5)-1</f>
        <v>8.4853862993838902E-2</v>
      </c>
      <c r="K186"/>
      <c r="L186" s="2">
        <f>SUM(L180:L185)</f>
        <v>-341.79999999999995</v>
      </c>
      <c r="M186" s="2">
        <f>SUM(M180:M185)</f>
        <v>-345.40000000000003</v>
      </c>
    </row>
    <row r="187" spans="2:15" outlineLevel="1" x14ac:dyDescent="0.25">
      <c r="D187" s="34"/>
      <c r="E187" s="34"/>
      <c r="F187" s="34"/>
      <c r="G187" s="34"/>
      <c r="H187" s="34"/>
      <c r="K187"/>
    </row>
    <row r="188" spans="2:15" outlineLevel="1" x14ac:dyDescent="0.25">
      <c r="B188" t="s">
        <v>141</v>
      </c>
      <c r="D188" s="2">
        <f>SUM(D180:D182)</f>
        <v>-419.2</v>
      </c>
      <c r="E188" s="2">
        <f>SUM(E180:E182)</f>
        <v>-486.8</v>
      </c>
      <c r="F188" s="2">
        <f>SUM(F180:F182)</f>
        <v>-348.90000000000003</v>
      </c>
      <c r="G188" s="2">
        <f>SUM(G180:G182)</f>
        <v>-329.19999999999993</v>
      </c>
      <c r="H188" s="2">
        <f>SUM(H180:H182)</f>
        <v>-311.8</v>
      </c>
      <c r="I188" s="2">
        <f>SUM(I180:I182)</f>
        <v>-288.2</v>
      </c>
      <c r="J188" s="8">
        <f>SUM(D188/I188)^(1/5)-1</f>
        <v>7.7818067712725814E-2</v>
      </c>
      <c r="K188"/>
      <c r="L188" s="2">
        <f>SUM(L180:L182)</f>
        <v>-225.49999999999997</v>
      </c>
      <c r="M188" s="2">
        <f>SUM(M180:M182)</f>
        <v>-213.8</v>
      </c>
    </row>
    <row r="189" spans="2:15" outlineLevel="1" x14ac:dyDescent="0.25">
      <c r="B189" t="s">
        <v>142</v>
      </c>
      <c r="D189">
        <f>SUM(D621,D670,D646)</f>
        <v>-444.19999999999993</v>
      </c>
      <c r="E189">
        <f>SUM(E621,E670,E646)</f>
        <v>-488.8</v>
      </c>
      <c r="F189">
        <f>SUM(F621,F670,F646)</f>
        <v>-350.79999999999995</v>
      </c>
      <c r="G189">
        <f>SUM(G621,G670,G646)</f>
        <v>-331.1</v>
      </c>
      <c r="H189">
        <f>SUM(H621,H670,H646)</f>
        <v>-312.70000000000005</v>
      </c>
      <c r="I189">
        <f>SUM(I621,I670,I646)</f>
        <v>-288.7</v>
      </c>
      <c r="J189" s="8">
        <f>SUM(D189/I189)^(1/5)-1</f>
        <v>8.9999638901846257E-2</v>
      </c>
      <c r="K189"/>
      <c r="L189">
        <f>SUM(L621,L670,L646)</f>
        <v>-225.59999999999997</v>
      </c>
      <c r="M189">
        <f>SUM(M621,M670,M646)</f>
        <v>-214.79999999999998</v>
      </c>
    </row>
    <row r="190" spans="2:15" outlineLevel="1" x14ac:dyDescent="0.25">
      <c r="B190" t="s">
        <v>143</v>
      </c>
      <c r="D190">
        <f>SUM(D173,$D$188)</f>
        <v>212.50000000000006</v>
      </c>
      <c r="E190">
        <f>SUM(E173,$E$188)</f>
        <v>99.199999999999989</v>
      </c>
      <c r="F190">
        <f>SUM(F173,F$188)</f>
        <v>253.7</v>
      </c>
      <c r="G190">
        <f>SUM(G173,G$188)</f>
        <v>251.80000000000007</v>
      </c>
      <c r="H190">
        <f>SUM(H173,H$188)</f>
        <v>243.50000000000006</v>
      </c>
      <c r="I190">
        <f>SUM(I173,I$188)</f>
        <v>223</v>
      </c>
      <c r="J190" s="8">
        <f>SUM(D190/I190)^(1/5)-1</f>
        <v>-9.5995836033901938E-3</v>
      </c>
      <c r="K190"/>
      <c r="L190">
        <f>SUM(L173,L$188)</f>
        <v>120.20000000000002</v>
      </c>
      <c r="M190">
        <f>SUM(M173,M$188)</f>
        <v>95.199999999999989</v>
      </c>
    </row>
    <row r="191" spans="2:15" outlineLevel="1" x14ac:dyDescent="0.25">
      <c r="B191" t="s">
        <v>144</v>
      </c>
      <c r="D191">
        <f>SUM(D173,D189)</f>
        <v>187.50000000000011</v>
      </c>
      <c r="E191">
        <f>SUM(E173,E189)</f>
        <v>97.199999999999989</v>
      </c>
      <c r="F191">
        <f>SUM(F173,F189)</f>
        <v>251.80000000000007</v>
      </c>
      <c r="G191">
        <f>SUM(G173,G189)</f>
        <v>249.89999999999998</v>
      </c>
      <c r="H191">
        <f>SUM(H173,H189)</f>
        <v>242.60000000000002</v>
      </c>
      <c r="I191">
        <f>SUM(I173,I189)</f>
        <v>222.5</v>
      </c>
      <c r="J191" s="8">
        <f>SUM(D191/I191)^(1/5)-1</f>
        <v>-3.3650444219885167E-2</v>
      </c>
      <c r="K191"/>
      <c r="L191">
        <f>SUM(L173,L189)</f>
        <v>120.10000000000002</v>
      </c>
      <c r="M191">
        <f>SUM(M173,M189)</f>
        <v>94.200000000000017</v>
      </c>
    </row>
    <row r="192" spans="2:15" outlineLevel="1" x14ac:dyDescent="0.25">
      <c r="K192"/>
      <c r="L192" s="2"/>
      <c r="N192" s="2"/>
      <c r="O192" s="2"/>
    </row>
    <row r="193" spans="2:15" outlineLevel="1" x14ac:dyDescent="0.25">
      <c r="B193" t="s">
        <v>145</v>
      </c>
      <c r="D193">
        <f>D699</f>
        <v>139.4</v>
      </c>
      <c r="E193">
        <f t="shared" ref="E193:I193" si="6">E699</f>
        <v>128.19999999999999</v>
      </c>
      <c r="F193">
        <f t="shared" si="6"/>
        <v>120.4</v>
      </c>
      <c r="G193">
        <f t="shared" si="6"/>
        <v>115.5</v>
      </c>
      <c r="H193">
        <f t="shared" si="6"/>
        <v>102.9</v>
      </c>
      <c r="I193">
        <f t="shared" si="6"/>
        <v>92.3</v>
      </c>
      <c r="J193" s="8">
        <f>SUM(D193/I193)^(1/5)-1</f>
        <v>8.5955963431883387E-2</v>
      </c>
      <c r="K193"/>
      <c r="L193">
        <f>L699</f>
        <v>76.599999999999994</v>
      </c>
      <c r="M193">
        <f>M699</f>
        <v>67.099999999999994</v>
      </c>
      <c r="O193" s="29"/>
    </row>
    <row r="194" spans="2:15" outlineLevel="1" x14ac:dyDescent="0.25">
      <c r="B194" t="s">
        <v>146</v>
      </c>
      <c r="D194">
        <f>D708</f>
        <v>-116.99999999999999</v>
      </c>
      <c r="E194">
        <f t="shared" ref="E194:I194" si="7">E708</f>
        <v>-107.8</v>
      </c>
      <c r="F194">
        <f t="shared" si="7"/>
        <v>-102.5</v>
      </c>
      <c r="G194">
        <f t="shared" si="7"/>
        <v>-97.899999999999991</v>
      </c>
      <c r="H194">
        <f t="shared" si="7"/>
        <v>-90.8</v>
      </c>
      <c r="I194">
        <f t="shared" si="7"/>
        <v>-82.5</v>
      </c>
      <c r="J194" s="8">
        <f>SUM(D194/I194)^(1/5)-1</f>
        <v>7.2374263686593387E-2</v>
      </c>
      <c r="K194"/>
      <c r="L194">
        <f>L708</f>
        <v>-62.899999999999991</v>
      </c>
      <c r="M194">
        <f>M708</f>
        <v>-55.300000000000004</v>
      </c>
      <c r="O194" s="29"/>
    </row>
    <row r="195" spans="2:15" outlineLevel="1" x14ac:dyDescent="0.25">
      <c r="B195" t="s">
        <v>147</v>
      </c>
      <c r="D195">
        <f>D734</f>
        <v>182</v>
      </c>
      <c r="E195">
        <f t="shared" ref="E195:I195" si="8">E734</f>
        <v>151.9</v>
      </c>
      <c r="F195">
        <f t="shared" si="8"/>
        <v>93.399999999999991</v>
      </c>
      <c r="G195">
        <f t="shared" si="8"/>
        <v>109.1</v>
      </c>
      <c r="H195">
        <f t="shared" si="8"/>
        <v>106.69999999999999</v>
      </c>
      <c r="I195">
        <f t="shared" si="8"/>
        <v>82.300000000000011</v>
      </c>
      <c r="J195" s="8">
        <f>SUM(D195/I195)^(1/5)-1</f>
        <v>0.17201807791587287</v>
      </c>
      <c r="K195"/>
      <c r="L195">
        <f>L734</f>
        <v>49.5</v>
      </c>
      <c r="M195">
        <f>M734</f>
        <v>98</v>
      </c>
      <c r="O195" s="29"/>
    </row>
    <row r="196" spans="2:15" outlineLevel="1" x14ac:dyDescent="0.25">
      <c r="B196" t="s">
        <v>148</v>
      </c>
      <c r="D196">
        <f>D740</f>
        <v>-121.1</v>
      </c>
      <c r="E196">
        <f t="shared" ref="E196:I196" si="9">E740</f>
        <v>-104</v>
      </c>
      <c r="F196">
        <f t="shared" si="9"/>
        <v>-73.400000000000006</v>
      </c>
      <c r="G196">
        <f t="shared" si="9"/>
        <v>-81</v>
      </c>
      <c r="H196">
        <f t="shared" si="9"/>
        <v>-78.600000000000009</v>
      </c>
      <c r="I196">
        <f t="shared" si="9"/>
        <v>-63.300000000000004</v>
      </c>
      <c r="J196" s="8">
        <f>SUM(D196/I196)^(1/5)-1</f>
        <v>0.13853945854367189</v>
      </c>
      <c r="K196"/>
      <c r="L196">
        <f>L740</f>
        <v>-40.700000000000003</v>
      </c>
      <c r="M196">
        <f>M740</f>
        <v>-63.8</v>
      </c>
      <c r="N196" s="29"/>
      <c r="O196" s="29"/>
    </row>
    <row r="197" spans="2:15" outlineLevel="1" x14ac:dyDescent="0.25">
      <c r="D197" s="29"/>
      <c r="E197" s="29"/>
      <c r="F197" s="29"/>
      <c r="G197" s="29"/>
      <c r="H197" s="29"/>
      <c r="K197" s="29"/>
      <c r="L197" s="29"/>
      <c r="M197" s="29"/>
      <c r="N197" s="29"/>
    </row>
    <row r="198" spans="2:15" outlineLevel="1" x14ac:dyDescent="0.25">
      <c r="B198" s="13" t="s">
        <v>149</v>
      </c>
      <c r="K198"/>
      <c r="N198" s="29"/>
    </row>
    <row r="199" spans="2:15" outlineLevel="1" x14ac:dyDescent="0.25">
      <c r="B199" t="s">
        <v>150</v>
      </c>
      <c r="D199" s="35">
        <f>SUM(D193/$C$27)</f>
        <v>0.14633634264119252</v>
      </c>
      <c r="E199" s="35">
        <f>SUM(E193/$C$27)</f>
        <v>0.13457904681923155</v>
      </c>
      <c r="F199" s="35">
        <f>SUM(F193/$C$27)</f>
        <v>0.12639093008608021</v>
      </c>
      <c r="G199" s="35">
        <f>SUM(G193/$C$27)</f>
        <v>0.12124711316397228</v>
      </c>
      <c r="H199" s="35">
        <f>SUM(H193/$C$27)</f>
        <v>0.10802015536426622</v>
      </c>
      <c r="I199" s="35">
        <f>SUM(I193/$C$27)</f>
        <v>9.6892714675624603E-2</v>
      </c>
      <c r="J199" s="35"/>
      <c r="K199" s="35"/>
      <c r="L199" s="35">
        <f>SUM(L193/$C$27)</f>
        <v>8.041150535376862E-2</v>
      </c>
      <c r="M199" s="35">
        <f>SUM(M193/$C$27)</f>
        <v>7.0438799076212463E-2</v>
      </c>
      <c r="N199" s="29"/>
    </row>
    <row r="200" spans="2:15" outlineLevel="1" x14ac:dyDescent="0.25">
      <c r="B200" t="s">
        <v>151</v>
      </c>
      <c r="D200" s="35">
        <f>SUM(D195/$C$27)</f>
        <v>0.19105605710686541</v>
      </c>
      <c r="E200" s="35">
        <f>SUM(E195/$C$27)</f>
        <v>0.15945832458534537</v>
      </c>
      <c r="F200" s="35">
        <f>SUM(F195/$C$27)</f>
        <v>9.8047449086710051E-2</v>
      </c>
      <c r="G200" s="35">
        <f>SUM(G195/$C$27)</f>
        <v>0.11452865840856602</v>
      </c>
      <c r="H200" s="35">
        <f>SUM(H195/$C$27)</f>
        <v>0.11200923787528867</v>
      </c>
      <c r="I200" s="35">
        <f>SUM(I195/$C$27)</f>
        <v>8.6395129120302339E-2</v>
      </c>
      <c r="J200" s="35"/>
      <c r="K200" s="35"/>
      <c r="L200" s="35">
        <f>SUM(L195/$C$27)</f>
        <v>5.1963048498845262E-2</v>
      </c>
      <c r="M200" s="35">
        <f>SUM(M195/$C$27)</f>
        <v>0.10287633844215831</v>
      </c>
      <c r="N200" s="29"/>
    </row>
    <row r="201" spans="2:15" outlineLevel="1" x14ac:dyDescent="0.25">
      <c r="B201" t="s">
        <v>152</v>
      </c>
      <c r="D201" s="35">
        <f>SUM(D170/$C$27)</f>
        <v>0.3032752466932605</v>
      </c>
      <c r="E201" s="35">
        <f>SUM(E170/$C$27)</f>
        <v>0.25887045979424733</v>
      </c>
      <c r="F201" s="35">
        <f>SUM(F170/$C$27)</f>
        <v>0.26233466302750363</v>
      </c>
      <c r="G201" s="35">
        <f>SUM(G170/$C$27)</f>
        <v>0.23672055427251731</v>
      </c>
      <c r="H201" s="35">
        <f>SUM(H170/$C$27)</f>
        <v>0.22391349989502415</v>
      </c>
      <c r="I201" s="35">
        <f>SUM(I170/$C$27)</f>
        <v>0.21236615578416962</v>
      </c>
      <c r="J201" s="35"/>
      <c r="K201" s="36"/>
      <c r="L201" s="35">
        <f>SUM(L170/$C$27)</f>
        <v>0.17614948561830779</v>
      </c>
      <c r="M201" s="35">
        <f>SUM(M170/$C$27)</f>
        <v>0.14339701868570229</v>
      </c>
      <c r="N201" s="29"/>
    </row>
    <row r="202" spans="2:15" outlineLevel="1" x14ac:dyDescent="0.25">
      <c r="B202" t="s">
        <v>153</v>
      </c>
      <c r="D202" s="35">
        <f>SUM(D171/$C$27)</f>
        <v>0.23073693050598362</v>
      </c>
      <c r="E202" s="35">
        <f>SUM(E171/$C$27)</f>
        <v>0.2292672685282385</v>
      </c>
      <c r="F202" s="35">
        <f>SUM(F171/$C$27)</f>
        <v>0.2343061095947932</v>
      </c>
      <c r="G202" s="35">
        <f>SUM(G171/$C$27)</f>
        <v>0.23672055427251731</v>
      </c>
      <c r="H202" s="35">
        <f>SUM(H171/$C$27)</f>
        <v>0.23346630275036742</v>
      </c>
      <c r="I202" s="35">
        <f>SUM(I171/$C$27)</f>
        <v>0.21478060046189376</v>
      </c>
      <c r="J202" s="35"/>
      <c r="K202" s="36"/>
      <c r="L202" s="35">
        <f>SUM(L171/$C$27)</f>
        <v>0.12565609909720765</v>
      </c>
      <c r="M202" s="35">
        <f>SUM(M171/$C$27)</f>
        <v>0.11767793407516271</v>
      </c>
      <c r="N202" s="29"/>
    </row>
    <row r="203" spans="2:15" outlineLevel="1" x14ac:dyDescent="0.25">
      <c r="B203" t="s">
        <v>154</v>
      </c>
      <c r="D203" s="35">
        <f>SUM(D172/$C$27)</f>
        <v>0.12912030233046398</v>
      </c>
      <c r="E203" s="35">
        <f>SUM(E172/$C$27)</f>
        <v>0.12702078521939952</v>
      </c>
      <c r="F203" s="35">
        <f>SUM(F172/$C$27)</f>
        <v>0.13594373294142348</v>
      </c>
      <c r="G203" s="35">
        <f>SUM(G172/$C$27)</f>
        <v>0.13646861221918957</v>
      </c>
      <c r="H203" s="35">
        <f>SUM(H172/$C$27)</f>
        <v>0.12555112324165441</v>
      </c>
      <c r="I203" s="35">
        <f>SUM(I172/$C$27)</f>
        <v>0.10948981734201135</v>
      </c>
      <c r="K203" s="29"/>
      <c r="L203" s="35">
        <f>SUM(L172/$C$27)</f>
        <v>6.1095947931975647E-2</v>
      </c>
      <c r="M203" s="35">
        <f>SUM(M172/$C$27)</f>
        <v>6.3300440898593324E-2</v>
      </c>
      <c r="N203" s="29"/>
    </row>
    <row r="204" spans="2:15" outlineLevel="1" x14ac:dyDescent="0.25">
      <c r="D204" s="35"/>
      <c r="E204" s="35"/>
      <c r="F204" s="35"/>
      <c r="G204" s="35"/>
      <c r="H204" s="35"/>
      <c r="I204" s="35"/>
      <c r="K204" s="29"/>
      <c r="L204" s="35"/>
      <c r="M204" s="35"/>
      <c r="N204" s="29"/>
    </row>
    <row r="205" spans="2:15" outlineLevel="1" x14ac:dyDescent="0.25">
      <c r="B205" t="s">
        <v>155</v>
      </c>
      <c r="D205" s="37">
        <f>D199+D200</f>
        <v>0.3373923997480579</v>
      </c>
      <c r="E205" s="37">
        <f>E199+E200</f>
        <v>0.29403737140457692</v>
      </c>
      <c r="F205" s="37">
        <f>F199+F200</f>
        <v>0.22443837917279025</v>
      </c>
      <c r="G205" s="37">
        <f>G199+G200</f>
        <v>0.23577577157253832</v>
      </c>
      <c r="H205" s="37">
        <f>H199+H200</f>
        <v>0.22002939323955489</v>
      </c>
      <c r="I205" s="37">
        <f>I199+I200</f>
        <v>0.18328784379592694</v>
      </c>
      <c r="K205" s="29"/>
      <c r="L205" s="37">
        <f>L199+L200</f>
        <v>0.13237455385261387</v>
      </c>
      <c r="M205" s="37">
        <f>M199+M200</f>
        <v>0.17331513751837077</v>
      </c>
      <c r="N205" s="29"/>
    </row>
    <row r="206" spans="2:15" outlineLevel="1" x14ac:dyDescent="0.25">
      <c r="K206"/>
    </row>
    <row r="207" spans="2:15" ht="15.75" outlineLevel="1" thickBot="1" x14ac:dyDescent="0.3">
      <c r="C207" s="5">
        <v>44701</v>
      </c>
      <c r="D207" s="5">
        <v>44408</v>
      </c>
      <c r="E207" s="5">
        <v>44043</v>
      </c>
      <c r="F207" s="5">
        <v>43677</v>
      </c>
      <c r="G207" s="5">
        <v>43312</v>
      </c>
      <c r="H207" s="5">
        <v>42947</v>
      </c>
      <c r="I207" s="5">
        <v>42582</v>
      </c>
      <c r="K207"/>
      <c r="L207" s="5">
        <v>44592</v>
      </c>
      <c r="M207" s="5">
        <v>44227</v>
      </c>
      <c r="N207" s="5">
        <v>43861</v>
      </c>
      <c r="O207" s="5">
        <v>43496</v>
      </c>
    </row>
    <row r="208" spans="2:15" outlineLevel="1" x14ac:dyDescent="0.25">
      <c r="D208" s="29"/>
      <c r="E208" s="29"/>
      <c r="F208" s="29"/>
      <c r="G208" s="29"/>
      <c r="H208" s="29"/>
      <c r="I208" s="29"/>
      <c r="K208"/>
      <c r="L208" s="29"/>
      <c r="M208" s="29"/>
      <c r="N208" s="29"/>
      <c r="O208" s="29"/>
    </row>
    <row r="209" spans="2:15" outlineLevel="1" x14ac:dyDescent="0.25">
      <c r="B209" t="s">
        <v>156</v>
      </c>
      <c r="D209" s="2">
        <f>C1790</f>
        <v>1439.2999999999997</v>
      </c>
      <c r="E209" s="2">
        <f>D1790</f>
        <v>1253.9999999999998</v>
      </c>
      <c r="F209" s="2">
        <v>1169.2</v>
      </c>
      <c r="G209" s="2">
        <v>1082.2</v>
      </c>
      <c r="H209" s="2">
        <v>990.6</v>
      </c>
      <c r="I209" s="2">
        <v>901.4</v>
      </c>
      <c r="J209" s="2"/>
      <c r="L209" s="2">
        <f>K1790</f>
        <v>1405.7</v>
      </c>
      <c r="M209" s="2">
        <v>1350.2</v>
      </c>
      <c r="N209" s="29"/>
      <c r="O209" s="29"/>
    </row>
    <row r="210" spans="2:15" outlineLevel="1" x14ac:dyDescent="0.25">
      <c r="B210" t="s">
        <v>157</v>
      </c>
      <c r="D210" s="2">
        <f>D209-C1789</f>
        <v>1321.4999999999998</v>
      </c>
      <c r="E210" s="2">
        <f>E209-D1789</f>
        <v>1153.6999999999998</v>
      </c>
      <c r="F210" s="2">
        <f>F209-E1789</f>
        <v>1124.6000000000001</v>
      </c>
      <c r="G210" s="2">
        <f>G209-F1789</f>
        <v>1082.2</v>
      </c>
      <c r="H210" s="2">
        <f>H209-G1789</f>
        <v>990.6</v>
      </c>
      <c r="I210" s="2">
        <f>I209-H1789</f>
        <v>901.4</v>
      </c>
      <c r="J210" s="2"/>
      <c r="L210" s="2">
        <f>L209-K1789</f>
        <v>1308.4000000000001</v>
      </c>
      <c r="M210" s="2">
        <f>M209-L1789</f>
        <v>1231.1000000000001</v>
      </c>
      <c r="N210" s="29"/>
      <c r="O210" s="29"/>
    </row>
    <row r="211" spans="2:15" outlineLevel="1" x14ac:dyDescent="0.25">
      <c r="B211" t="s">
        <v>158</v>
      </c>
      <c r="D211" s="2">
        <f>C1792</f>
        <v>223.4</v>
      </c>
      <c r="E211" s="2">
        <f>D1792</f>
        <v>187</v>
      </c>
      <c r="F211" s="2">
        <f>E1792</f>
        <v>195.4</v>
      </c>
      <c r="G211" s="2">
        <f>F1792</f>
        <v>197.9</v>
      </c>
      <c r="H211" s="2">
        <f>G1792</f>
        <v>205.6</v>
      </c>
      <c r="I211" s="2">
        <f>H1792</f>
        <v>24</v>
      </c>
      <c r="J211" s="2"/>
      <c r="L211" s="2">
        <f>K1792</f>
        <v>200</v>
      </c>
      <c r="M211" s="2">
        <f>L1792</f>
        <v>181.2</v>
      </c>
      <c r="N211" s="2"/>
      <c r="O211" s="2"/>
    </row>
    <row r="212" spans="2:15" outlineLevel="1" x14ac:dyDescent="0.25">
      <c r="B212" t="s">
        <v>159</v>
      </c>
      <c r="D212" s="2">
        <f>SUM(D211+D209)</f>
        <v>1662.6999999999998</v>
      </c>
      <c r="E212" s="2">
        <f>SUM(E211+E209)</f>
        <v>1440.9999999999998</v>
      </c>
      <c r="F212" s="2">
        <f>SUM(F211+F209)</f>
        <v>1364.6000000000001</v>
      </c>
      <c r="G212" s="2">
        <f>SUM(G211+G209)</f>
        <v>1280.1000000000001</v>
      </c>
      <c r="H212" s="2">
        <f>SUM(H211+H209)</f>
        <v>1196.2</v>
      </c>
      <c r="I212" s="2">
        <f>SUM(I211+I209)</f>
        <v>925.4</v>
      </c>
      <c r="J212" s="2"/>
      <c r="L212" s="2">
        <f>SUM(L211+L209)</f>
        <v>1605.7</v>
      </c>
      <c r="M212" s="2">
        <f>SUM(M211+M209)</f>
        <v>1531.4</v>
      </c>
      <c r="N212" s="2"/>
      <c r="O212" s="2"/>
    </row>
    <row r="213" spans="2:15" outlineLevel="1" x14ac:dyDescent="0.25">
      <c r="B213" t="s">
        <v>160</v>
      </c>
      <c r="D213" s="2">
        <f>D212-C1789</f>
        <v>1544.8999999999999</v>
      </c>
      <c r="E213" s="2">
        <f>E212-D1789</f>
        <v>1340.6999999999998</v>
      </c>
      <c r="F213" s="2">
        <f>F212-E1789</f>
        <v>1320.0000000000002</v>
      </c>
      <c r="G213" s="2">
        <f>G212-F1789</f>
        <v>1280.1000000000001</v>
      </c>
      <c r="H213" s="2">
        <f>H212-G1789</f>
        <v>1196.2</v>
      </c>
      <c r="I213" s="2">
        <f>I212-H1789</f>
        <v>925.4</v>
      </c>
      <c r="J213" s="2"/>
      <c r="L213" s="2">
        <f>L212-K1789</f>
        <v>1508.4</v>
      </c>
      <c r="M213" s="2">
        <f>M212-L1789</f>
        <v>1412.3000000000002</v>
      </c>
    </row>
    <row r="214" spans="2:15" outlineLevel="1" x14ac:dyDescent="0.25">
      <c r="K214"/>
    </row>
    <row r="215" spans="2:15" outlineLevel="1" x14ac:dyDescent="0.25">
      <c r="B215" t="s">
        <v>161</v>
      </c>
      <c r="D215" s="2">
        <f>C1799</f>
        <v>9105.2999999999993</v>
      </c>
      <c r="E215" s="2">
        <f>D1799</f>
        <v>8863.2000000000007</v>
      </c>
      <c r="F215" s="2">
        <f>E1799</f>
        <v>8967.4</v>
      </c>
      <c r="G215" s="2">
        <f>F1799</f>
        <v>8547.4999999999982</v>
      </c>
      <c r="H215" s="2">
        <f>G1799</f>
        <v>7859.0000000000009</v>
      </c>
      <c r="I215" s="2">
        <f>H1799</f>
        <v>6682.4999999999991</v>
      </c>
      <c r="J215" s="2"/>
      <c r="L215" s="2">
        <f>K1799</f>
        <v>9306.2999999999993</v>
      </c>
      <c r="M215" s="2">
        <v>8826.5</v>
      </c>
      <c r="N215" s="2"/>
      <c r="O215" s="2"/>
    </row>
    <row r="216" spans="2:15" outlineLevel="1" x14ac:dyDescent="0.25">
      <c r="K216"/>
    </row>
    <row r="217" spans="2:15" outlineLevel="1" x14ac:dyDescent="0.25">
      <c r="B217" t="s">
        <v>162</v>
      </c>
      <c r="C217" s="23">
        <v>0.14899999999999999</v>
      </c>
      <c r="D217" s="23">
        <f>D209/$D$215</f>
        <v>0.15807277080381754</v>
      </c>
      <c r="E217" s="23">
        <f>E209/E215</f>
        <v>0.14148388843758458</v>
      </c>
      <c r="F217" s="23">
        <f>F209/F215</f>
        <v>0.13038338871913821</v>
      </c>
      <c r="G217" s="23">
        <f>G209/G215</f>
        <v>0.12661011991810475</v>
      </c>
      <c r="H217" s="23">
        <f>H209/H215</f>
        <v>0.12604657081053569</v>
      </c>
      <c r="I217" s="23">
        <f>I209/I215</f>
        <v>0.13488963711185936</v>
      </c>
      <c r="J217" s="23"/>
      <c r="K217" s="23"/>
      <c r="L217" s="23">
        <f>L209/L215</f>
        <v>0.15104821465029067</v>
      </c>
      <c r="M217" s="23">
        <f>M209/M215</f>
        <v>0.15297116637398742</v>
      </c>
      <c r="N217" s="23"/>
      <c r="O217" s="23"/>
    </row>
    <row r="218" spans="2:15" outlineLevel="1" x14ac:dyDescent="0.25">
      <c r="B218" t="s">
        <v>163</v>
      </c>
      <c r="D218" s="23">
        <f>D210/$D$215</f>
        <v>0.14513525089782872</v>
      </c>
      <c r="E218" s="23">
        <f>E210/E$215</f>
        <v>0.13016743388392452</v>
      </c>
      <c r="F218" s="23">
        <f>F210/F$215</f>
        <v>0.12540981778441915</v>
      </c>
      <c r="G218" s="23">
        <f>G210/G$215</f>
        <v>0.12661011991810475</v>
      </c>
      <c r="H218" s="23">
        <f>H210/H$215</f>
        <v>0.12604657081053569</v>
      </c>
      <c r="I218" s="23">
        <f>I210/I$215</f>
        <v>0.13488963711185936</v>
      </c>
      <c r="J218" s="23"/>
      <c r="K218" s="23"/>
      <c r="L218" s="23">
        <f>L210/L$215</f>
        <v>0.14059293166994405</v>
      </c>
      <c r="M218" s="23">
        <f>M210/M$215</f>
        <v>0.13947770917124569</v>
      </c>
      <c r="N218" s="23"/>
      <c r="O218" s="23"/>
    </row>
    <row r="219" spans="2:15" outlineLevel="1" x14ac:dyDescent="0.25">
      <c r="B219" t="s">
        <v>164</v>
      </c>
      <c r="D219" s="23">
        <f>D212/D$215</f>
        <v>0.18260793164420722</v>
      </c>
      <c r="E219" s="23">
        <f>E212/E215</f>
        <v>0.16258236302915421</v>
      </c>
      <c r="F219" s="23">
        <f>F212/F215</f>
        <v>0.15217342819546359</v>
      </c>
      <c r="G219" s="23">
        <f>G212/G215</f>
        <v>0.14976308862240426</v>
      </c>
      <c r="H219" s="23">
        <f>H212/H215</f>
        <v>0.15220766000763455</v>
      </c>
      <c r="I219" s="23">
        <f>I212/I215</f>
        <v>0.13848110736999628</v>
      </c>
      <c r="J219" s="23"/>
      <c r="K219" s="23"/>
      <c r="L219" s="23">
        <f>L212/L215</f>
        <v>0.17253903269827967</v>
      </c>
      <c r="M219" s="23">
        <f>M212/M215</f>
        <v>0.17350025491417889</v>
      </c>
    </row>
    <row r="220" spans="2:15" outlineLevel="1" x14ac:dyDescent="0.25">
      <c r="B220" t="s">
        <v>160</v>
      </c>
      <c r="D220" s="23">
        <f>D213/D$215</f>
        <v>0.1696704117382184</v>
      </c>
      <c r="E220" s="23">
        <f>E213/E$215</f>
        <v>0.15126590847549415</v>
      </c>
      <c r="F220" s="23">
        <f>F213/F$215</f>
        <v>0.1471998572607445</v>
      </c>
      <c r="G220" s="23">
        <f>G213/G$215</f>
        <v>0.14976308862240426</v>
      </c>
      <c r="H220" s="23">
        <f>H213/H$215</f>
        <v>0.15220766000763455</v>
      </c>
      <c r="I220" s="23">
        <f>I213/I$215</f>
        <v>0.13848110736999628</v>
      </c>
      <c r="J220" s="23"/>
      <c r="K220" s="23"/>
      <c r="L220" s="23">
        <f>L213/L$215</f>
        <v>0.16208374971793305</v>
      </c>
      <c r="M220" s="23">
        <f>M213/M$215</f>
        <v>0.16000679771143717</v>
      </c>
    </row>
    <row r="221" spans="2:15" outlineLevel="1" x14ac:dyDescent="0.25">
      <c r="B221" t="s">
        <v>165</v>
      </c>
      <c r="D221" s="24">
        <f>D215/C92</f>
        <v>0.75659977564502057</v>
      </c>
      <c r="E221" s="24">
        <f>E215/D92</f>
        <v>0.80054193198753565</v>
      </c>
      <c r="F221" s="24">
        <f>F215/E92</f>
        <v>0.8490810790338309</v>
      </c>
      <c r="G221" s="24">
        <f>G215/F92</f>
        <v>0.83382109062530463</v>
      </c>
      <c r="H221" s="24">
        <f>H215/G92</f>
        <v>0.84640072373239117</v>
      </c>
      <c r="I221" s="24">
        <f>I215/H92</f>
        <v>0.76387142497885263</v>
      </c>
      <c r="J221" s="24"/>
      <c r="K221" s="24"/>
      <c r="L221" s="24">
        <f>L215/K92</f>
        <v>0.7421410229828227</v>
      </c>
      <c r="M221" s="24">
        <f>M215/L92</f>
        <v>0.71630877603025422</v>
      </c>
    </row>
    <row r="222" spans="2:15" outlineLevel="1" x14ac:dyDescent="0.25">
      <c r="D222" s="24"/>
      <c r="E222" s="24"/>
      <c r="F222" s="24"/>
      <c r="G222" s="24"/>
      <c r="H222" s="24"/>
      <c r="I222" s="24"/>
      <c r="J222" s="24"/>
      <c r="K222" s="24"/>
      <c r="L222" s="24"/>
      <c r="M222" s="24"/>
    </row>
    <row r="223" spans="2:15" outlineLevel="1" x14ac:dyDescent="0.25">
      <c r="B223" s="13" t="s">
        <v>166</v>
      </c>
      <c r="K223"/>
    </row>
    <row r="224" spans="2:15" outlineLevel="1" x14ac:dyDescent="0.25">
      <c r="B224" t="s">
        <v>167</v>
      </c>
      <c r="D224" s="23">
        <f>SUM((C114)/((C92+D92)/2))</f>
        <v>0.13583484809140484</v>
      </c>
      <c r="E224" s="23">
        <f>SUM((D114)/((D92+E92)/2))</f>
        <v>0.13401871232572757</v>
      </c>
      <c r="F224" s="23">
        <f>SUM((E114)/((E92+F92)/2))</f>
        <v>0.13515084829644008</v>
      </c>
      <c r="G224" s="23">
        <f>SUM((F114)/((F92+G92)/2))</f>
        <v>0.13347529202198991</v>
      </c>
      <c r="H224" s="23">
        <f>SUM((G114)/((G92+H92)/2))</f>
        <v>0.13707897567846328</v>
      </c>
      <c r="I224" s="23">
        <f>SUM((H114)/((H92+I92)/2))</f>
        <v>0.25077158729795845</v>
      </c>
      <c r="J224" s="23"/>
      <c r="K224" s="23"/>
      <c r="L224" s="23">
        <f>SUM((K114)/((K92+L92)/2))</f>
        <v>0.12937012307939827</v>
      </c>
      <c r="M224" s="23">
        <f>SUM((L114)/((L92+M92)/2))</f>
        <v>0.1287808272802401</v>
      </c>
      <c r="N224" s="34"/>
      <c r="O224" s="34"/>
    </row>
    <row r="225" spans="2:26" outlineLevel="1" x14ac:dyDescent="0.25">
      <c r="B225" t="s">
        <v>168</v>
      </c>
      <c r="D225" s="23">
        <f>((C$114)/((C98+D98)/2))</f>
        <v>0.25003784106751642</v>
      </c>
      <c r="E225" s="23">
        <f>((D114)/((D98+E98)/2))</f>
        <v>0.25088048736165319</v>
      </c>
      <c r="F225" s="23">
        <f>((E114)/((E98+F98)/2))</f>
        <v>0.25259528000287373</v>
      </c>
      <c r="G225" s="23">
        <f>((F114)/((F98+G98)/2))</f>
        <v>0.2457611943111882</v>
      </c>
      <c r="H225" s="23">
        <f>((G114)/((G98+H98)/2))</f>
        <v>0.24700980245211185</v>
      </c>
      <c r="I225" s="23"/>
      <c r="J225" s="23"/>
      <c r="K225" s="23"/>
      <c r="L225" s="23">
        <f>((K114)/((K98+L98)/2))</f>
        <v>0.24366297480341206</v>
      </c>
      <c r="M225" s="23"/>
      <c r="N225" s="34"/>
      <c r="O225" s="34"/>
    </row>
    <row r="226" spans="2:26" outlineLevel="1" x14ac:dyDescent="0.25">
      <c r="B226" t="s">
        <v>169</v>
      </c>
      <c r="D226" s="23">
        <f>((C$114)/((C81+D81)/2))</f>
        <v>0.19541503748163275</v>
      </c>
      <c r="E226" s="23">
        <f>((D$114)/((D81+E81)/2))</f>
        <v>0.18990849125197329</v>
      </c>
      <c r="F226" s="23">
        <f>((E$114)/((E81+F81)/2))</f>
        <v>0.18818366104461737</v>
      </c>
      <c r="G226" s="23">
        <f>((F$114)/((F81+G81)/2))</f>
        <v>0.18386428057706136</v>
      </c>
      <c r="H226" s="23">
        <f>((G$114)/((G81+H81)/2))</f>
        <v>0.18563715146099144</v>
      </c>
      <c r="I226" s="23"/>
      <c r="J226" s="23"/>
      <c r="K226" s="23"/>
      <c r="L226" s="23">
        <f>((K$114)/((K81+L81)/2))</f>
        <v>0.19423409060714758</v>
      </c>
      <c r="M226" s="23"/>
      <c r="N226" s="34"/>
      <c r="O226" s="34"/>
    </row>
    <row r="227" spans="2:26" outlineLevel="1" x14ac:dyDescent="0.25">
      <c r="B227" t="s">
        <v>170</v>
      </c>
      <c r="D227" s="23">
        <f>((C$114)/((D215+E215)/2))</f>
        <v>0.17467234326738459</v>
      </c>
      <c r="E227" s="23">
        <f>((D$114)/((E215+F215)/2))</f>
        <v>0.16259688400839006</v>
      </c>
      <c r="F227" s="23">
        <f>((E$114)/((F215+G215)/2))</f>
        <v>0.16059469366082596</v>
      </c>
      <c r="G227" s="23">
        <f>((F$114)/((G215+H215)/2))</f>
        <v>0.15893700667418401</v>
      </c>
      <c r="H227" s="23">
        <f>((G$114)/((H215+I215)/2))</f>
        <v>0.16999621772169307</v>
      </c>
      <c r="I227" s="23"/>
      <c r="J227" s="23"/>
      <c r="K227" s="23"/>
      <c r="L227" s="23">
        <f>((K$114)/((L215+M215)/2))</f>
        <v>0.17738021706520782</v>
      </c>
      <c r="M227" s="23"/>
      <c r="N227" s="34"/>
      <c r="O227" s="34"/>
    </row>
    <row r="228" spans="2:26" outlineLevel="1" x14ac:dyDescent="0.25">
      <c r="B228" t="s">
        <v>171</v>
      </c>
      <c r="D228" s="23">
        <f>(C1311+C1319+C1327)/C1239</f>
        <v>1.3318204220105673E-2</v>
      </c>
      <c r="E228" s="23">
        <f t="shared" ref="E228:G228" si="10">(D1311+D1319+D1327)/D1239</f>
        <v>1.1940830511495278E-2</v>
      </c>
      <c r="F228" s="23">
        <f t="shared" si="10"/>
        <v>6.7449928423116102E-3</v>
      </c>
      <c r="G228" s="23">
        <f t="shared" si="10"/>
        <v>1.7569446337540547E-2</v>
      </c>
      <c r="H228" s="23"/>
      <c r="I228" s="23"/>
      <c r="J228" s="23"/>
      <c r="K228" s="23"/>
      <c r="L228" s="23">
        <f t="shared" ref="L228" si="11">(K1311+K1319+K1327)/K1239</f>
        <v>1.8137128362832357E-2</v>
      </c>
      <c r="M228" s="23"/>
      <c r="N228" s="34"/>
      <c r="O228" s="34"/>
    </row>
    <row r="229" spans="2:26" outlineLevel="1" x14ac:dyDescent="0.25">
      <c r="B229" t="s">
        <v>172</v>
      </c>
      <c r="D229" s="2">
        <f>C1406</f>
        <v>330.4</v>
      </c>
      <c r="E229" s="2">
        <f>D1406</f>
        <v>374.59999999999997</v>
      </c>
      <c r="F229" s="2">
        <f>E1406</f>
        <v>186.20000000000002</v>
      </c>
      <c r="G229" s="2"/>
      <c r="H229" s="2"/>
      <c r="I229" s="2"/>
      <c r="J229" s="2"/>
      <c r="L229" s="2">
        <f>K1406</f>
        <v>408.7</v>
      </c>
      <c r="M229" s="23"/>
      <c r="N229" s="34"/>
      <c r="O229" s="34"/>
    </row>
    <row r="230" spans="2:26" outlineLevel="1" x14ac:dyDescent="0.25">
      <c r="B230" t="s">
        <v>173</v>
      </c>
      <c r="D230" s="23">
        <f>-D229/-C1239</f>
        <v>3.7868628866806489E-2</v>
      </c>
      <c r="E230" s="23">
        <f>-E229/-D1239</f>
        <v>4.7686941467016318E-2</v>
      </c>
      <c r="F230" s="23">
        <f>-F229/-E1239</f>
        <v>2.4013722126929676E-2</v>
      </c>
      <c r="G230" s="23"/>
      <c r="H230" s="23"/>
      <c r="I230" s="23"/>
      <c r="J230" s="23"/>
      <c r="K230" s="23"/>
      <c r="L230" s="23">
        <f>-L229/-K1239</f>
        <v>4.587032402159396E-2</v>
      </c>
      <c r="M230" s="23"/>
      <c r="N230" s="34"/>
      <c r="O230" s="34"/>
      <c r="Z230" s="2"/>
    </row>
    <row r="231" spans="2:26" outlineLevel="1" x14ac:dyDescent="0.25">
      <c r="B231" t="s">
        <v>174</v>
      </c>
      <c r="D231" s="2">
        <f>-C1242</f>
        <v>280.39999999999998</v>
      </c>
      <c r="E231" s="2">
        <f>-D1242</f>
        <v>238.7</v>
      </c>
      <c r="F231" s="2">
        <f t="shared" ref="F231:I231" si="12">-E1242</f>
        <v>104.3</v>
      </c>
      <c r="G231" s="2">
        <f t="shared" si="12"/>
        <v>39.1</v>
      </c>
      <c r="H231" s="2">
        <f t="shared" si="12"/>
        <v>52.4</v>
      </c>
      <c r="I231" s="2">
        <f t="shared" si="12"/>
        <v>59.7</v>
      </c>
      <c r="J231" s="2"/>
      <c r="L231" s="2">
        <f>-K1242</f>
        <v>304</v>
      </c>
      <c r="M231" s="2"/>
      <c r="N231" s="34"/>
      <c r="O231" s="34"/>
      <c r="Z231" s="2"/>
    </row>
    <row r="232" spans="2:26" outlineLevel="1" x14ac:dyDescent="0.25">
      <c r="B232" t="s">
        <v>175</v>
      </c>
      <c r="D232" s="8">
        <f>D231/C1239</f>
        <v>3.2137904159359985E-2</v>
      </c>
      <c r="E232" s="8">
        <f>E231/D1239</f>
        <v>3.0386740331491711E-2</v>
      </c>
      <c r="F232" s="8">
        <f>F231/E1239</f>
        <v>1.345129547711474E-2</v>
      </c>
      <c r="G232" s="8">
        <f>G231/F1239</f>
        <v>5.3294441566938359E-3</v>
      </c>
      <c r="H232" s="8">
        <f>H231/G1239</f>
        <v>7.5535886753830845E-3</v>
      </c>
      <c r="I232" s="8">
        <f>I231/H1239</f>
        <v>9.1969251151541292E-3</v>
      </c>
      <c r="J232" s="25"/>
      <c r="K232" s="25"/>
      <c r="L232" s="8">
        <f>L231/K1239</f>
        <v>3.4119350385526215E-2</v>
      </c>
      <c r="M232" s="2"/>
      <c r="N232" s="34"/>
      <c r="O232" s="34"/>
      <c r="Z232" s="2"/>
    </row>
    <row r="233" spans="2:26" outlineLevel="1" x14ac:dyDescent="0.25">
      <c r="B233" t="s">
        <v>176</v>
      </c>
      <c r="D233" s="2">
        <f>-C32</f>
        <v>89.8</v>
      </c>
      <c r="E233" s="2">
        <f>-D32</f>
        <v>183.7</v>
      </c>
      <c r="F233" s="2">
        <f>-E32</f>
        <v>48.5</v>
      </c>
      <c r="G233" s="2">
        <f>-F32</f>
        <v>46.7</v>
      </c>
      <c r="H233" s="2">
        <f>-G32</f>
        <v>40.200000000000003</v>
      </c>
      <c r="I233" s="2">
        <f>-H32</f>
        <v>37.9</v>
      </c>
      <c r="J233" s="2"/>
      <c r="L233" s="2">
        <f>-K32</f>
        <v>48.3</v>
      </c>
      <c r="M233" s="2">
        <f>-L32</f>
        <v>52.8</v>
      </c>
      <c r="N233" s="34"/>
      <c r="O233" s="34"/>
      <c r="Z233" s="2"/>
    </row>
    <row r="234" spans="2:26" outlineLevel="1" x14ac:dyDescent="0.25">
      <c r="B234" t="s">
        <v>177</v>
      </c>
      <c r="D234" s="23">
        <f>C44/D215</f>
        <v>2.219586394737132E-2</v>
      </c>
      <c r="E234" s="23">
        <f>D44/E215</f>
        <v>1.2354454373138382E-2</v>
      </c>
      <c r="F234" s="23">
        <f>E44/F215</f>
        <v>2.2459129736601482E-2</v>
      </c>
      <c r="G234" s="23">
        <f>F44/G215</f>
        <v>2.3632641123135432E-2</v>
      </c>
      <c r="H234" s="23">
        <f>G44/H215</f>
        <v>2.4290622216566981E-2</v>
      </c>
      <c r="I234" s="23">
        <f>H44/I215</f>
        <v>2.7878787878787885E-2</v>
      </c>
      <c r="J234" s="23"/>
      <c r="K234" s="23"/>
      <c r="L234" s="23">
        <f>K44/L215</f>
        <v>1.0218883981818763E-2</v>
      </c>
      <c r="M234" s="23">
        <f>L44/M215</f>
        <v>1.0740384070696204E-2</v>
      </c>
      <c r="N234" s="34"/>
      <c r="O234" s="34"/>
    </row>
    <row r="235" spans="2:26" outlineLevel="1" x14ac:dyDescent="0.25">
      <c r="B235" t="s">
        <v>178</v>
      </c>
      <c r="C235" s="24">
        <v>1.2E-2</v>
      </c>
      <c r="D235" s="23">
        <f>D233/D175</f>
        <v>1.088089179692233E-2</v>
      </c>
      <c r="E235" s="23">
        <f>E233/E175</f>
        <v>2.3388462370930573E-2</v>
      </c>
      <c r="F235" s="23">
        <f>F233/F175</f>
        <v>6.3365974431502685E-3</v>
      </c>
      <c r="G235" s="23">
        <f>G233/G175</f>
        <v>6.5211623587896053E-3</v>
      </c>
      <c r="H235" s="23">
        <f>H233/H175</f>
        <v>6.0377131785856438E-3</v>
      </c>
      <c r="I235" s="23">
        <f>I233/I175</f>
        <v>5.9883077895402119E-3</v>
      </c>
      <c r="J235" s="23"/>
      <c r="K235" s="23"/>
      <c r="L235" s="23">
        <f>L233/L175</f>
        <v>5.5189908131084604E-3</v>
      </c>
      <c r="M235" s="23"/>
      <c r="N235" s="34"/>
      <c r="O235" s="34"/>
    </row>
    <row r="236" spans="2:26" outlineLevel="1" x14ac:dyDescent="0.25">
      <c r="B236" t="s">
        <v>179</v>
      </c>
      <c r="D236" s="38">
        <f>C98/C92</f>
        <v>0.55131496946279457</v>
      </c>
      <c r="E236" s="38">
        <f>D98/D92</f>
        <v>0.5344984871065348</v>
      </c>
      <c r="F236" s="38">
        <f>E98/E92</f>
        <v>0.53387367085491355</v>
      </c>
      <c r="G236" s="38">
        <f>F98/F92</f>
        <v>0.53625987708516243</v>
      </c>
      <c r="H236" s="38">
        <f>G98/G92</f>
        <v>0.55067203722052283</v>
      </c>
      <c r="I236" s="38">
        <f>H98/H92</f>
        <v>0.55949795386479506</v>
      </c>
      <c r="J236" s="38"/>
      <c r="K236" s="38"/>
      <c r="L236" s="38">
        <f>K98/K92</f>
        <v>0.53871672594459241</v>
      </c>
      <c r="M236" s="38">
        <f>L98/L92</f>
        <v>0.52302348606579985</v>
      </c>
      <c r="O236" s="34"/>
    </row>
    <row r="237" spans="2:26" outlineLevel="1" x14ac:dyDescent="0.25">
      <c r="B237" t="s">
        <v>180</v>
      </c>
      <c r="D237" s="24">
        <f>SUM(C81+C80)/C98</f>
        <v>1.2933019834810393</v>
      </c>
      <c r="E237" s="24">
        <f>SUM(D81+D80)/D98</f>
        <v>1.3083630464538587</v>
      </c>
      <c r="F237" s="24">
        <f>SUM(E81+E80)/E98</f>
        <v>1.3760109250851307</v>
      </c>
      <c r="G237" s="24">
        <f>SUM(F81+F80)/F98</f>
        <v>1.3529978898348249</v>
      </c>
      <c r="H237" s="24">
        <f>SUM(G81+G80)/G98</f>
        <v>1.3660010561107743</v>
      </c>
      <c r="I237" s="24">
        <f>SUM(H81+H80)/H98</f>
        <v>1.3388428063580271</v>
      </c>
      <c r="K237"/>
      <c r="L237" s="24">
        <f>SUM(K81+K80)/K98</f>
        <v>1.3228084199307222</v>
      </c>
      <c r="O237" s="34"/>
    </row>
    <row r="238" spans="2:26" outlineLevel="1" x14ac:dyDescent="0.25">
      <c r="B238" t="s">
        <v>181</v>
      </c>
      <c r="D238" s="24">
        <f>SUM(C81+C80)/C471</f>
        <v>6.433830696558446</v>
      </c>
      <c r="E238" s="24">
        <f>SUM(D81+D80)/D471</f>
        <v>5.4593851360879988</v>
      </c>
      <c r="F238" s="24">
        <f>SUM(E81+E80)/E471</f>
        <v>5.5228502277904328</v>
      </c>
      <c r="G238" s="24">
        <f>SUM(F81+F80)/F471</f>
        <v>5.4676909505256193</v>
      </c>
      <c r="H238" s="24">
        <f>SUM(G81+G80)/G471</f>
        <v>5.383874200262083</v>
      </c>
      <c r="I238" s="24">
        <f>SUM(H81+H80)/H471</f>
        <v>5.0552341279024926</v>
      </c>
      <c r="K238"/>
      <c r="L238" s="24">
        <f>SUM(K81+K80)/K471</f>
        <v>6.2008882103948375</v>
      </c>
      <c r="O238" s="34"/>
    </row>
    <row r="239" spans="2:26" outlineLevel="1" x14ac:dyDescent="0.25">
      <c r="O239" s="34"/>
    </row>
    <row r="240" spans="2:26" outlineLevel="1" x14ac:dyDescent="0.25">
      <c r="D240" s="2"/>
      <c r="E240" s="2"/>
      <c r="F240" s="2"/>
      <c r="G240" s="2"/>
      <c r="H240" s="2"/>
      <c r="I240" s="2"/>
      <c r="K240"/>
      <c r="L240" s="2"/>
      <c r="O240" s="34"/>
    </row>
    <row r="241" spans="2:25" outlineLevel="1" x14ac:dyDescent="0.25">
      <c r="B241" s="13" t="s">
        <v>182</v>
      </c>
      <c r="D241" s="2"/>
      <c r="E241" s="2"/>
      <c r="F241" s="2"/>
      <c r="G241" s="2"/>
      <c r="H241" s="2"/>
      <c r="I241" s="2"/>
      <c r="J241" s="2"/>
      <c r="L241" s="2"/>
      <c r="M241" s="2"/>
      <c r="N241" s="34"/>
      <c r="O241" s="34"/>
    </row>
    <row r="242" spans="2:25" outlineLevel="1" x14ac:dyDescent="0.25">
      <c r="B242" t="s">
        <v>183</v>
      </c>
      <c r="D242" s="8">
        <f>-C30/C27</f>
        <v>0.62156204073063193</v>
      </c>
      <c r="E242" s="8">
        <f>-D30/D27</f>
        <v>0.62163722433899082</v>
      </c>
      <c r="F242" s="8">
        <f>-E30/E27</f>
        <v>0.60926016658500726</v>
      </c>
      <c r="G242" s="8">
        <f>-F30/F27</f>
        <v>0.59630181186398601</v>
      </c>
      <c r="H242" s="8">
        <f>-G30/G27</f>
        <v>0.60161964472309315</v>
      </c>
      <c r="I242" s="8">
        <f>-H30/H27</f>
        <v>0.60503345941227815</v>
      </c>
      <c r="J242" s="8"/>
      <c r="K242" s="8"/>
      <c r="L242" s="8">
        <f>-K30/K27</f>
        <v>0.6223494486853266</v>
      </c>
      <c r="M242" s="34"/>
    </row>
    <row r="243" spans="2:25" outlineLevel="1" x14ac:dyDescent="0.25">
      <c r="B243" t="s">
        <v>184</v>
      </c>
      <c r="D243" s="8">
        <f>-(D745+D708)/(D699+D734)</f>
        <v>0.74082140634723082</v>
      </c>
      <c r="E243" s="8">
        <f t="shared" ref="E243:I243" si="13">-(E745+E708)/(E699+E734)</f>
        <v>0.75615851481613705</v>
      </c>
      <c r="F243" s="8">
        <f t="shared" si="13"/>
        <v>0.82273152478952294</v>
      </c>
      <c r="G243" s="8">
        <f t="shared" si="13"/>
        <v>0.79652715939447905</v>
      </c>
      <c r="H243" s="8">
        <f t="shared" si="13"/>
        <v>0.80820610687022909</v>
      </c>
      <c r="I243" s="8">
        <f t="shared" si="13"/>
        <v>0.8350515463917525</v>
      </c>
      <c r="J243" s="8"/>
      <c r="K243" s="8"/>
      <c r="L243" s="8">
        <f>-(L745+L708)/(L699+L734)</f>
        <v>0.82157018239492463</v>
      </c>
      <c r="M243" s="34"/>
    </row>
    <row r="244" spans="2:25" outlineLevel="1" x14ac:dyDescent="0.25">
      <c r="B244" t="s">
        <v>185</v>
      </c>
      <c r="D244" s="23">
        <f>-SUM((C30)/((C92+D92)/2))</f>
        <v>5.1250757379035748E-2</v>
      </c>
      <c r="E244" s="23">
        <f>-SUM((D30)/((D92+E92)/2))</f>
        <v>4.9776265670648266E-2</v>
      </c>
      <c r="F244" s="23">
        <f>-SUM((E30)/((E92+F92)/2))</f>
        <v>4.7798657524636863E-2</v>
      </c>
      <c r="G244" s="23">
        <f>-SUM((F30)/((F92+G92)/2))</f>
        <v>4.9190733100602971E-2</v>
      </c>
      <c r="H244" s="23">
        <f>-SUM((G30)/((G92+H92)/2))</f>
        <v>5.1082990451051934E-2</v>
      </c>
      <c r="I244" s="23"/>
      <c r="K244"/>
      <c r="L244" s="23">
        <f>-SUM((K30)/((K92+L92)/2))</f>
        <v>2.3610329016169253E-2</v>
      </c>
      <c r="M244" s="34"/>
    </row>
    <row r="245" spans="2:25" outlineLevel="1" x14ac:dyDescent="0.25">
      <c r="B245" t="s">
        <v>186</v>
      </c>
      <c r="D245" s="23">
        <f>C27/C92</f>
        <v>7.9155760521833082E-2</v>
      </c>
      <c r="E245" s="23">
        <f>D27/D92</f>
        <v>7.8227882400758703E-2</v>
      </c>
      <c r="F245" s="23">
        <f>E27/E92</f>
        <v>7.730108982795679E-2</v>
      </c>
      <c r="G245" s="23">
        <f>F27/F92</f>
        <v>7.8606965174129365E-2</v>
      </c>
      <c r="H245" s="23">
        <f>G27/G92</f>
        <v>8.2453797441089008E-2</v>
      </c>
      <c r="I245" s="23">
        <f>H27/H92</f>
        <v>7.8576164239500687E-2</v>
      </c>
      <c r="J245" s="23"/>
      <c r="K245" s="23"/>
      <c r="L245" s="23">
        <f>K27/K92</f>
        <v>3.7608255315076798E-2</v>
      </c>
      <c r="M245" s="34"/>
    </row>
    <row r="246" spans="2:25" outlineLevel="1" x14ac:dyDescent="0.25">
      <c r="B246" t="s">
        <v>187</v>
      </c>
      <c r="D246" s="23">
        <f>SUM((C44/C27)*(C27/C92))</f>
        <v>1.6793385682828541E-2</v>
      </c>
      <c r="E246" s="23">
        <f>SUM((D44/D27)*(D27/D92))</f>
        <v>9.8902587725240576E-3</v>
      </c>
      <c r="F246" s="23">
        <f>SUM((E44/E27)*(E27/E92))</f>
        <v>1.9069622110914387E-2</v>
      </c>
      <c r="G246" s="23">
        <f>SUM((F44/F27)*(F27/F92))</f>
        <v>1.9705394595649212E-2</v>
      </c>
      <c r="H246" s="23">
        <f>SUM((G44/G27)*(G27/G92))</f>
        <v>2.0559600224012393E-2</v>
      </c>
      <c r="I246" s="23">
        <f>SUM((H44/H27)*(H27/H92))</f>
        <v>2.1295809423652865E-2</v>
      </c>
      <c r="J246" s="23"/>
      <c r="K246" s="23"/>
      <c r="L246" s="23">
        <f>SUM((K44/K27)*(K27/K92))</f>
        <v>7.5838530120097575E-3</v>
      </c>
      <c r="M246" s="34"/>
    </row>
    <row r="247" spans="2:25" outlineLevel="1" x14ac:dyDescent="0.25">
      <c r="B247" t="s">
        <v>188</v>
      </c>
      <c r="D247" s="23">
        <f>SUM((C44/C92)*(C92/C114))</f>
        <v>0.12878353405977191</v>
      </c>
      <c r="E247" s="23">
        <f>SUM((D44/D92)*(D92/D114))</f>
        <v>7.5538079470198763E-2</v>
      </c>
      <c r="F247" s="23">
        <f>SUM((E44/E92)*(E92/E114))</f>
        <v>0.14320250284414116</v>
      </c>
      <c r="G247" s="23">
        <f>SUM((F44/F92)*(F92/F114))</f>
        <v>0.15493173799662532</v>
      </c>
      <c r="H247" s="23">
        <f>SUM((G44/G92)*(G92/G114))</f>
        <v>0.15444983818770219</v>
      </c>
      <c r="I247" s="23">
        <f>SUM((H44/H92)*(H92/H114))</f>
        <v>0.16984228279697328</v>
      </c>
      <c r="J247" s="23"/>
      <c r="K247" s="23"/>
      <c r="L247" s="23">
        <f>SUM((K44/K92)*(K92/K114))</f>
        <v>5.9134436015420934E-2</v>
      </c>
      <c r="M247" s="34"/>
    </row>
    <row r="248" spans="2:25" outlineLevel="1" x14ac:dyDescent="0.25">
      <c r="B248" t="s">
        <v>189</v>
      </c>
      <c r="D248" s="23">
        <f>C15/-C33</f>
        <v>0.78823874468397126</v>
      </c>
      <c r="E248" s="23">
        <f>D15/-D33</f>
        <v>0.68411577343858199</v>
      </c>
      <c r="F248" s="23">
        <f>E15/-E33</f>
        <v>0.92636013921963745</v>
      </c>
      <c r="G248" s="23">
        <f>F15/-F33</f>
        <v>0.92204097116843697</v>
      </c>
      <c r="H248" s="23">
        <f>G15/-G33</f>
        <v>0.92172523961661335</v>
      </c>
      <c r="I248" s="23">
        <f>H15/-H33</f>
        <v>0.93124724548259163</v>
      </c>
      <c r="K248"/>
      <c r="L248" s="23">
        <f>K15/-K33</f>
        <v>0.85371562317144534</v>
      </c>
      <c r="M248" s="34"/>
    </row>
    <row r="249" spans="2:25" outlineLevel="1" x14ac:dyDescent="0.25">
      <c r="B249" t="s">
        <v>190</v>
      </c>
      <c r="D249" s="23"/>
      <c r="E249" s="23"/>
      <c r="F249" s="23"/>
      <c r="G249" s="23"/>
      <c r="H249" s="23"/>
      <c r="I249" s="23"/>
      <c r="J249" s="23"/>
      <c r="K249" s="23"/>
      <c r="L249" s="23"/>
      <c r="M249" s="34"/>
    </row>
    <row r="250" spans="2:25" outlineLevel="1" x14ac:dyDescent="0.25">
      <c r="M250" s="8"/>
    </row>
    <row r="251" spans="2:25" outlineLevel="1" x14ac:dyDescent="0.25">
      <c r="B251" s="13" t="s">
        <v>191</v>
      </c>
      <c r="M251" s="8"/>
    </row>
    <row r="252" spans="2:25" outlineLevel="1" x14ac:dyDescent="0.25">
      <c r="B252" t="s">
        <v>192</v>
      </c>
      <c r="D252" s="23">
        <f>D600/C1772</f>
        <v>3.7646560563505864</v>
      </c>
      <c r="E252" s="23">
        <f>E600/D1772</f>
        <v>4.0794279899309087</v>
      </c>
      <c r="F252" s="23">
        <f>F600/E1772</f>
        <v>5.439522150323544</v>
      </c>
      <c r="G252" s="23">
        <f>G600/F1772</f>
        <v>5.1024104877361163</v>
      </c>
      <c r="H252" s="23">
        <f>H600/G1772</f>
        <v>5.9223225806451625</v>
      </c>
      <c r="I252" s="23">
        <f>I600/H1772</f>
        <v>5.687151825979309</v>
      </c>
      <c r="J252" s="23"/>
      <c r="K252" s="23"/>
      <c r="L252" s="23">
        <f>L600/K1772</f>
        <v>4.5509783183500794</v>
      </c>
      <c r="M252" s="34"/>
      <c r="Q252" s="2"/>
      <c r="R252" s="2"/>
      <c r="S252" s="2"/>
      <c r="T252" s="2"/>
      <c r="U252" s="2"/>
      <c r="V252" s="2"/>
      <c r="Y252" s="2"/>
    </row>
    <row r="253" spans="2:25" outlineLevel="1" x14ac:dyDescent="0.25">
      <c r="B253" t="s">
        <v>193</v>
      </c>
      <c r="D253" s="23">
        <f>C875/C876</f>
        <v>10.026086956521739</v>
      </c>
      <c r="E253" s="23">
        <f>D875/D876</f>
        <v>8.2234794908062234</v>
      </c>
      <c r="F253" s="23">
        <f>E875/E876</f>
        <v>8.2342427093132642</v>
      </c>
      <c r="G253" s="23">
        <f>F875/F876</f>
        <v>10.375</v>
      </c>
      <c r="H253" s="23"/>
      <c r="I253" s="23"/>
      <c r="J253" s="23"/>
      <c r="K253" s="23"/>
      <c r="L253" s="23">
        <f>K875/K876</f>
        <v>9.4367968232958308</v>
      </c>
      <c r="M253" s="23">
        <f>L875/L876</f>
        <v>9.8230148048452222</v>
      </c>
    </row>
    <row r="254" spans="2:25" outlineLevel="1" x14ac:dyDescent="0.25">
      <c r="B254" t="s">
        <v>194</v>
      </c>
      <c r="D254" s="24">
        <f>K1775</f>
        <v>1.1726351795816341</v>
      </c>
      <c r="K254"/>
      <c r="L254" s="2"/>
      <c r="Q254" s="23"/>
      <c r="R254" s="23"/>
      <c r="S254" s="23"/>
      <c r="T254" s="23"/>
      <c r="U254" s="23"/>
      <c r="Y254" s="23"/>
    </row>
    <row r="255" spans="2:25" outlineLevel="1" x14ac:dyDescent="0.25">
      <c r="B255" t="s">
        <v>195</v>
      </c>
      <c r="D255" s="35">
        <f>C476/D600</f>
        <v>1.3117768962046301</v>
      </c>
      <c r="E255" s="35">
        <f>D476/E600</f>
        <v>1.3451494741817323</v>
      </c>
      <c r="F255" s="35">
        <f>E476/F600</f>
        <v>1.2957278811964024</v>
      </c>
      <c r="G255" s="35">
        <f>F476/G600</f>
        <v>1.32367770364538</v>
      </c>
      <c r="H255" s="35">
        <f>G476/H600</f>
        <v>1.2733597687626188</v>
      </c>
      <c r="I255" s="35">
        <f>H476/I600</f>
        <v>1.2677716275887807</v>
      </c>
      <c r="J255" s="35"/>
      <c r="K255" s="35"/>
      <c r="L255" s="35">
        <f>K476/L600</f>
        <v>1.3182932639235874</v>
      </c>
      <c r="Q255" s="23"/>
      <c r="R255" s="23"/>
      <c r="S255" s="23"/>
      <c r="T255" s="23"/>
      <c r="U255" s="23"/>
      <c r="Y255" s="23"/>
    </row>
    <row r="256" spans="2:25" outlineLevel="1" x14ac:dyDescent="0.25">
      <c r="B256" t="s">
        <v>196</v>
      </c>
      <c r="D256" s="7" t="s">
        <v>197</v>
      </c>
      <c r="E256" s="7" t="s">
        <v>198</v>
      </c>
      <c r="F256" s="7" t="s">
        <v>199</v>
      </c>
      <c r="G256" s="7" t="s">
        <v>200</v>
      </c>
      <c r="H256" s="7" t="s">
        <v>201</v>
      </c>
      <c r="I256" s="7" t="s">
        <v>202</v>
      </c>
      <c r="K256"/>
      <c r="L256" s="7" t="s">
        <v>203</v>
      </c>
      <c r="Q256" s="23"/>
      <c r="R256" s="23"/>
      <c r="S256" s="23"/>
      <c r="T256" s="23"/>
      <c r="U256" s="23"/>
      <c r="Y256" s="23"/>
    </row>
    <row r="257" spans="2:25" outlineLevel="1" x14ac:dyDescent="0.25">
      <c r="B257" t="s">
        <v>204</v>
      </c>
      <c r="D257" s="7" t="s">
        <v>205</v>
      </c>
      <c r="E257" s="7" t="s">
        <v>206</v>
      </c>
      <c r="F257" s="7" t="s">
        <v>207</v>
      </c>
      <c r="G257" s="7" t="s">
        <v>207</v>
      </c>
      <c r="H257" s="7" t="s">
        <v>208</v>
      </c>
      <c r="I257" s="7" t="s">
        <v>209</v>
      </c>
      <c r="K257"/>
      <c r="L257" s="7" t="s">
        <v>205</v>
      </c>
      <c r="Q257" s="23"/>
      <c r="R257" s="23"/>
      <c r="S257" s="23"/>
      <c r="T257" s="23"/>
      <c r="U257" s="23"/>
      <c r="Y257" s="23"/>
    </row>
    <row r="258" spans="2:25" outlineLevel="1" x14ac:dyDescent="0.25">
      <c r="B258" t="s">
        <v>204</v>
      </c>
      <c r="D258" s="23">
        <f>D209/C836</f>
        <v>0.11788844295192073</v>
      </c>
      <c r="E258" s="23">
        <f>E209/D836</f>
        <v>0.11240688783513657</v>
      </c>
      <c r="F258" s="23">
        <f>F209/E836</f>
        <v>0.11036435718331131</v>
      </c>
      <c r="G258" s="23">
        <f>G209/F836</f>
        <v>0.10552695218035728</v>
      </c>
      <c r="H258" s="23">
        <f>H209/G836</f>
        <v>0.10687813562065057</v>
      </c>
      <c r="I258" s="23">
        <f>I209/H836</f>
        <v>0.10206184399732784</v>
      </c>
      <c r="J258" s="23"/>
      <c r="K258" s="23"/>
      <c r="L258" s="23">
        <f>L209/K836</f>
        <v>0.12181742551605804</v>
      </c>
      <c r="M258" s="23">
        <f>M209/L836</f>
        <v>0.10819863930314372</v>
      </c>
      <c r="Q258" s="23"/>
      <c r="R258" s="23"/>
      <c r="S258" s="23"/>
      <c r="T258" s="23"/>
      <c r="U258" s="23"/>
      <c r="Y258" s="23"/>
    </row>
    <row r="259" spans="2:25" outlineLevel="1" x14ac:dyDescent="0.25"/>
    <row r="260" spans="2:25" outlineLevel="1" x14ac:dyDescent="0.25">
      <c r="B260" s="13" t="s">
        <v>210</v>
      </c>
    </row>
    <row r="261" spans="2:25" outlineLevel="1" x14ac:dyDescent="0.25">
      <c r="B261" t="s">
        <v>211</v>
      </c>
      <c r="C261" s="35"/>
    </row>
    <row r="262" spans="2:25" outlineLevel="1" x14ac:dyDescent="0.25">
      <c r="B262" t="s">
        <v>212</v>
      </c>
    </row>
    <row r="263" spans="2:25" outlineLevel="1" x14ac:dyDescent="0.25">
      <c r="B263" t="s">
        <v>213</v>
      </c>
    </row>
    <row r="264" spans="2:25" outlineLevel="1" x14ac:dyDescent="0.25">
      <c r="B264" t="s">
        <v>214</v>
      </c>
    </row>
    <row r="265" spans="2:25" outlineLevel="1" x14ac:dyDescent="0.25"/>
    <row r="266" spans="2:25" outlineLevel="1" x14ac:dyDescent="0.25">
      <c r="B266" s="13" t="s">
        <v>215</v>
      </c>
    </row>
    <row r="267" spans="2:25" outlineLevel="1" x14ac:dyDescent="0.25">
      <c r="B267" t="s">
        <v>216</v>
      </c>
      <c r="D267" s="2">
        <f>C61+C149</f>
        <v>121.40000000000006</v>
      </c>
      <c r="E267" s="2">
        <f>D61+D149</f>
        <v>42.400000000000119</v>
      </c>
      <c r="F267" s="2">
        <f>E61+E149</f>
        <v>102.80000000000013</v>
      </c>
      <c r="G267" s="2">
        <f>F61+F149</f>
        <v>116.00000000000006</v>
      </c>
      <c r="H267" s="2">
        <f>G61+G149</f>
        <v>111.29999999999993</v>
      </c>
      <c r="I267" s="2">
        <f>H61+H149</f>
        <v>98.40000000000002</v>
      </c>
      <c r="K267"/>
      <c r="L267" s="2">
        <f>K61+K149</f>
        <v>43.499999999999943</v>
      </c>
    </row>
    <row r="268" spans="2:25" outlineLevel="1" x14ac:dyDescent="0.25">
      <c r="B268" t="s">
        <v>217</v>
      </c>
      <c r="D268" s="23">
        <f>(D267)/((C114+D114)/2)</f>
        <v>8.0426645466891961E-2</v>
      </c>
      <c r="E268" s="23">
        <f>(E267)/((D114+E114)/2)</f>
        <v>2.9691876750700362E-2</v>
      </c>
      <c r="F268" s="23">
        <f>(F267)/((E114+F114)/2)</f>
        <v>7.5861560032470021E-2</v>
      </c>
      <c r="G268" s="23">
        <f>(G267)/((F114+G114)/2)</f>
        <v>9.1345775257894363E-2</v>
      </c>
      <c r="H268" s="23">
        <f>(H267)/((G114+H114)/2)</f>
        <v>9.5417720433794775E-2</v>
      </c>
      <c r="K268"/>
      <c r="L268" s="23">
        <f>(L267)/((K114+L114)/2)</f>
        <v>2.8168102052709927E-2</v>
      </c>
    </row>
    <row r="269" spans="2:25" outlineLevel="1" x14ac:dyDescent="0.25">
      <c r="B269" t="s">
        <v>218</v>
      </c>
    </row>
    <row r="270" spans="2:25" outlineLevel="1" x14ac:dyDescent="0.25">
      <c r="B270" t="s">
        <v>219</v>
      </c>
    </row>
    <row r="271" spans="2:25" outlineLevel="1" x14ac:dyDescent="0.25">
      <c r="B271" t="s">
        <v>220</v>
      </c>
    </row>
    <row r="272" spans="2:25" outlineLevel="1" x14ac:dyDescent="0.25">
      <c r="B272" t="s">
        <v>221</v>
      </c>
    </row>
    <row r="273" spans="2:14" outlineLevel="1" x14ac:dyDescent="0.25">
      <c r="B273" t="s">
        <v>222</v>
      </c>
    </row>
    <row r="274" spans="2:14" x14ac:dyDescent="0.25">
      <c r="K274"/>
    </row>
    <row r="275" spans="2:14" x14ac:dyDescent="0.25">
      <c r="B275" s="4" t="s">
        <v>223</v>
      </c>
      <c r="C275" s="4"/>
      <c r="D275" s="4"/>
      <c r="E275" s="4"/>
      <c r="F275" s="4"/>
      <c r="G275" s="4"/>
      <c r="H275" s="4"/>
      <c r="I275" s="4"/>
      <c r="J275" s="4"/>
      <c r="K275" s="4"/>
      <c r="L275" s="4"/>
      <c r="M275" s="4"/>
      <c r="N275" s="4"/>
    </row>
    <row r="276" spans="2:14" outlineLevel="1" x14ac:dyDescent="0.25">
      <c r="K276"/>
    </row>
    <row r="277" spans="2:14" ht="15.75" outlineLevel="1" thickBot="1" x14ac:dyDescent="0.3">
      <c r="B277" s="13" t="s">
        <v>224</v>
      </c>
      <c r="C277" s="39">
        <v>2022</v>
      </c>
      <c r="D277" s="5">
        <v>44408</v>
      </c>
      <c r="E277" s="5">
        <v>44043</v>
      </c>
      <c r="F277" s="5">
        <v>43677</v>
      </c>
      <c r="G277" s="5">
        <v>43312</v>
      </c>
      <c r="H277" s="5">
        <v>42947</v>
      </c>
      <c r="I277" s="6" t="s">
        <v>225</v>
      </c>
      <c r="K277" s="5">
        <v>42582</v>
      </c>
    </row>
    <row r="278" spans="2:14" outlineLevel="1" x14ac:dyDescent="0.25">
      <c r="B278" t="s">
        <v>226</v>
      </c>
      <c r="C278" s="2">
        <f>C6/1000000</f>
        <v>150.453757</v>
      </c>
      <c r="D278">
        <f>C1203</f>
        <v>149.9</v>
      </c>
      <c r="E278">
        <f>D1203</f>
        <v>150.4</v>
      </c>
      <c r="F278">
        <f>E1203</f>
        <v>150.19999999999999</v>
      </c>
      <c r="G278">
        <f>F1203</f>
        <v>150.19999999999999</v>
      </c>
      <c r="H278">
        <f>G1203</f>
        <v>149</v>
      </c>
      <c r="K278">
        <f>H1203</f>
        <v>148.4</v>
      </c>
    </row>
    <row r="279" spans="2:14" outlineLevel="1" x14ac:dyDescent="0.25">
      <c r="B279" t="s">
        <v>227</v>
      </c>
      <c r="C279" s="2">
        <v>10.44</v>
      </c>
      <c r="D279">
        <v>15.43</v>
      </c>
      <c r="E279">
        <v>10.96</v>
      </c>
      <c r="F279">
        <v>13.31</v>
      </c>
      <c r="G279">
        <v>15.88</v>
      </c>
      <c r="H279">
        <v>15.4</v>
      </c>
      <c r="I279" s="40">
        <f>AVERAGE(D279:H279)</f>
        <v>14.196000000000002</v>
      </c>
      <c r="K279">
        <v>12.6</v>
      </c>
      <c r="M279" s="23"/>
    </row>
    <row r="280" spans="2:14" outlineLevel="1" x14ac:dyDescent="0.25">
      <c r="B280" t="s">
        <v>228</v>
      </c>
      <c r="C280" s="40">
        <f>C4/1000000</f>
        <v>1570.7372230799999</v>
      </c>
      <c r="D280" s="40">
        <f>D278*D279</f>
        <v>2312.9569999999999</v>
      </c>
      <c r="E280" s="40">
        <f>E278*E279</f>
        <v>1648.3840000000002</v>
      </c>
      <c r="F280" s="40">
        <f>F278*F279</f>
        <v>1999.162</v>
      </c>
      <c r="G280" s="40">
        <f>G278*G279</f>
        <v>2385.1759999999999</v>
      </c>
      <c r="H280" s="40">
        <f>H278*H279</f>
        <v>2294.6</v>
      </c>
      <c r="I280" s="40">
        <f>AVERAGE(D280:H280)</f>
        <v>2128.0558000000001</v>
      </c>
      <c r="K280" s="40">
        <f>K278*K279</f>
        <v>1869.84</v>
      </c>
      <c r="M280" s="2"/>
    </row>
    <row r="281" spans="2:14" outlineLevel="1" x14ac:dyDescent="0.25">
      <c r="B281" t="s">
        <v>229</v>
      </c>
      <c r="C281" s="2">
        <f>K114-K86</f>
        <v>1370.7</v>
      </c>
      <c r="D281" s="2">
        <f>C114-C86</f>
        <v>1336.7</v>
      </c>
      <c r="E281" s="2">
        <f>D114-D86</f>
        <v>1209.5</v>
      </c>
      <c r="F281" s="2">
        <f>E114-E86</f>
        <v>1187</v>
      </c>
      <c r="G281" s="2">
        <f>F114-F86</f>
        <v>1102.5</v>
      </c>
      <c r="H281" s="2">
        <f>G114-G86</f>
        <v>1044.3</v>
      </c>
      <c r="I281" s="40">
        <f>AVERAGE(D281:H281)</f>
        <v>1176</v>
      </c>
      <c r="K281" s="2">
        <f>H114-H86</f>
        <v>949.00000000000011</v>
      </c>
      <c r="M281" s="2"/>
    </row>
    <row r="282" spans="2:14" outlineLevel="1" x14ac:dyDescent="0.25">
      <c r="B282" t="s">
        <v>230</v>
      </c>
      <c r="C282" s="23">
        <f>C44/((C281+D281)/2)</f>
        <v>0.14929452611361457</v>
      </c>
      <c r="D282" s="23">
        <f>C44/((D281+E281)/2)</f>
        <v>0.15874636713533899</v>
      </c>
      <c r="E282" s="23">
        <f>D44/((E281+F281)/2)</f>
        <v>9.1383267264761203E-2</v>
      </c>
      <c r="F282" s="23">
        <f>E44/((F281+G281)/2)</f>
        <v>0.17593360995850632</v>
      </c>
      <c r="G282" s="23">
        <f>F44/((G281+H281)/2)</f>
        <v>0.18818706912614128</v>
      </c>
      <c r="H282" s="23">
        <f>G44/((H281+K281)/2)</f>
        <v>0.19154166457633062</v>
      </c>
      <c r="I282" s="23">
        <f>AVERAGE(D282:H282)</f>
        <v>0.16115839561221568</v>
      </c>
      <c r="K282"/>
      <c r="M282" s="23"/>
    </row>
    <row r="283" spans="2:14" outlineLevel="1" x14ac:dyDescent="0.25">
      <c r="B283" t="s">
        <v>231</v>
      </c>
      <c r="C283" s="22">
        <f>C$280/K114</f>
        <v>0.97670515052854112</v>
      </c>
      <c r="D283" s="22">
        <f>D$280/C114</f>
        <v>1.4738781622379404</v>
      </c>
      <c r="E283" s="22">
        <f>E$280/D114</f>
        <v>1.1371302428256074</v>
      </c>
      <c r="F283" s="22">
        <f>F$280/E114</f>
        <v>1.4214746871444823</v>
      </c>
      <c r="G283" s="22">
        <f>G$280/F114</f>
        <v>1.8294032827120723</v>
      </c>
      <c r="H283" s="22">
        <f>H$280/G114</f>
        <v>1.8564724919093851</v>
      </c>
      <c r="I283" s="22">
        <f>AVERAGE(D283:H283)</f>
        <v>1.5436717733658978</v>
      </c>
      <c r="K283" s="41">
        <f>K$280/H114</f>
        <v>1.7046585832801529</v>
      </c>
    </row>
    <row r="284" spans="2:14" outlineLevel="1" x14ac:dyDescent="0.25">
      <c r="B284" t="s">
        <v>232</v>
      </c>
      <c r="C284" s="22">
        <f>C$280/C281</f>
        <v>1.1459380047275114</v>
      </c>
      <c r="D284" s="22">
        <f>D$280/D281</f>
        <v>1.7303486197351685</v>
      </c>
      <c r="E284" s="22">
        <f>E$280/E281</f>
        <v>1.3628639933856967</v>
      </c>
      <c r="F284" s="22">
        <f>F$280/F281</f>
        <v>1.6842139848357203</v>
      </c>
      <c r="G284" s="22">
        <f>G$280/G281</f>
        <v>2.1634249433106576</v>
      </c>
      <c r="H284" s="22">
        <f>H$280/H281</f>
        <v>2.1972613233745091</v>
      </c>
      <c r="I284" s="22">
        <f>AVERAGE(D284:H284)</f>
        <v>1.8276225729283504</v>
      </c>
      <c r="K284"/>
    </row>
    <row r="285" spans="2:14" outlineLevel="1" x14ac:dyDescent="0.25">
      <c r="B285" t="s">
        <v>233</v>
      </c>
      <c r="C285" s="22">
        <f>C280/C44</f>
        <v>7.7720792829292407</v>
      </c>
      <c r="D285" s="22">
        <f>D280/D44</f>
        <v>21.122894977168926</v>
      </c>
      <c r="E285" s="22">
        <f>E280/E44</f>
        <v>8.184627606752727</v>
      </c>
      <c r="F285" s="22">
        <f>F280/F44</f>
        <v>9.8968415841584125</v>
      </c>
      <c r="G285" s="22">
        <f>G280/G44</f>
        <v>12.494374017810376</v>
      </c>
      <c r="H285" s="22">
        <f>H280/H44</f>
        <v>12.316693505099302</v>
      </c>
      <c r="I285" s="22">
        <f>AVERAGE(D285:H285)</f>
        <v>12.803086338197948</v>
      </c>
      <c r="K285"/>
    </row>
    <row r="286" spans="2:14" outlineLevel="1" x14ac:dyDescent="0.25">
      <c r="B286" t="s">
        <v>234</v>
      </c>
      <c r="C286" s="22">
        <f>-C149/C278</f>
        <v>0.57559214024811622</v>
      </c>
      <c r="D286" s="22">
        <f>-C149/D278</f>
        <v>0.5777184789859906</v>
      </c>
      <c r="E286" s="22">
        <f>-D149/E278</f>
        <v>0.43749999999999994</v>
      </c>
      <c r="F286" s="22">
        <f>-E149/F278</f>
        <v>0.63581890812250341</v>
      </c>
      <c r="G286" s="22">
        <f>-F149/G278</f>
        <v>0.60585885486018642</v>
      </c>
      <c r="H286" s="22">
        <f>-G149/H278</f>
        <v>0.57449664429530201</v>
      </c>
      <c r="K286"/>
    </row>
    <row r="287" spans="2:14" outlineLevel="1" x14ac:dyDescent="0.25">
      <c r="B287" t="s">
        <v>235</v>
      </c>
      <c r="C287" s="23">
        <f>-C149/C280</f>
        <v>5.5133346767060942E-2</v>
      </c>
      <c r="D287" s="23">
        <f>-D149/D280</f>
        <v>2.8448432028783933E-2</v>
      </c>
      <c r="E287" s="23">
        <f>-E149/E280</f>
        <v>5.7935529585339332E-2</v>
      </c>
      <c r="F287" s="23">
        <f>-F149/F280</f>
        <v>4.5519072491373887E-2</v>
      </c>
      <c r="G287" s="23">
        <f>-G149/G280</f>
        <v>3.5888336961297611E-2</v>
      </c>
      <c r="H287" s="23">
        <f>-H149/H280</f>
        <v>3.4995206136145734E-2</v>
      </c>
      <c r="K287"/>
    </row>
    <row r="288" spans="2:14" outlineLevel="1" x14ac:dyDescent="0.25">
      <c r="B288" t="s">
        <v>236</v>
      </c>
      <c r="C288" s="8">
        <f>AVERAGE(D288:K288)</f>
        <v>0.47163020361400215</v>
      </c>
      <c r="D288" s="8">
        <f>-C149/C61</f>
        <v>0.4163461538461537</v>
      </c>
      <c r="E288" s="8">
        <f>-D149/D61</f>
        <v>0.60813308687615464</v>
      </c>
      <c r="F288" s="8">
        <f>-E149/E61</f>
        <v>0.48159354513363561</v>
      </c>
      <c r="G288" s="8">
        <f>-F149/F61</f>
        <v>0.43961352657004821</v>
      </c>
      <c r="H288" s="8">
        <f>-G149/G61</f>
        <v>0.43473844591163041</v>
      </c>
      <c r="I288" s="8"/>
      <c r="K288" s="8">
        <f>-H149/H61</f>
        <v>0.44935646334639057</v>
      </c>
    </row>
    <row r="289" spans="2:11" outlineLevel="1" x14ac:dyDescent="0.25">
      <c r="K289"/>
    </row>
    <row r="290" spans="2:11" outlineLevel="1" x14ac:dyDescent="0.25">
      <c r="K290"/>
    </row>
    <row r="291" spans="2:11" outlineLevel="1" x14ac:dyDescent="0.25">
      <c r="B291" t="s">
        <v>237</v>
      </c>
      <c r="K291"/>
    </row>
    <row r="292" spans="2:11" outlineLevel="1" x14ac:dyDescent="0.25">
      <c r="K292"/>
    </row>
    <row r="293" spans="2:11" outlineLevel="1" x14ac:dyDescent="0.25">
      <c r="B293" s="13" t="s">
        <v>238</v>
      </c>
      <c r="K293"/>
    </row>
    <row r="294" spans="2:11" outlineLevel="1" x14ac:dyDescent="0.25">
      <c r="B294" t="s">
        <v>239</v>
      </c>
      <c r="K294"/>
    </row>
    <row r="295" spans="2:11" outlineLevel="1" x14ac:dyDescent="0.25">
      <c r="B295" t="s">
        <v>240</v>
      </c>
      <c r="K295"/>
    </row>
    <row r="296" spans="2:11" outlineLevel="1" x14ac:dyDescent="0.25">
      <c r="B296" t="s">
        <v>241</v>
      </c>
      <c r="K296"/>
    </row>
    <row r="297" spans="2:11" outlineLevel="1" x14ac:dyDescent="0.25">
      <c r="B297" t="s">
        <v>242</v>
      </c>
      <c r="K297"/>
    </row>
    <row r="298" spans="2:11" outlineLevel="1" x14ac:dyDescent="0.25">
      <c r="B298" t="s">
        <v>243</v>
      </c>
      <c r="K298"/>
    </row>
    <row r="299" spans="2:11" outlineLevel="1" x14ac:dyDescent="0.25">
      <c r="B299" t="s">
        <v>244</v>
      </c>
      <c r="K299"/>
    </row>
    <row r="300" spans="2:11" outlineLevel="1" x14ac:dyDescent="0.25">
      <c r="B300" t="s">
        <v>245</v>
      </c>
      <c r="K300"/>
    </row>
    <row r="301" spans="2:11" outlineLevel="1" x14ac:dyDescent="0.25">
      <c r="B301" t="s">
        <v>246</v>
      </c>
      <c r="K301"/>
    </row>
    <row r="302" spans="2:11" outlineLevel="1" x14ac:dyDescent="0.25">
      <c r="B302" t="s">
        <v>247</v>
      </c>
      <c r="K302"/>
    </row>
    <row r="303" spans="2:11" outlineLevel="1" x14ac:dyDescent="0.25">
      <c r="B303" t="s">
        <v>248</v>
      </c>
      <c r="K303"/>
    </row>
    <row r="304" spans="2:11" outlineLevel="1" x14ac:dyDescent="0.25">
      <c r="B304" t="s">
        <v>249</v>
      </c>
      <c r="K304"/>
    </row>
    <row r="305" spans="2:14" outlineLevel="1" x14ac:dyDescent="0.25">
      <c r="K305"/>
    </row>
    <row r="306" spans="2:14" outlineLevel="1" x14ac:dyDescent="0.25">
      <c r="B306" s="13" t="s">
        <v>250</v>
      </c>
      <c r="K306"/>
    </row>
    <row r="307" spans="2:14" x14ac:dyDescent="0.25">
      <c r="K307"/>
    </row>
    <row r="308" spans="2:14" x14ac:dyDescent="0.25">
      <c r="B308" s="4" t="s">
        <v>251</v>
      </c>
      <c r="C308" s="4"/>
      <c r="D308" s="4"/>
      <c r="E308" s="4"/>
      <c r="F308" s="4"/>
      <c r="G308" s="4"/>
      <c r="H308" s="4"/>
      <c r="I308" s="4"/>
      <c r="J308" s="4"/>
      <c r="K308" s="4"/>
      <c r="L308" s="4"/>
      <c r="M308" s="4"/>
      <c r="N308" s="4"/>
    </row>
    <row r="309" spans="2:14" outlineLevel="1" x14ac:dyDescent="0.25">
      <c r="K309"/>
    </row>
    <row r="310" spans="2:14" outlineLevel="1" x14ac:dyDescent="0.25">
      <c r="K310"/>
    </row>
    <row r="311" spans="2:14" ht="15.75" outlineLevel="1" thickBot="1" x14ac:dyDescent="0.3">
      <c r="B311" s="13" t="s">
        <v>252</v>
      </c>
      <c r="C311" s="42">
        <v>2026</v>
      </c>
      <c r="D311" s="42">
        <v>2025</v>
      </c>
      <c r="E311" s="42">
        <v>2024</v>
      </c>
      <c r="F311" s="42">
        <v>2023</v>
      </c>
      <c r="G311" s="42">
        <v>2022</v>
      </c>
      <c r="H311" s="42">
        <v>2021</v>
      </c>
      <c r="I311" s="42">
        <v>2020</v>
      </c>
      <c r="J311" s="42">
        <v>2019</v>
      </c>
      <c r="K311" s="42">
        <v>2018</v>
      </c>
    </row>
    <row r="312" spans="2:14" outlineLevel="1" x14ac:dyDescent="0.25">
      <c r="B312" t="s">
        <v>253</v>
      </c>
      <c r="F312" s="37">
        <v>0</v>
      </c>
      <c r="G312" s="24">
        <v>3.5999999999999997E-2</v>
      </c>
      <c r="H312" s="24">
        <v>7.3999999999999996E-2</v>
      </c>
      <c r="I312" s="24">
        <v>-9.2999999999999999E-2</v>
      </c>
      <c r="J312" s="24">
        <v>1.7000000000000001E-2</v>
      </c>
      <c r="K312" s="24">
        <v>1.7000000000000001E-2</v>
      </c>
    </row>
    <row r="313" spans="2:14" outlineLevel="1" x14ac:dyDescent="0.25">
      <c r="B313" t="s">
        <v>254</v>
      </c>
      <c r="K313"/>
    </row>
    <row r="314" spans="2:14" outlineLevel="1" x14ac:dyDescent="0.25">
      <c r="B314" t="s">
        <v>255</v>
      </c>
      <c r="K314"/>
    </row>
    <row r="315" spans="2:14" outlineLevel="1" x14ac:dyDescent="0.25">
      <c r="B315" t="s">
        <v>256</v>
      </c>
      <c r="K315"/>
    </row>
    <row r="316" spans="2:14" outlineLevel="1" x14ac:dyDescent="0.25">
      <c r="B316" t="s">
        <v>257</v>
      </c>
      <c r="K316"/>
    </row>
    <row r="317" spans="2:14" outlineLevel="1" x14ac:dyDescent="0.25">
      <c r="B317" t="s">
        <v>258</v>
      </c>
      <c r="K317"/>
    </row>
    <row r="318" spans="2:14" outlineLevel="1" x14ac:dyDescent="0.25">
      <c r="K318"/>
    </row>
    <row r="319" spans="2:14" outlineLevel="1" x14ac:dyDescent="0.25">
      <c r="B319" t="s">
        <v>259</v>
      </c>
      <c r="K319"/>
    </row>
    <row r="320" spans="2:14" outlineLevel="1" x14ac:dyDescent="0.25">
      <c r="B320" t="s">
        <v>260</v>
      </c>
      <c r="K320"/>
    </row>
    <row r="321" spans="2:11" outlineLevel="1" x14ac:dyDescent="0.25">
      <c r="B321" t="s">
        <v>261</v>
      </c>
      <c r="K321"/>
    </row>
    <row r="322" spans="2:11" outlineLevel="1" x14ac:dyDescent="0.25">
      <c r="K322"/>
    </row>
    <row r="323" spans="2:11" outlineLevel="1" x14ac:dyDescent="0.25">
      <c r="B323" s="13" t="s">
        <v>262</v>
      </c>
      <c r="K323"/>
    </row>
    <row r="324" spans="2:11" outlineLevel="1" x14ac:dyDescent="0.25">
      <c r="B324" t="s">
        <v>263</v>
      </c>
      <c r="K324"/>
    </row>
    <row r="325" spans="2:11" outlineLevel="1" x14ac:dyDescent="0.25">
      <c r="B325" t="s">
        <v>264</v>
      </c>
      <c r="K325"/>
    </row>
    <row r="326" spans="2:11" outlineLevel="1" x14ac:dyDescent="0.25">
      <c r="B326" t="s">
        <v>265</v>
      </c>
      <c r="K326"/>
    </row>
    <row r="327" spans="2:11" outlineLevel="1" x14ac:dyDescent="0.25">
      <c r="K327"/>
    </row>
    <row r="328" spans="2:11" outlineLevel="1" x14ac:dyDescent="0.25">
      <c r="B328" t="s">
        <v>266</v>
      </c>
      <c r="K328"/>
    </row>
    <row r="329" spans="2:11" outlineLevel="1" x14ac:dyDescent="0.25">
      <c r="B329" t="s">
        <v>267</v>
      </c>
      <c r="K329"/>
    </row>
    <row r="330" spans="2:11" outlineLevel="1" x14ac:dyDescent="0.25">
      <c r="B330" t="s">
        <v>268</v>
      </c>
      <c r="K330"/>
    </row>
    <row r="331" spans="2:11" outlineLevel="1" x14ac:dyDescent="0.25">
      <c r="K331"/>
    </row>
    <row r="332" spans="2:11" outlineLevel="1" x14ac:dyDescent="0.25">
      <c r="B332" t="s">
        <v>269</v>
      </c>
      <c r="K332"/>
    </row>
    <row r="333" spans="2:11" outlineLevel="1" x14ac:dyDescent="0.25">
      <c r="B333" t="s">
        <v>270</v>
      </c>
      <c r="K333"/>
    </row>
    <row r="334" spans="2:11" outlineLevel="1" x14ac:dyDescent="0.25">
      <c r="B334" t="s">
        <v>271</v>
      </c>
      <c r="K334"/>
    </row>
    <row r="335" spans="2:11" outlineLevel="1" x14ac:dyDescent="0.25">
      <c r="K335"/>
    </row>
    <row r="336" spans="2:11" outlineLevel="1" x14ac:dyDescent="0.25">
      <c r="B336" t="s">
        <v>272</v>
      </c>
      <c r="K336"/>
    </row>
    <row r="337" spans="2:11" outlineLevel="1" x14ac:dyDescent="0.25">
      <c r="B337" t="s">
        <v>273</v>
      </c>
      <c r="K337"/>
    </row>
    <row r="338" spans="2:11" outlineLevel="1" x14ac:dyDescent="0.25">
      <c r="B338" t="s">
        <v>274</v>
      </c>
      <c r="K338"/>
    </row>
    <row r="339" spans="2:11" outlineLevel="1" x14ac:dyDescent="0.25">
      <c r="K339"/>
    </row>
    <row r="340" spans="2:11" outlineLevel="1" x14ac:dyDescent="0.25">
      <c r="B340" s="13" t="s">
        <v>275</v>
      </c>
      <c r="K340"/>
    </row>
    <row r="341" spans="2:11" outlineLevel="1" x14ac:dyDescent="0.25">
      <c r="B341" t="s">
        <v>276</v>
      </c>
      <c r="K341"/>
    </row>
    <row r="342" spans="2:11" outlineLevel="1" x14ac:dyDescent="0.25">
      <c r="B342" t="s">
        <v>277</v>
      </c>
      <c r="K342"/>
    </row>
    <row r="343" spans="2:11" outlineLevel="1" x14ac:dyDescent="0.25">
      <c r="B343" t="s">
        <v>278</v>
      </c>
      <c r="K343"/>
    </row>
    <row r="344" spans="2:11" outlineLevel="1" x14ac:dyDescent="0.25">
      <c r="B344" t="s">
        <v>279</v>
      </c>
      <c r="K344"/>
    </row>
    <row r="345" spans="2:11" outlineLevel="1" x14ac:dyDescent="0.25">
      <c r="K345"/>
    </row>
    <row r="346" spans="2:11" outlineLevel="1" x14ac:dyDescent="0.25">
      <c r="B346" s="13" t="s">
        <v>280</v>
      </c>
      <c r="K346"/>
    </row>
    <row r="347" spans="2:11" outlineLevel="1" x14ac:dyDescent="0.25">
      <c r="B347" t="s">
        <v>8</v>
      </c>
      <c r="K347"/>
    </row>
    <row r="348" spans="2:11" outlineLevel="1" x14ac:dyDescent="0.25">
      <c r="B348" t="s">
        <v>10</v>
      </c>
      <c r="K348"/>
    </row>
    <row r="349" spans="2:11" outlineLevel="1" x14ac:dyDescent="0.25">
      <c r="B349" t="s">
        <v>281</v>
      </c>
      <c r="K349"/>
    </row>
    <row r="350" spans="2:11" outlineLevel="1" x14ac:dyDescent="0.25">
      <c r="B350" t="s">
        <v>282</v>
      </c>
      <c r="K350"/>
    </row>
    <row r="351" spans="2:11" outlineLevel="1" x14ac:dyDescent="0.25">
      <c r="B351" t="s">
        <v>283</v>
      </c>
      <c r="K351"/>
    </row>
    <row r="352" spans="2:11" outlineLevel="1" x14ac:dyDescent="0.25">
      <c r="B352" t="s">
        <v>14</v>
      </c>
      <c r="K352"/>
    </row>
    <row r="353" spans="2:11" outlineLevel="1" x14ac:dyDescent="0.25">
      <c r="B353" t="s">
        <v>15</v>
      </c>
      <c r="K353"/>
    </row>
    <row r="354" spans="2:11" outlineLevel="1" x14ac:dyDescent="0.25">
      <c r="B354" t="s">
        <v>16</v>
      </c>
      <c r="K354"/>
    </row>
    <row r="355" spans="2:11" outlineLevel="1" x14ac:dyDescent="0.25">
      <c r="B355" t="s">
        <v>17</v>
      </c>
      <c r="K355"/>
    </row>
    <row r="356" spans="2:11" outlineLevel="1" x14ac:dyDescent="0.25">
      <c r="B356" t="s">
        <v>284</v>
      </c>
      <c r="K356"/>
    </row>
    <row r="357" spans="2:11" outlineLevel="1" x14ac:dyDescent="0.25">
      <c r="B357" t="s">
        <v>19</v>
      </c>
      <c r="K357"/>
    </row>
    <row r="358" spans="2:11" outlineLevel="1" x14ac:dyDescent="0.25">
      <c r="B358" t="s">
        <v>21</v>
      </c>
      <c r="K358"/>
    </row>
    <row r="359" spans="2:11" outlineLevel="1" x14ac:dyDescent="0.25">
      <c r="B359" t="s">
        <v>285</v>
      </c>
      <c r="K359"/>
    </row>
    <row r="360" spans="2:11" outlineLevel="1" x14ac:dyDescent="0.25">
      <c r="B360" t="s">
        <v>286</v>
      </c>
      <c r="K360"/>
    </row>
    <row r="361" spans="2:11" outlineLevel="1" x14ac:dyDescent="0.25">
      <c r="B361" t="s">
        <v>31</v>
      </c>
      <c r="K361"/>
    </row>
    <row r="362" spans="2:11" outlineLevel="1" x14ac:dyDescent="0.25">
      <c r="B362" t="s">
        <v>287</v>
      </c>
      <c r="K362"/>
    </row>
    <row r="363" spans="2:11" outlineLevel="1" x14ac:dyDescent="0.25">
      <c r="K363"/>
    </row>
    <row r="364" spans="2:11" outlineLevel="1" x14ac:dyDescent="0.25">
      <c r="B364" s="13" t="s">
        <v>55</v>
      </c>
      <c r="K364"/>
    </row>
    <row r="365" spans="2:11" outlineLevel="1" x14ac:dyDescent="0.25">
      <c r="B365" t="s">
        <v>288</v>
      </c>
      <c r="K365"/>
    </row>
    <row r="366" spans="2:11" outlineLevel="1" x14ac:dyDescent="0.25">
      <c r="B366" t="s">
        <v>289</v>
      </c>
      <c r="K366"/>
    </row>
    <row r="367" spans="2:11" outlineLevel="1" x14ac:dyDescent="0.25">
      <c r="K367"/>
    </row>
    <row r="368" spans="2:11" outlineLevel="1" x14ac:dyDescent="0.25">
      <c r="K368"/>
    </row>
    <row r="369" spans="2:14" outlineLevel="1" x14ac:dyDescent="0.25">
      <c r="K369"/>
    </row>
    <row r="370" spans="2:14" outlineLevel="1" x14ac:dyDescent="0.25">
      <c r="B370" s="13" t="s">
        <v>290</v>
      </c>
      <c r="K370"/>
    </row>
    <row r="371" spans="2:14" outlineLevel="1" x14ac:dyDescent="0.25">
      <c r="B371" t="s">
        <v>291</v>
      </c>
      <c r="K371"/>
    </row>
    <row r="372" spans="2:14" outlineLevel="1" x14ac:dyDescent="0.25">
      <c r="B372" t="s">
        <v>292</v>
      </c>
      <c r="K372"/>
    </row>
    <row r="373" spans="2:14" outlineLevel="1" x14ac:dyDescent="0.25">
      <c r="B373" t="s">
        <v>293</v>
      </c>
      <c r="K373"/>
    </row>
    <row r="374" spans="2:14" outlineLevel="1" x14ac:dyDescent="0.25">
      <c r="B374" t="s">
        <v>294</v>
      </c>
      <c r="K374"/>
    </row>
    <row r="375" spans="2:14" outlineLevel="1" x14ac:dyDescent="0.25">
      <c r="K375"/>
    </row>
    <row r="376" spans="2:14" outlineLevel="1" x14ac:dyDescent="0.25">
      <c r="K376"/>
    </row>
    <row r="377" spans="2:14" outlineLevel="1" x14ac:dyDescent="0.25">
      <c r="K377"/>
    </row>
    <row r="378" spans="2:14" x14ac:dyDescent="0.25">
      <c r="K378"/>
    </row>
    <row r="379" spans="2:14" x14ac:dyDescent="0.25">
      <c r="B379" s="4" t="s">
        <v>295</v>
      </c>
      <c r="C379" s="4"/>
      <c r="D379" s="4"/>
      <c r="E379" s="4"/>
      <c r="F379" s="4"/>
      <c r="G379" s="4"/>
      <c r="H379" s="4"/>
      <c r="I379" s="4"/>
      <c r="J379" s="4"/>
      <c r="K379" s="4"/>
      <c r="L379" s="4"/>
      <c r="M379" s="4"/>
      <c r="N379" s="4"/>
    </row>
    <row r="380" spans="2:14" x14ac:dyDescent="0.25">
      <c r="K380"/>
    </row>
    <row r="382" spans="2:14" ht="15.75" thickBot="1" x14ac:dyDescent="0.3">
      <c r="B382" s="13" t="s">
        <v>296</v>
      </c>
      <c r="C382" s="5">
        <v>45138</v>
      </c>
      <c r="D382" s="5">
        <v>44773</v>
      </c>
      <c r="E382" s="5">
        <v>44408</v>
      </c>
      <c r="F382" s="5">
        <v>44043</v>
      </c>
      <c r="G382" s="5">
        <v>43677</v>
      </c>
      <c r="H382" s="5">
        <v>43312</v>
      </c>
      <c r="I382" s="5">
        <v>42947</v>
      </c>
      <c r="J382" s="5">
        <v>42582</v>
      </c>
      <c r="K382"/>
      <c r="L382" s="5">
        <v>44592</v>
      </c>
      <c r="M382" s="5">
        <v>44227</v>
      </c>
    </row>
    <row r="383" spans="2:14" x14ac:dyDescent="0.25">
      <c r="B383" t="s">
        <v>297</v>
      </c>
      <c r="E383">
        <f>D617</f>
        <v>52.799999999999983</v>
      </c>
      <c r="F383">
        <f>E617</f>
        <v>4.7999999999999829</v>
      </c>
      <c r="G383">
        <f>F617</f>
        <v>86.5</v>
      </c>
      <c r="H383">
        <f>G617</f>
        <v>76.099999999999994</v>
      </c>
      <c r="I383">
        <f>H617</f>
        <v>72.599999999999994</v>
      </c>
      <c r="J383">
        <f>I617</f>
        <v>69.599999999999994</v>
      </c>
      <c r="K383"/>
      <c r="L383">
        <f>L617</f>
        <v>37.700000000000017</v>
      </c>
      <c r="M383">
        <f>M617</f>
        <v>27.5</v>
      </c>
    </row>
    <row r="384" spans="2:14" x14ac:dyDescent="0.25">
      <c r="B384" t="s">
        <v>298</v>
      </c>
      <c r="E384">
        <f>D642</f>
        <v>71.900000000000006</v>
      </c>
      <c r="F384">
        <f>E642</f>
        <v>34.900000000000006</v>
      </c>
      <c r="G384">
        <f>F642</f>
        <v>72.500000000000028</v>
      </c>
      <c r="H384">
        <f>G642</f>
        <v>81.099999999999994</v>
      </c>
      <c r="I384">
        <f>H642</f>
        <v>78.900000000000006</v>
      </c>
      <c r="J384">
        <f>I642</f>
        <v>79.099999999999994</v>
      </c>
      <c r="K384"/>
      <c r="L384">
        <f>L642</f>
        <v>42.500000000000014</v>
      </c>
      <c r="M384">
        <f>M642</f>
        <v>27.900000000000006</v>
      </c>
    </row>
    <row r="385" spans="2:13" x14ac:dyDescent="0.25">
      <c r="B385" t="s">
        <v>299</v>
      </c>
      <c r="E385">
        <f t="shared" ref="E385:J385" si="14">D666</f>
        <v>87.800000000000011</v>
      </c>
      <c r="F385">
        <f t="shared" si="14"/>
        <v>59.5</v>
      </c>
      <c r="G385">
        <f t="shared" si="14"/>
        <v>94.7</v>
      </c>
      <c r="H385">
        <f t="shared" si="14"/>
        <v>94.6</v>
      </c>
      <c r="I385">
        <f t="shared" si="14"/>
        <v>92</v>
      </c>
      <c r="J385">
        <f t="shared" si="14"/>
        <v>74.300000000000011</v>
      </c>
      <c r="K385"/>
      <c r="L385">
        <f>L666</f>
        <v>40</v>
      </c>
      <c r="M385">
        <f>M666</f>
        <v>39.799999999999997</v>
      </c>
    </row>
    <row r="386" spans="2:13" x14ac:dyDescent="0.25">
      <c r="B386" t="s">
        <v>300</v>
      </c>
      <c r="C386">
        <v>240</v>
      </c>
      <c r="D386">
        <v>225</v>
      </c>
      <c r="E386">
        <f>SUM(E383:E385)</f>
        <v>212.5</v>
      </c>
      <c r="F386">
        <f>SUM(F383:F385)</f>
        <v>99.199999999999989</v>
      </c>
      <c r="G386">
        <f>SUM(G383:G385)</f>
        <v>253.70000000000005</v>
      </c>
      <c r="H386">
        <f>SUM(H383:H385)</f>
        <v>251.79999999999998</v>
      </c>
      <c r="I386">
        <f>SUM(I383:I385)</f>
        <v>243.5</v>
      </c>
      <c r="J386">
        <f>SUM(J383:J385)</f>
        <v>223</v>
      </c>
      <c r="K386"/>
      <c r="L386">
        <f>SUM(L383:L385)</f>
        <v>120.20000000000003</v>
      </c>
      <c r="M386">
        <f>SUM(M383:M385)</f>
        <v>95.2</v>
      </c>
    </row>
    <row r="387" spans="2:13" x14ac:dyDescent="0.25">
      <c r="B387" t="s">
        <v>301</v>
      </c>
      <c r="C387">
        <v>27</v>
      </c>
      <c r="D387">
        <v>26</v>
      </c>
      <c r="E387">
        <f t="shared" ref="E387:J387" si="15">D704</f>
        <v>23.700000000000017</v>
      </c>
      <c r="F387">
        <f t="shared" si="15"/>
        <v>20.399999999999991</v>
      </c>
      <c r="G387">
        <f t="shared" si="15"/>
        <v>21.800000000000011</v>
      </c>
      <c r="H387">
        <f t="shared" si="15"/>
        <v>23.100000000000009</v>
      </c>
      <c r="I387">
        <f t="shared" si="15"/>
        <v>17.400000000000006</v>
      </c>
      <c r="J387">
        <f t="shared" si="15"/>
        <v>14.399999999999991</v>
      </c>
      <c r="K387"/>
      <c r="L387">
        <f>L704</f>
        <v>14.5</v>
      </c>
      <c r="M387">
        <f>M704</f>
        <v>12.29999999999999</v>
      </c>
    </row>
    <row r="388" spans="2:13" x14ac:dyDescent="0.25">
      <c r="B388" t="s">
        <v>302</v>
      </c>
      <c r="C388">
        <v>24</v>
      </c>
      <c r="D388">
        <v>20</v>
      </c>
      <c r="E388">
        <f t="shared" ref="E388:J388" si="16">D741</f>
        <v>60.900000000000006</v>
      </c>
      <c r="F388">
        <f t="shared" si="16"/>
        <v>47.900000000000006</v>
      </c>
      <c r="G388">
        <f t="shared" si="16"/>
        <v>19.999999999999986</v>
      </c>
      <c r="H388">
        <f t="shared" si="16"/>
        <v>28.099999999999994</v>
      </c>
      <c r="I388">
        <f t="shared" si="16"/>
        <v>28.09999999999998</v>
      </c>
      <c r="J388">
        <f t="shared" si="16"/>
        <v>19.000000000000007</v>
      </c>
      <c r="K388"/>
      <c r="L388">
        <f>L741</f>
        <v>8.7999999999999972</v>
      </c>
      <c r="M388">
        <f>M741</f>
        <v>34.200000000000003</v>
      </c>
    </row>
    <row r="389" spans="2:13" ht="15.75" thickBot="1" x14ac:dyDescent="0.3">
      <c r="B389" t="s">
        <v>303</v>
      </c>
      <c r="C389" s="43">
        <v>-29</v>
      </c>
      <c r="D389" s="43">
        <v>-27</v>
      </c>
      <c r="E389" s="43">
        <f t="shared" ref="E389:J389" si="17">D774</f>
        <v>-26.400000000000002</v>
      </c>
      <c r="F389" s="43">
        <f t="shared" si="17"/>
        <v>-45.2</v>
      </c>
      <c r="G389" s="43">
        <f t="shared" si="17"/>
        <v>-25</v>
      </c>
      <c r="H389" s="43">
        <f t="shared" si="17"/>
        <v>-24.400000000000002</v>
      </c>
      <c r="I389" s="43">
        <f t="shared" si="17"/>
        <v>-24.2</v>
      </c>
      <c r="J389" s="43">
        <f t="shared" si="17"/>
        <v>-22.799999999999997</v>
      </c>
      <c r="K389" s="13"/>
      <c r="L389" s="43">
        <f>L774</f>
        <v>-13.7</v>
      </c>
      <c r="M389" s="43">
        <f>M774</f>
        <v>-13.1</v>
      </c>
    </row>
    <row r="390" spans="2:13" x14ac:dyDescent="0.25">
      <c r="B390" s="13" t="s">
        <v>41</v>
      </c>
      <c r="C390">
        <f>SUM(C386:C389)</f>
        <v>262</v>
      </c>
      <c r="D390">
        <f>SUM(D386:D389)</f>
        <v>244</v>
      </c>
      <c r="E390">
        <f>SUM(E386:E389)</f>
        <v>270.70000000000005</v>
      </c>
      <c r="F390">
        <f>SUM(F386:F389)</f>
        <v>122.3</v>
      </c>
      <c r="G390">
        <f>SUM(G386:G389)</f>
        <v>270.50000000000006</v>
      </c>
      <c r="H390">
        <f>SUM(H386:H389)</f>
        <v>278.60000000000002</v>
      </c>
      <c r="I390">
        <f>SUM(I386:I389)</f>
        <v>264.79999999999995</v>
      </c>
      <c r="J390">
        <f>SUM(J386:J389)</f>
        <v>233.59999999999997</v>
      </c>
      <c r="K390"/>
      <c r="L390">
        <f>SUM(L383:L389)</f>
        <v>250.00000000000006</v>
      </c>
      <c r="M390">
        <f>SUM(M383:M389)</f>
        <v>223.79999999999998</v>
      </c>
    </row>
    <row r="391" spans="2:13" s="10" customFormat="1" x14ac:dyDescent="0.25">
      <c r="B391" s="10" t="s">
        <v>9</v>
      </c>
      <c r="C391" s="11">
        <f>C390/D390-1</f>
        <v>7.3770491803278659E-2</v>
      </c>
      <c r="D391" s="11">
        <f>D390/E390-1</f>
        <v>-9.8633173254525475E-2</v>
      </c>
      <c r="E391" s="11">
        <f>E390/F390-1</f>
        <v>1.2134096484055603</v>
      </c>
      <c r="F391" s="11">
        <f>F390/G390-1</f>
        <v>-0.54787430683918681</v>
      </c>
      <c r="G391" s="11">
        <f>G390/H390-1</f>
        <v>-2.9073941134242554E-2</v>
      </c>
      <c r="H391" s="11">
        <f>H390/I390-1</f>
        <v>5.2114803625378014E-2</v>
      </c>
      <c r="I391" s="11">
        <f>I390/J390-1</f>
        <v>0.13356164383561642</v>
      </c>
      <c r="J391" s="11"/>
      <c r="L391" s="11">
        <f>L390/M390-1</f>
        <v>0.117068811438785</v>
      </c>
    </row>
    <row r="392" spans="2:13" x14ac:dyDescent="0.25">
      <c r="K392"/>
    </row>
    <row r="393" spans="2:13" x14ac:dyDescent="0.25">
      <c r="B393" s="13" t="s">
        <v>304</v>
      </c>
      <c r="K393"/>
    </row>
    <row r="394" spans="2:13" x14ac:dyDescent="0.25">
      <c r="B394" t="s">
        <v>305</v>
      </c>
      <c r="C394">
        <v>1.302</v>
      </c>
      <c r="D394">
        <v>1.175</v>
      </c>
      <c r="K394"/>
    </row>
    <row r="395" spans="2:13" x14ac:dyDescent="0.25">
      <c r="B395" t="s">
        <v>306</v>
      </c>
      <c r="C395">
        <v>150.5</v>
      </c>
      <c r="D395">
        <v>150.5</v>
      </c>
      <c r="K395"/>
    </row>
    <row r="396" spans="2:13" x14ac:dyDescent="0.25">
      <c r="B396" t="s">
        <v>307</v>
      </c>
      <c r="C396">
        <f>C394*C395</f>
        <v>195.95099999999999</v>
      </c>
      <c r="D396">
        <f>D394*D395</f>
        <v>176.83750000000001</v>
      </c>
      <c r="K396"/>
    </row>
    <row r="397" spans="2:13" x14ac:dyDescent="0.25">
      <c r="B397" t="s">
        <v>308</v>
      </c>
      <c r="C397">
        <v>-5</v>
      </c>
      <c r="D397">
        <v>-5</v>
      </c>
      <c r="K397"/>
    </row>
    <row r="398" spans="2:13" x14ac:dyDescent="0.25">
      <c r="B398" t="s">
        <v>309</v>
      </c>
      <c r="C398">
        <f>SUM(C396:C397)</f>
        <v>190.95099999999999</v>
      </c>
      <c r="D398">
        <f>SUM(D396:D397)</f>
        <v>171.83750000000001</v>
      </c>
      <c r="K398"/>
    </row>
    <row r="399" spans="2:13" x14ac:dyDescent="0.25">
      <c r="B399" t="s">
        <v>310</v>
      </c>
      <c r="C399" s="22">
        <f>C398/C395</f>
        <v>1.2687774086378738</v>
      </c>
      <c r="D399" s="22">
        <f>D398/D395</f>
        <v>1.1417774086378738</v>
      </c>
      <c r="K399"/>
    </row>
    <row r="400" spans="2:13" x14ac:dyDescent="0.25">
      <c r="B400" t="s">
        <v>311</v>
      </c>
      <c r="D400">
        <v>10.44</v>
      </c>
      <c r="K400"/>
    </row>
    <row r="401" spans="2:14" x14ac:dyDescent="0.25">
      <c r="B401" t="s">
        <v>312</v>
      </c>
      <c r="C401">
        <v>13.7</v>
      </c>
      <c r="K401"/>
    </row>
    <row r="402" spans="2:14" x14ac:dyDescent="0.25">
      <c r="B402" t="s">
        <v>313</v>
      </c>
      <c r="C402" s="44">
        <f>SUM(C401/C394)</f>
        <v>10.522273425499231</v>
      </c>
      <c r="D402" s="44">
        <f>SUM(D400/D394)</f>
        <v>8.8851063829787229</v>
      </c>
      <c r="K402"/>
    </row>
    <row r="403" spans="2:14" x14ac:dyDescent="0.25">
      <c r="B403" t="s">
        <v>314</v>
      </c>
      <c r="C403" s="44">
        <f>C401/C399</f>
        <v>10.797796293289901</v>
      </c>
      <c r="D403" s="44">
        <f>D400/D399</f>
        <v>9.143638612060812</v>
      </c>
      <c r="K403"/>
    </row>
    <row r="404" spans="2:14" x14ac:dyDescent="0.25">
      <c r="C404" s="44"/>
      <c r="D404" s="44"/>
      <c r="K404"/>
    </row>
    <row r="405" spans="2:14" x14ac:dyDescent="0.25">
      <c r="K405"/>
    </row>
    <row r="406" spans="2:14" x14ac:dyDescent="0.25">
      <c r="B406" s="4" t="s">
        <v>315</v>
      </c>
      <c r="C406" s="4"/>
      <c r="D406" s="4"/>
      <c r="E406" s="4"/>
      <c r="F406" s="4"/>
      <c r="G406" s="4"/>
      <c r="H406" s="4"/>
      <c r="I406" s="4"/>
      <c r="J406" s="4"/>
      <c r="K406" s="4"/>
      <c r="L406" s="4"/>
      <c r="M406" s="4"/>
      <c r="N406" s="4"/>
    </row>
    <row r="407" spans="2:14" x14ac:dyDescent="0.25">
      <c r="K407"/>
    </row>
    <row r="408" spans="2:14" ht="15.75" thickBot="1" x14ac:dyDescent="0.3">
      <c r="B408" s="13" t="s">
        <v>316</v>
      </c>
      <c r="C408" s="45">
        <v>2022</v>
      </c>
      <c r="K408"/>
    </row>
    <row r="409" spans="2:14" ht="15.75" thickBot="1" x14ac:dyDescent="0.3">
      <c r="B409" s="13" t="s">
        <v>317</v>
      </c>
      <c r="C409" s="46" t="s">
        <v>318</v>
      </c>
      <c r="K409"/>
    </row>
    <row r="410" spans="2:14" x14ac:dyDescent="0.25">
      <c r="B410" t="s">
        <v>319</v>
      </c>
      <c r="C410" s="24">
        <v>2.35E-2</v>
      </c>
      <c r="K410"/>
    </row>
    <row r="411" spans="2:14" x14ac:dyDescent="0.25">
      <c r="B411" t="s">
        <v>320</v>
      </c>
      <c r="C411" s="24">
        <v>2.5700000000000001E-2</v>
      </c>
      <c r="K411"/>
    </row>
    <row r="412" spans="2:14" x14ac:dyDescent="0.25">
      <c r="B412" t="s">
        <v>321</v>
      </c>
      <c r="C412" s="24">
        <v>2.4E-2</v>
      </c>
      <c r="K412"/>
    </row>
    <row r="413" spans="2:14" x14ac:dyDescent="0.25">
      <c r="B413" t="s">
        <v>322</v>
      </c>
      <c r="C413" s="24">
        <v>2.3599999999999999E-2</v>
      </c>
      <c r="K413"/>
    </row>
    <row r="414" spans="2:14" x14ac:dyDescent="0.25">
      <c r="C414" s="24"/>
      <c r="K414"/>
    </row>
    <row r="415" spans="2:14" x14ac:dyDescent="0.25">
      <c r="B415" s="13" t="s">
        <v>323</v>
      </c>
      <c r="C415" s="24"/>
      <c r="K415"/>
    </row>
    <row r="416" spans="2:14" x14ac:dyDescent="0.25">
      <c r="B416" t="s">
        <v>324</v>
      </c>
      <c r="C416" s="24">
        <v>2.75E-2</v>
      </c>
      <c r="K416"/>
    </row>
    <row r="417" spans="2:11" x14ac:dyDescent="0.25">
      <c r="B417" t="s">
        <v>325</v>
      </c>
      <c r="C417" s="24">
        <v>2.8899999999999999E-2</v>
      </c>
      <c r="K417"/>
    </row>
    <row r="418" spans="2:11" x14ac:dyDescent="0.25">
      <c r="B418" t="s">
        <v>326</v>
      </c>
      <c r="C418" s="24">
        <v>2.7E-2</v>
      </c>
      <c r="K418"/>
    </row>
    <row r="419" spans="2:11" x14ac:dyDescent="0.25">
      <c r="B419" t="s">
        <v>322</v>
      </c>
      <c r="C419" s="24">
        <v>2.76E-2</v>
      </c>
      <c r="K419"/>
    </row>
    <row r="420" spans="2:11" x14ac:dyDescent="0.25">
      <c r="C420" s="24"/>
      <c r="K420"/>
    </row>
    <row r="421" spans="2:11" x14ac:dyDescent="0.25">
      <c r="B421" s="13" t="s">
        <v>327</v>
      </c>
      <c r="C421" s="24"/>
      <c r="K421"/>
    </row>
    <row r="422" spans="2:11" x14ac:dyDescent="0.25">
      <c r="B422" t="s">
        <v>328</v>
      </c>
      <c r="C422" s="24">
        <v>2.8000000000000001E-2</v>
      </c>
      <c r="K422"/>
    </row>
    <row r="423" spans="2:11" x14ac:dyDescent="0.25">
      <c r="B423" t="s">
        <v>320</v>
      </c>
      <c r="C423" s="24">
        <v>2.9000000000000001E-2</v>
      </c>
      <c r="K423"/>
    </row>
    <row r="424" spans="2:11" x14ac:dyDescent="0.25">
      <c r="B424" t="s">
        <v>329</v>
      </c>
      <c r="C424" s="24">
        <v>2.8199999999999999E-2</v>
      </c>
      <c r="K424"/>
    </row>
    <row r="425" spans="2:11" x14ac:dyDescent="0.25">
      <c r="B425" t="s">
        <v>330</v>
      </c>
      <c r="C425" s="24">
        <v>2.8199999999999999E-2</v>
      </c>
      <c r="K425"/>
    </row>
    <row r="426" spans="2:11" x14ac:dyDescent="0.25">
      <c r="C426" s="24"/>
      <c r="K426"/>
    </row>
    <row r="427" spans="2:11" x14ac:dyDescent="0.25">
      <c r="C427" s="24"/>
      <c r="K427"/>
    </row>
    <row r="428" spans="2:11" x14ac:dyDescent="0.25">
      <c r="B428" s="13" t="s">
        <v>331</v>
      </c>
      <c r="C428" s="24"/>
      <c r="K428"/>
    </row>
    <row r="429" spans="2:11" x14ac:dyDescent="0.25">
      <c r="B429" t="s">
        <v>332</v>
      </c>
      <c r="C429" s="24">
        <v>1.2999999999999999E-2</v>
      </c>
      <c r="K429"/>
    </row>
    <row r="430" spans="2:11" x14ac:dyDescent="0.25">
      <c r="B430" t="s">
        <v>333</v>
      </c>
      <c r="C430" s="24">
        <v>1.4E-2</v>
      </c>
      <c r="K430"/>
    </row>
    <row r="431" spans="2:11" x14ac:dyDescent="0.25">
      <c r="B431" t="s">
        <v>334</v>
      </c>
      <c r="C431" s="24">
        <v>1.4500000000000001E-2</v>
      </c>
      <c r="K431"/>
    </row>
    <row r="432" spans="2:11" x14ac:dyDescent="0.25">
      <c r="B432" t="s">
        <v>335</v>
      </c>
      <c r="C432" s="24">
        <v>1.4999999999999999E-2</v>
      </c>
      <c r="K432"/>
    </row>
    <row r="433" spans="2:17" x14ac:dyDescent="0.25">
      <c r="B433" t="s">
        <v>336</v>
      </c>
      <c r="C433" s="24">
        <v>1.55E-2</v>
      </c>
      <c r="K433"/>
    </row>
    <row r="434" spans="2:17" x14ac:dyDescent="0.25">
      <c r="B434" t="s">
        <v>337</v>
      </c>
      <c r="C434" s="24">
        <v>1.7999999999999999E-2</v>
      </c>
      <c r="K434"/>
    </row>
    <row r="435" spans="2:17" x14ac:dyDescent="0.25">
      <c r="B435" t="s">
        <v>338</v>
      </c>
      <c r="C435" s="24">
        <v>1.2999999999999999E-2</v>
      </c>
      <c r="K435"/>
    </row>
    <row r="436" spans="2:17" x14ac:dyDescent="0.25">
      <c r="B436" t="s">
        <v>339</v>
      </c>
      <c r="C436" s="24">
        <v>1.15E-2</v>
      </c>
      <c r="K436"/>
    </row>
    <row r="437" spans="2:17" x14ac:dyDescent="0.25">
      <c r="K437"/>
    </row>
    <row r="438" spans="2:17" x14ac:dyDescent="0.25">
      <c r="B438" s="47" t="s">
        <v>340</v>
      </c>
      <c r="C438" s="47"/>
      <c r="D438" s="47"/>
      <c r="E438" s="47"/>
      <c r="F438" s="47"/>
      <c r="G438" s="47"/>
      <c r="H438" s="47"/>
      <c r="I438" s="47"/>
      <c r="J438" s="47"/>
      <c r="K438" s="47"/>
      <c r="L438" s="47"/>
      <c r="M438" s="47"/>
      <c r="N438" s="47"/>
    </row>
    <row r="439" spans="2:17" x14ac:dyDescent="0.25">
      <c r="K439"/>
    </row>
    <row r="440" spans="2:17" ht="15.75" thickBot="1" x14ac:dyDescent="0.3">
      <c r="C440" s="5">
        <v>44408</v>
      </c>
      <c r="D440" s="5">
        <v>44043</v>
      </c>
      <c r="E440" s="5">
        <v>43677</v>
      </c>
      <c r="F440" s="5">
        <v>43312</v>
      </c>
      <c r="G440" s="5">
        <v>42947</v>
      </c>
      <c r="H440" s="5">
        <v>42582</v>
      </c>
      <c r="I440" s="9"/>
      <c r="J440" s="9"/>
      <c r="K440" s="5">
        <v>44592</v>
      </c>
      <c r="L440" s="5">
        <v>44227</v>
      </c>
      <c r="M440" s="5">
        <v>43861</v>
      </c>
      <c r="N440" s="5">
        <v>43496</v>
      </c>
    </row>
    <row r="441" spans="2:17" x14ac:dyDescent="0.25">
      <c r="B441" t="s">
        <v>341</v>
      </c>
      <c r="C441" s="37">
        <v>1.31</v>
      </c>
      <c r="D441" s="37">
        <v>1.35</v>
      </c>
      <c r="E441" s="37">
        <v>1.29</v>
      </c>
      <c r="F441" s="25">
        <v>1.32</v>
      </c>
      <c r="G441" s="25">
        <v>1.27</v>
      </c>
      <c r="H441" s="25">
        <v>1.27</v>
      </c>
      <c r="I441" s="25"/>
      <c r="J441" s="25"/>
      <c r="K441" s="37"/>
      <c r="L441" s="37"/>
      <c r="M441" s="37"/>
      <c r="N441" s="25"/>
    </row>
    <row r="442" spans="2:17" x14ac:dyDescent="0.25">
      <c r="B442" t="s">
        <v>342</v>
      </c>
      <c r="C442" s="24">
        <v>1.0999999999999999E-2</v>
      </c>
      <c r="D442" s="24">
        <v>2.3E-2</v>
      </c>
      <c r="E442" s="24">
        <v>6.0000000000000001E-3</v>
      </c>
      <c r="F442" s="24">
        <v>6.0000000000000001E-3</v>
      </c>
      <c r="G442" s="24">
        <v>6.0000000000000001E-3</v>
      </c>
      <c r="H442" s="24">
        <v>6.0000000000000001E-3</v>
      </c>
      <c r="I442" s="25"/>
      <c r="J442" s="25"/>
      <c r="K442" s="24">
        <v>1.0999999999999999E-2</v>
      </c>
      <c r="L442" s="24">
        <v>1.2999999999999999E-2</v>
      </c>
      <c r="M442" s="24"/>
      <c r="N442" s="24"/>
    </row>
    <row r="443" spans="2:17" x14ac:dyDescent="0.25">
      <c r="B443" t="s">
        <v>343</v>
      </c>
      <c r="C443" s="24">
        <v>7.6999999999999999E-2</v>
      </c>
      <c r="D443" s="24">
        <v>7.4999999999999997E-2</v>
      </c>
      <c r="E443" s="24">
        <v>7.9000000000000001E-2</v>
      </c>
      <c r="F443" s="24">
        <v>0.08</v>
      </c>
      <c r="G443" s="25">
        <v>8.1000000000000003E-2</v>
      </c>
      <c r="H443" s="25">
        <v>0.08</v>
      </c>
      <c r="I443" s="25"/>
      <c r="J443" s="25"/>
      <c r="K443" s="24"/>
      <c r="L443" s="24"/>
      <c r="M443" s="24"/>
      <c r="N443" s="24"/>
    </row>
    <row r="444" spans="2:17" x14ac:dyDescent="0.25">
      <c r="B444" t="s">
        <v>344</v>
      </c>
      <c r="C444" s="24">
        <v>0.52</v>
      </c>
      <c r="D444" s="24">
        <v>0.52</v>
      </c>
      <c r="E444" s="24">
        <v>0.5</v>
      </c>
      <c r="F444" s="24">
        <v>0.49</v>
      </c>
      <c r="G444" s="25">
        <v>0.48</v>
      </c>
      <c r="H444" s="25">
        <v>0.49</v>
      </c>
      <c r="I444" s="25"/>
      <c r="J444" s="25"/>
      <c r="K444" s="24"/>
      <c r="L444" s="24"/>
      <c r="M444" s="24"/>
      <c r="N444" s="24"/>
    </row>
    <row r="445" spans="2:17" x14ac:dyDescent="0.25">
      <c r="B445" t="s">
        <v>345</v>
      </c>
      <c r="C445" s="24">
        <v>0.11</v>
      </c>
      <c r="D445" s="24">
        <v>0</v>
      </c>
      <c r="E445" s="24">
        <v>0.06</v>
      </c>
      <c r="F445" s="25">
        <v>7.0000000000000007E-2</v>
      </c>
      <c r="G445" s="25">
        <v>7.0000000000000007E-2</v>
      </c>
      <c r="H445" s="25">
        <v>0.12</v>
      </c>
      <c r="I445" s="25"/>
      <c r="J445" s="25"/>
      <c r="K445" s="24"/>
      <c r="L445" s="24"/>
      <c r="M445" s="24"/>
      <c r="N445" s="25"/>
    </row>
    <row r="446" spans="2:17" x14ac:dyDescent="0.25">
      <c r="B446" t="s">
        <v>346</v>
      </c>
      <c r="C446" s="24">
        <v>7.0000000000000007E-2</v>
      </c>
      <c r="D446" s="24">
        <v>0.09</v>
      </c>
      <c r="E446" s="24">
        <v>0.09</v>
      </c>
      <c r="F446" s="25">
        <v>0.12</v>
      </c>
      <c r="G446" s="25">
        <v>0.09</v>
      </c>
      <c r="H446" s="25">
        <v>0.06</v>
      </c>
      <c r="I446" s="25"/>
      <c r="J446" s="25"/>
      <c r="K446" s="24"/>
      <c r="L446" s="24"/>
      <c r="M446" s="24"/>
      <c r="N446" s="25"/>
    </row>
    <row r="447" spans="2:17" x14ac:dyDescent="0.25">
      <c r="B447" t="s">
        <v>347</v>
      </c>
      <c r="C447" s="37">
        <v>0.91</v>
      </c>
      <c r="D447" s="37">
        <v>0.86</v>
      </c>
      <c r="E447" s="37">
        <v>0.88</v>
      </c>
      <c r="F447" s="25">
        <v>0.89</v>
      </c>
      <c r="G447" s="25">
        <v>0.89</v>
      </c>
      <c r="H447" s="25"/>
      <c r="I447" s="25"/>
      <c r="J447" s="25"/>
      <c r="K447" s="37"/>
      <c r="L447" s="37"/>
      <c r="M447" s="37"/>
      <c r="N447" s="25"/>
    </row>
    <row r="448" spans="2:17" x14ac:dyDescent="0.25">
      <c r="B448" t="s">
        <v>348</v>
      </c>
      <c r="C448" s="2">
        <v>9105.2999999999993</v>
      </c>
      <c r="D448" s="2">
        <v>8863.2000000000007</v>
      </c>
      <c r="E448" s="2">
        <v>8967.4</v>
      </c>
      <c r="F448" s="2">
        <v>8542.6</v>
      </c>
      <c r="G448" s="2">
        <v>7859</v>
      </c>
      <c r="H448" s="2">
        <v>6682.5</v>
      </c>
      <c r="I448" s="2"/>
      <c r="J448" s="2"/>
      <c r="K448" s="2">
        <v>9306.2999999999993</v>
      </c>
      <c r="L448" s="2">
        <v>8826.5</v>
      </c>
      <c r="M448" s="2"/>
      <c r="N448" s="2"/>
      <c r="O448" s="2"/>
      <c r="P448" s="2"/>
      <c r="Q448" s="2"/>
    </row>
    <row r="449" spans="2:17" x14ac:dyDescent="0.25">
      <c r="B449" t="s">
        <v>349</v>
      </c>
      <c r="C449" s="24">
        <v>0.183</v>
      </c>
      <c r="D449" s="24">
        <v>0.16300000000000001</v>
      </c>
      <c r="E449" s="24">
        <v>0.152</v>
      </c>
      <c r="F449" s="24">
        <v>0.15</v>
      </c>
      <c r="G449" s="24">
        <v>0.152</v>
      </c>
      <c r="H449" s="24">
        <v>0.13800000000000001</v>
      </c>
      <c r="I449" s="24"/>
      <c r="J449" s="24"/>
      <c r="K449" s="24">
        <v>0.17299999999999999</v>
      </c>
      <c r="L449" s="24"/>
      <c r="M449" s="24"/>
      <c r="N449" s="24"/>
      <c r="O449" s="24"/>
      <c r="P449" s="24"/>
      <c r="Q449" s="24"/>
    </row>
    <row r="450" spans="2:17" x14ac:dyDescent="0.25">
      <c r="B450" t="s">
        <v>350</v>
      </c>
      <c r="C450" s="37">
        <v>10.029999999999999</v>
      </c>
      <c r="D450" s="37">
        <v>8.23</v>
      </c>
      <c r="E450" s="37">
        <v>8.23</v>
      </c>
      <c r="F450" s="37">
        <v>10.38</v>
      </c>
      <c r="G450" s="24"/>
      <c r="H450" s="24"/>
      <c r="I450" s="24"/>
      <c r="J450" s="24"/>
      <c r="K450" s="37">
        <v>9.43</v>
      </c>
      <c r="L450" s="37">
        <v>10.49</v>
      </c>
      <c r="M450" s="24"/>
      <c r="N450" s="24"/>
      <c r="O450" s="24"/>
      <c r="P450" s="24"/>
      <c r="Q450" s="24"/>
    </row>
    <row r="451" spans="2:17" x14ac:dyDescent="0.25">
      <c r="B451" t="s">
        <v>351</v>
      </c>
      <c r="C451" s="24">
        <v>0.11799999999999999</v>
      </c>
      <c r="D451" s="24">
        <v>0.112</v>
      </c>
      <c r="E451" s="24">
        <v>0.11</v>
      </c>
      <c r="F451" s="24">
        <v>0.106</v>
      </c>
      <c r="G451" s="24">
        <v>0.107</v>
      </c>
      <c r="H451" s="24">
        <v>0.10199999999999999</v>
      </c>
      <c r="I451" s="24"/>
      <c r="J451" s="24"/>
      <c r="K451" s="24">
        <v>0.122</v>
      </c>
      <c r="L451" s="24">
        <v>0.108</v>
      </c>
      <c r="M451" s="24"/>
      <c r="N451" s="24"/>
      <c r="O451" s="24"/>
      <c r="P451" s="24"/>
      <c r="Q451" s="24"/>
    </row>
    <row r="452" spans="2:17" x14ac:dyDescent="0.25">
      <c r="B452" t="s">
        <v>352</v>
      </c>
      <c r="C452" s="24">
        <v>1.4E-2</v>
      </c>
      <c r="D452" s="24">
        <v>1.7000000000000001E-2</v>
      </c>
      <c r="E452" s="24">
        <v>1.7000000000000001E-2</v>
      </c>
      <c r="F452" s="24">
        <v>1.6E-2</v>
      </c>
      <c r="G452" s="24">
        <v>1.7000000000000001E-2</v>
      </c>
      <c r="H452" s="24">
        <v>0.02</v>
      </c>
      <c r="I452" s="24"/>
      <c r="J452" s="24"/>
      <c r="K452" s="24"/>
      <c r="L452" s="24"/>
      <c r="M452" s="24"/>
      <c r="N452" s="24"/>
      <c r="O452" s="24"/>
      <c r="P452" s="24"/>
      <c r="Q452" s="24"/>
    </row>
    <row r="453" spans="2:17" x14ac:dyDescent="0.25">
      <c r="B453" t="s">
        <v>353</v>
      </c>
      <c r="K453"/>
    </row>
    <row r="454" spans="2:17" x14ac:dyDescent="0.25">
      <c r="B454" s="48" t="s">
        <v>354</v>
      </c>
      <c r="C454" s="49">
        <v>0.72</v>
      </c>
      <c r="D454" s="49">
        <v>0.72</v>
      </c>
      <c r="E454" s="49">
        <v>0.73</v>
      </c>
      <c r="F454" s="49"/>
      <c r="G454" s="49"/>
      <c r="H454" s="49"/>
      <c r="I454" s="49"/>
      <c r="J454" s="49"/>
      <c r="K454" s="49"/>
      <c r="L454" s="49"/>
      <c r="M454" s="49"/>
      <c r="N454" s="49"/>
      <c r="O454" s="49"/>
      <c r="P454" s="49"/>
    </row>
    <row r="455" spans="2:17" x14ac:dyDescent="0.25">
      <c r="B455" s="48" t="s">
        <v>355</v>
      </c>
      <c r="C455" s="49">
        <v>0.72</v>
      </c>
      <c r="D455" s="49">
        <v>0.72</v>
      </c>
      <c r="E455" s="49">
        <v>0.79</v>
      </c>
      <c r="F455" s="49"/>
      <c r="G455" s="49"/>
      <c r="H455" s="49"/>
      <c r="I455" s="49"/>
      <c r="J455" s="49"/>
      <c r="K455" s="49"/>
      <c r="L455" s="49"/>
      <c r="M455" s="49"/>
      <c r="N455" s="49"/>
      <c r="O455" s="49"/>
      <c r="P455" s="49"/>
    </row>
    <row r="456" spans="2:17" x14ac:dyDescent="0.25">
      <c r="B456" s="48" t="s">
        <v>356</v>
      </c>
      <c r="C456" s="49">
        <v>0.87</v>
      </c>
      <c r="D456" s="49"/>
      <c r="E456" s="49"/>
      <c r="F456" s="49"/>
      <c r="G456" s="49"/>
      <c r="H456" s="49"/>
      <c r="I456" s="49"/>
      <c r="J456" s="49"/>
      <c r="K456" s="49"/>
      <c r="L456" s="49"/>
      <c r="M456" s="49"/>
      <c r="N456" s="49"/>
      <c r="O456" s="49"/>
      <c r="P456" s="49"/>
    </row>
    <row r="457" spans="2:17" x14ac:dyDescent="0.25">
      <c r="B457" s="48" t="s">
        <v>357</v>
      </c>
      <c r="C457" s="49">
        <v>0.7</v>
      </c>
      <c r="D457" s="49">
        <v>0.77</v>
      </c>
      <c r="E457" s="49"/>
      <c r="F457" s="49"/>
      <c r="G457" s="49"/>
      <c r="H457" s="49"/>
      <c r="I457" s="49"/>
      <c r="J457" s="49"/>
      <c r="K457" s="49"/>
      <c r="L457" s="49"/>
      <c r="M457" s="49"/>
      <c r="N457" s="49"/>
      <c r="O457" s="49"/>
      <c r="P457" s="49"/>
    </row>
    <row r="458" spans="2:17" x14ac:dyDescent="0.25">
      <c r="B458" s="48" t="s">
        <v>358</v>
      </c>
      <c r="C458" s="49">
        <v>0.89</v>
      </c>
      <c r="D458" s="49">
        <v>0.87</v>
      </c>
      <c r="E458" s="49"/>
      <c r="F458" s="49"/>
      <c r="G458" s="49"/>
      <c r="H458" s="49"/>
      <c r="I458" s="49"/>
      <c r="J458" s="49"/>
      <c r="K458" s="49"/>
      <c r="L458" s="49"/>
      <c r="M458" s="49"/>
      <c r="N458" s="49"/>
      <c r="O458" s="49"/>
      <c r="P458" s="49"/>
    </row>
    <row r="459" spans="2:17" x14ac:dyDescent="0.25">
      <c r="B459" s="48" t="s">
        <v>359</v>
      </c>
      <c r="C459" s="49">
        <v>0.63</v>
      </c>
      <c r="D459" s="49">
        <v>0.56000000000000005</v>
      </c>
      <c r="E459" s="49"/>
      <c r="F459" s="49"/>
      <c r="G459" s="49"/>
      <c r="H459" s="49"/>
      <c r="I459" s="49"/>
      <c r="J459" s="49"/>
      <c r="K459" s="49"/>
      <c r="L459" s="49"/>
      <c r="M459" s="49"/>
      <c r="N459" s="49"/>
      <c r="O459" s="49"/>
      <c r="P459" s="49"/>
    </row>
    <row r="460" spans="2:17" x14ac:dyDescent="0.25">
      <c r="B460" t="s">
        <v>360</v>
      </c>
      <c r="C460" s="25">
        <v>0.38</v>
      </c>
      <c r="D460" s="25">
        <v>0.37</v>
      </c>
      <c r="E460" s="25">
        <v>0.36</v>
      </c>
      <c r="F460" s="25">
        <v>0.37</v>
      </c>
      <c r="G460" s="25">
        <v>0.37</v>
      </c>
      <c r="H460" s="25">
        <v>0.37</v>
      </c>
      <c r="I460" s="37"/>
      <c r="J460" s="37"/>
      <c r="K460" s="25"/>
      <c r="L460" s="25"/>
      <c r="M460" s="25"/>
      <c r="N460" s="25"/>
      <c r="O460" s="25"/>
      <c r="P460" s="25"/>
    </row>
    <row r="461" spans="2:17" x14ac:dyDescent="0.25">
      <c r="B461" t="s">
        <v>361</v>
      </c>
      <c r="C461" s="49" t="s">
        <v>362</v>
      </c>
      <c r="D461" s="49"/>
      <c r="E461" s="49"/>
      <c r="F461" s="49"/>
      <c r="G461" s="49"/>
      <c r="H461" s="49"/>
      <c r="I461" s="49"/>
      <c r="J461" s="49"/>
      <c r="K461" s="49" t="s">
        <v>362</v>
      </c>
      <c r="L461" s="49"/>
      <c r="M461" s="49"/>
      <c r="N461" s="49"/>
      <c r="O461" s="25"/>
      <c r="P461" s="25"/>
    </row>
    <row r="462" spans="2:17" x14ac:dyDescent="0.25">
      <c r="B462" t="s">
        <v>363</v>
      </c>
      <c r="C462" s="37"/>
      <c r="D462" s="37"/>
      <c r="E462" s="37"/>
      <c r="F462" s="37"/>
      <c r="G462" s="37"/>
      <c r="H462" s="37"/>
      <c r="I462" s="37"/>
      <c r="J462" s="37"/>
      <c r="K462" s="25"/>
      <c r="L462" s="25"/>
      <c r="M462" s="25"/>
      <c r="N462" s="25"/>
      <c r="O462" s="25"/>
      <c r="P462" s="25"/>
    </row>
    <row r="463" spans="2:17" x14ac:dyDescent="0.25">
      <c r="B463" s="48" t="s">
        <v>364</v>
      </c>
      <c r="C463" s="37">
        <v>0.4</v>
      </c>
      <c r="D463" s="37"/>
      <c r="E463" s="37"/>
      <c r="F463" s="37"/>
      <c r="G463" s="37"/>
      <c r="H463" s="37"/>
      <c r="I463" s="37"/>
      <c r="J463" s="37"/>
      <c r="K463" s="37">
        <v>0.5</v>
      </c>
      <c r="L463" s="25"/>
      <c r="M463" s="25"/>
      <c r="N463" s="25"/>
      <c r="O463" s="25"/>
      <c r="P463" s="25"/>
    </row>
    <row r="464" spans="2:17" x14ac:dyDescent="0.25">
      <c r="B464" s="48" t="s">
        <v>365</v>
      </c>
      <c r="C464" s="49" t="s">
        <v>366</v>
      </c>
      <c r="D464" s="37"/>
      <c r="E464" s="37"/>
      <c r="F464" s="37"/>
      <c r="G464" s="37"/>
      <c r="H464" s="37"/>
      <c r="I464" s="49"/>
      <c r="J464" s="37"/>
      <c r="K464" s="37"/>
      <c r="L464" s="37"/>
      <c r="M464" s="37"/>
      <c r="N464" s="37"/>
      <c r="O464" s="49"/>
      <c r="P464" s="37"/>
    </row>
    <row r="465" spans="2:16" x14ac:dyDescent="0.25">
      <c r="B465" s="48"/>
      <c r="C465" s="37"/>
      <c r="D465" s="37"/>
      <c r="E465" s="37"/>
      <c r="F465" s="37"/>
      <c r="G465" s="37"/>
      <c r="H465" s="37"/>
      <c r="I465" s="37"/>
      <c r="J465" s="37"/>
      <c r="K465" s="37"/>
      <c r="L465" s="37"/>
      <c r="M465" s="37"/>
      <c r="N465" s="37"/>
      <c r="O465" s="37"/>
      <c r="P465" s="37"/>
    </row>
    <row r="466" spans="2:16" x14ac:dyDescent="0.25">
      <c r="B466" s="47" t="s">
        <v>367</v>
      </c>
      <c r="C466" s="47"/>
      <c r="D466" s="47"/>
      <c r="E466" s="47"/>
      <c r="F466" s="47"/>
      <c r="G466" s="47"/>
      <c r="H466" s="47"/>
      <c r="I466" s="47"/>
      <c r="J466" s="47"/>
      <c r="K466" s="47"/>
      <c r="L466" s="47"/>
      <c r="M466" s="47"/>
      <c r="N466" s="47"/>
      <c r="O466" s="37"/>
      <c r="P466" s="37"/>
    </row>
    <row r="467" spans="2:16" x14ac:dyDescent="0.25">
      <c r="B467" s="48"/>
      <c r="C467" s="37"/>
      <c r="D467" s="37"/>
      <c r="E467" s="37"/>
      <c r="F467" s="37"/>
      <c r="G467" s="37"/>
      <c r="H467" s="37"/>
      <c r="K467"/>
    </row>
    <row r="468" spans="2:16" ht="15.75" thickBot="1" x14ac:dyDescent="0.3">
      <c r="B468" s="13" t="s">
        <v>368</v>
      </c>
      <c r="C468" s="5">
        <v>44408</v>
      </c>
      <c r="D468" s="5">
        <v>44043</v>
      </c>
      <c r="E468" s="5">
        <v>43677</v>
      </c>
      <c r="F468" s="5">
        <v>43312</v>
      </c>
      <c r="G468" s="5">
        <v>42947</v>
      </c>
      <c r="H468" s="5">
        <v>42582</v>
      </c>
      <c r="I468" s="6" t="s">
        <v>7</v>
      </c>
      <c r="J468" s="9"/>
      <c r="K468" s="5">
        <v>44592</v>
      </c>
      <c r="L468" s="5">
        <v>44227</v>
      </c>
      <c r="M468" s="5">
        <v>43861</v>
      </c>
      <c r="N468" s="5">
        <v>43496</v>
      </c>
    </row>
    <row r="469" spans="2:16" x14ac:dyDescent="0.25">
      <c r="B469" t="s">
        <v>369</v>
      </c>
      <c r="C469" s="2">
        <v>6634.8</v>
      </c>
      <c r="D469" s="2">
        <v>5917.7</v>
      </c>
      <c r="E469" s="2">
        <v>5638.4</v>
      </c>
      <c r="F469" s="2">
        <v>5497.2</v>
      </c>
      <c r="G469" s="2">
        <v>5113.1000000000004</v>
      </c>
      <c r="H469" s="2">
        <v>4894.6000000000004</v>
      </c>
      <c r="I469" s="8">
        <f>SUM(C469/H469)^(1/5)-1</f>
        <v>6.2728006883959297E-2</v>
      </c>
      <c r="K469" s="2">
        <v>6755.4</v>
      </c>
    </row>
    <row r="470" spans="2:16" x14ac:dyDescent="0.25">
      <c r="B470" s="10" t="s">
        <v>9</v>
      </c>
      <c r="C470" s="11">
        <f>(C469/D469)-1</f>
        <v>0.12117883637223925</v>
      </c>
      <c r="D470" s="11">
        <f>(D469/E469)-1</f>
        <v>4.9535329171396247E-2</v>
      </c>
      <c r="E470" s="11">
        <f>(E469/F469)-1</f>
        <v>2.5685803681874342E-2</v>
      </c>
      <c r="F470" s="11">
        <f>(F469/G469)-1</f>
        <v>7.5120768222800116E-2</v>
      </c>
      <c r="G470" s="11">
        <f>(G469/H469)-1</f>
        <v>4.4641032975115458E-2</v>
      </c>
      <c r="H470" s="11"/>
      <c r="K470" s="11"/>
    </row>
    <row r="471" spans="2:16" x14ac:dyDescent="0.25">
      <c r="B471" t="s">
        <v>370</v>
      </c>
      <c r="C471" s="2">
        <v>1333.7</v>
      </c>
      <c r="D471" s="2">
        <v>1418.2</v>
      </c>
      <c r="E471" s="2">
        <v>1404.8</v>
      </c>
      <c r="F471" s="2">
        <v>1360.3</v>
      </c>
      <c r="G471" s="2">
        <v>1297.3</v>
      </c>
      <c r="H471" s="2">
        <v>1296.3</v>
      </c>
      <c r="I471" s="8">
        <f>SUM(C471/H471)^(1/5)-1</f>
        <v>5.7048071932979116E-3</v>
      </c>
      <c r="K471" s="2">
        <v>1441.1</v>
      </c>
    </row>
    <row r="472" spans="2:16" x14ac:dyDescent="0.25">
      <c r="B472" s="10" t="s">
        <v>9</v>
      </c>
      <c r="C472" s="11">
        <f>(C471/D471)-1</f>
        <v>-5.9582569454237788E-2</v>
      </c>
      <c r="D472" s="11">
        <f>(D471/E471)-1</f>
        <v>9.5387243735762794E-3</v>
      </c>
      <c r="E472" s="11">
        <f>(E471/F471)-1</f>
        <v>3.2713372050283018E-2</v>
      </c>
      <c r="F472" s="11">
        <f>(F471/G471)-1</f>
        <v>4.8562398828335684E-2</v>
      </c>
      <c r="G472" s="11">
        <f>(G471/H471)-1</f>
        <v>7.7142636735327841E-4</v>
      </c>
      <c r="H472" s="2"/>
    </row>
    <row r="473" spans="2:16" x14ac:dyDescent="0.25">
      <c r="B473" t="s">
        <v>371</v>
      </c>
      <c r="C473" s="2">
        <v>1539.5</v>
      </c>
      <c r="D473" s="2">
        <v>1460.1</v>
      </c>
      <c r="E473" s="2">
        <v>1462.2</v>
      </c>
      <c r="F473" s="2">
        <v>1421.2</v>
      </c>
      <c r="G473" s="2">
        <v>1120.3</v>
      </c>
      <c r="H473">
        <v>866</v>
      </c>
      <c r="K473" s="2">
        <v>1540.4</v>
      </c>
    </row>
    <row r="474" spans="2:16" x14ac:dyDescent="0.25">
      <c r="B474" s="10" t="s">
        <v>9</v>
      </c>
      <c r="C474" s="11">
        <f>(C473/D473)-1</f>
        <v>5.4379836997465958E-2</v>
      </c>
      <c r="D474" s="11">
        <f>(D473/E473)-1</f>
        <v>-1.4361920393928251E-3</v>
      </c>
      <c r="E474" s="11">
        <f>(E473/F473)-1</f>
        <v>2.8848860118209974E-2</v>
      </c>
      <c r="F474" s="11">
        <f>(F473/G473)-1</f>
        <v>0.26858877086494704</v>
      </c>
      <c r="G474" s="11">
        <f>(G473/H473)-1</f>
        <v>0.29364896073903002</v>
      </c>
    </row>
    <row r="475" spans="2:16" ht="15.75" thickBot="1" x14ac:dyDescent="0.3">
      <c r="B475" t="s">
        <v>372</v>
      </c>
      <c r="C475" s="28">
        <v>1569.3</v>
      </c>
      <c r="D475" s="28">
        <v>1449.6</v>
      </c>
      <c r="E475" s="28">
        <v>1406.4</v>
      </c>
      <c r="F475" s="28">
        <v>1303.8</v>
      </c>
      <c r="G475" s="28">
        <v>1236</v>
      </c>
      <c r="H475" s="28">
        <v>1096.9000000000001</v>
      </c>
      <c r="I475" s="8">
        <f>SUM(C475/H475)^(1/5)-1</f>
        <v>7.4255999114859694E-2</v>
      </c>
      <c r="K475" s="28">
        <v>1608.2</v>
      </c>
      <c r="L475" s="28"/>
      <c r="M475" s="28"/>
      <c r="N475" s="28"/>
    </row>
    <row r="476" spans="2:16" x14ac:dyDescent="0.25">
      <c r="B476" s="13" t="s">
        <v>41</v>
      </c>
      <c r="C476" s="27">
        <f>SUM(C469,C471,C473,C475)</f>
        <v>11077.3</v>
      </c>
      <c r="D476" s="27">
        <f>SUM(D469,D471,D473,D475)</f>
        <v>10245.6</v>
      </c>
      <c r="E476" s="27">
        <f>SUM(E469,E471,E473,E475)</f>
        <v>9911.7999999999993</v>
      </c>
      <c r="F476" s="27">
        <f>SUM(F469,F471,F473,F475)</f>
        <v>9582.5</v>
      </c>
      <c r="G476" s="27">
        <f>SUM(G469,G471,G473,G475)</f>
        <v>8766.7000000000007</v>
      </c>
      <c r="H476" s="27">
        <f>SUM(H469,H471,H473,H475)</f>
        <v>8153.8000000000011</v>
      </c>
      <c r="I476" s="8">
        <f>SUM(C476/H476)^(1/5)-1</f>
        <v>6.31995217667225E-2</v>
      </c>
      <c r="J476" s="13"/>
      <c r="K476" s="27">
        <f>SUM(K469,K471,K473,K475)</f>
        <v>11345.1</v>
      </c>
      <c r="L476" s="13"/>
      <c r="M476" s="13"/>
      <c r="N476" s="13"/>
      <c r="O476" s="13"/>
      <c r="P476" s="13"/>
    </row>
    <row r="477" spans="2:16" x14ac:dyDescent="0.25">
      <c r="B477" s="10" t="s">
        <v>9</v>
      </c>
      <c r="C477" s="11">
        <f>(C476/D476)-1</f>
        <v>8.1176309830561344E-2</v>
      </c>
      <c r="D477" s="11">
        <f>(D476/E476)-1</f>
        <v>3.3677031417098879E-2</v>
      </c>
      <c r="E477" s="11">
        <f>(E476/F476)-1</f>
        <v>3.4364727367597103E-2</v>
      </c>
      <c r="F477" s="11">
        <f>(F476/G476)-1</f>
        <v>9.3056680392850089E-2</v>
      </c>
      <c r="G477" s="11">
        <f>(G476/H476)-1</f>
        <v>7.5167406607961951E-2</v>
      </c>
      <c r="H477" s="11"/>
      <c r="I477" s="8"/>
      <c r="J477" s="13"/>
      <c r="K477" s="27"/>
      <c r="L477" s="13"/>
      <c r="M477" s="13"/>
      <c r="N477" s="13"/>
      <c r="O477" s="13"/>
      <c r="P477" s="13"/>
    </row>
    <row r="478" spans="2:16" x14ac:dyDescent="0.25">
      <c r="B478" s="13"/>
      <c r="C478" s="27"/>
      <c r="D478" s="27"/>
      <c r="E478" s="27"/>
      <c r="F478" s="27"/>
      <c r="G478" s="27"/>
      <c r="H478" s="27"/>
      <c r="I478" s="13"/>
      <c r="J478" s="13"/>
      <c r="K478" s="27"/>
      <c r="L478" s="13"/>
      <c r="M478" s="13"/>
      <c r="N478" s="13"/>
      <c r="O478" s="13"/>
      <c r="P478" s="13"/>
    </row>
    <row r="479" spans="2:16" x14ac:dyDescent="0.25">
      <c r="B479" s="13" t="s">
        <v>373</v>
      </c>
      <c r="C479" s="27"/>
      <c r="D479" s="27"/>
      <c r="E479" s="27"/>
      <c r="F479" s="27"/>
      <c r="G479" s="27"/>
      <c r="H479" s="27"/>
      <c r="I479" s="13"/>
      <c r="J479" s="13"/>
      <c r="K479" s="27"/>
      <c r="L479" s="13"/>
      <c r="M479" s="13"/>
      <c r="N479" s="13"/>
      <c r="O479" s="13"/>
      <c r="P479" s="13"/>
    </row>
    <row r="480" spans="2:16" x14ac:dyDescent="0.25">
      <c r="B480" t="s">
        <v>374</v>
      </c>
      <c r="C480" s="50">
        <v>3900</v>
      </c>
      <c r="D480" s="50">
        <v>3300</v>
      </c>
      <c r="E480" s="50">
        <v>3500</v>
      </c>
      <c r="F480" s="50">
        <v>3600</v>
      </c>
      <c r="G480" s="50">
        <v>3400</v>
      </c>
      <c r="H480" s="50"/>
      <c r="I480" s="50"/>
      <c r="J480" s="50"/>
      <c r="K480" s="50">
        <v>3900</v>
      </c>
      <c r="L480" s="50"/>
      <c r="M480" s="50"/>
      <c r="N480" s="50"/>
      <c r="O480" s="13"/>
      <c r="P480" s="13"/>
    </row>
    <row r="481" spans="2:16" x14ac:dyDescent="0.25">
      <c r="B481" t="s">
        <v>375</v>
      </c>
      <c r="C481" s="50">
        <v>2700</v>
      </c>
      <c r="D481" s="50">
        <v>2600</v>
      </c>
      <c r="E481" s="50">
        <v>2100</v>
      </c>
      <c r="F481" s="50">
        <v>1900</v>
      </c>
      <c r="G481" s="50">
        <v>1700</v>
      </c>
      <c r="H481" s="50"/>
      <c r="I481" s="50"/>
      <c r="J481" s="50"/>
      <c r="K481" s="50">
        <v>2800</v>
      </c>
      <c r="L481" s="50"/>
      <c r="M481" s="50"/>
      <c r="N481" s="50"/>
      <c r="O481" s="13"/>
      <c r="P481" s="13"/>
    </row>
    <row r="482" spans="2:16" x14ac:dyDescent="0.25">
      <c r="B482" s="48" t="s">
        <v>376</v>
      </c>
      <c r="C482" s="50">
        <v>260</v>
      </c>
      <c r="D482" s="50"/>
      <c r="E482" s="50"/>
      <c r="F482" s="50"/>
      <c r="G482" s="50"/>
      <c r="H482" s="50"/>
      <c r="I482" s="50"/>
      <c r="J482" s="50"/>
      <c r="K482" s="50">
        <v>300</v>
      </c>
      <c r="L482" s="50"/>
      <c r="M482" s="50"/>
      <c r="N482" s="50"/>
      <c r="O482" s="13"/>
      <c r="P482" s="13"/>
    </row>
    <row r="483" spans="2:16" x14ac:dyDescent="0.25">
      <c r="B483" t="s">
        <v>377</v>
      </c>
      <c r="C483" s="50">
        <v>490</v>
      </c>
      <c r="D483" s="50">
        <v>490</v>
      </c>
      <c r="E483">
        <v>490.3</v>
      </c>
      <c r="F483">
        <v>495.2</v>
      </c>
      <c r="G483">
        <v>314.8</v>
      </c>
      <c r="H483">
        <v>448.1</v>
      </c>
      <c r="I483" s="50"/>
      <c r="J483" s="50"/>
      <c r="K483" s="50">
        <v>600</v>
      </c>
      <c r="L483" s="50">
        <v>490</v>
      </c>
      <c r="M483" s="50"/>
      <c r="N483" s="50"/>
      <c r="P483" s="13"/>
    </row>
    <row r="484" spans="2:16" x14ac:dyDescent="0.25">
      <c r="B484" t="s">
        <v>378</v>
      </c>
      <c r="C484" s="2">
        <v>1310.3</v>
      </c>
      <c r="D484" s="2">
        <v>1195.2</v>
      </c>
      <c r="E484" s="2">
        <v>1100.5999999999999</v>
      </c>
      <c r="F484" s="2">
        <v>1127.4000000000001</v>
      </c>
      <c r="G484" s="2">
        <v>1091.5999999999999</v>
      </c>
      <c r="H484">
        <v>962.7</v>
      </c>
      <c r="I484" s="50"/>
      <c r="J484" s="50"/>
      <c r="K484" s="50"/>
      <c r="L484" s="50"/>
      <c r="M484" s="50"/>
      <c r="N484" s="50"/>
      <c r="P484" s="13"/>
    </row>
    <row r="485" spans="2:16" x14ac:dyDescent="0.25">
      <c r="B485" t="s">
        <v>379</v>
      </c>
      <c r="C485" s="2">
        <v>350</v>
      </c>
      <c r="D485" s="2"/>
      <c r="E485" s="2"/>
      <c r="F485" s="2"/>
      <c r="G485" s="2"/>
      <c r="I485" s="50"/>
      <c r="J485" s="50"/>
      <c r="K485" s="50"/>
      <c r="L485" s="50"/>
      <c r="M485" s="50"/>
      <c r="N485" s="50"/>
      <c r="P485" s="13"/>
    </row>
    <row r="486" spans="2:16" x14ac:dyDescent="0.25">
      <c r="B486" t="s">
        <v>380</v>
      </c>
      <c r="C486" s="2">
        <f t="shared" ref="C486:H486" si="18">C1192</f>
        <v>1386</v>
      </c>
      <c r="D486" s="2">
        <f t="shared" si="18"/>
        <v>1610.1</v>
      </c>
      <c r="E486" s="2">
        <f t="shared" si="18"/>
        <v>1418.9</v>
      </c>
      <c r="F486" s="2">
        <f t="shared" si="18"/>
        <v>1499.3</v>
      </c>
      <c r="G486" s="2">
        <f t="shared" si="18"/>
        <v>1486.3</v>
      </c>
      <c r="H486" s="2">
        <f t="shared" si="18"/>
        <v>1443.9</v>
      </c>
      <c r="K486" s="2">
        <f>K1192</f>
        <v>0</v>
      </c>
    </row>
    <row r="487" spans="2:16" x14ac:dyDescent="0.25">
      <c r="B487" t="s">
        <v>381</v>
      </c>
      <c r="C487">
        <v>200</v>
      </c>
      <c r="K487"/>
    </row>
    <row r="488" spans="2:16" x14ac:dyDescent="0.25">
      <c r="C488" s="2"/>
      <c r="D488" s="2"/>
      <c r="K488"/>
    </row>
    <row r="489" spans="2:16" x14ac:dyDescent="0.25">
      <c r="B489" t="s">
        <v>382</v>
      </c>
      <c r="C489" s="2"/>
      <c r="D489" s="2"/>
      <c r="E489" s="2">
        <v>5493.4</v>
      </c>
      <c r="F489" s="2">
        <v>4913.6000000000004</v>
      </c>
      <c r="G489" s="2">
        <v>4766.2</v>
      </c>
      <c r="H489" s="2">
        <v>4315.7</v>
      </c>
      <c r="K489"/>
    </row>
    <row r="490" spans="2:16" x14ac:dyDescent="0.25">
      <c r="B490" t="s">
        <v>383</v>
      </c>
      <c r="E490" s="37">
        <v>0.72</v>
      </c>
      <c r="F490" s="37">
        <v>0.68</v>
      </c>
      <c r="G490" s="37">
        <v>0.69</v>
      </c>
      <c r="H490" s="37">
        <v>0.67</v>
      </c>
      <c r="K490"/>
    </row>
    <row r="491" spans="2:16" x14ac:dyDescent="0.25">
      <c r="B491" t="s">
        <v>195</v>
      </c>
      <c r="C491" s="37">
        <v>1.31</v>
      </c>
      <c r="D491" s="37">
        <v>1.35</v>
      </c>
      <c r="E491" s="37">
        <v>1.29</v>
      </c>
      <c r="F491" s="37">
        <v>1.32</v>
      </c>
      <c r="G491" s="37">
        <v>1.27</v>
      </c>
      <c r="H491" s="37">
        <v>1.27</v>
      </c>
      <c r="K491" s="37">
        <v>1.32</v>
      </c>
    </row>
    <row r="492" spans="2:16" x14ac:dyDescent="0.25">
      <c r="B492" t="s">
        <v>196</v>
      </c>
      <c r="C492" s="7" t="s">
        <v>197</v>
      </c>
      <c r="D492" s="7" t="s">
        <v>198</v>
      </c>
      <c r="E492" s="7" t="s">
        <v>199</v>
      </c>
      <c r="F492" s="7" t="s">
        <v>200</v>
      </c>
      <c r="G492" s="7" t="s">
        <v>201</v>
      </c>
      <c r="H492" s="7" t="s">
        <v>202</v>
      </c>
      <c r="K492" s="7" t="s">
        <v>203</v>
      </c>
    </row>
    <row r="493" spans="2:16" x14ac:dyDescent="0.25">
      <c r="B493" t="s">
        <v>204</v>
      </c>
      <c r="C493" s="7" t="s">
        <v>205</v>
      </c>
      <c r="D493" s="7" t="s">
        <v>206</v>
      </c>
      <c r="E493" s="7" t="s">
        <v>207</v>
      </c>
      <c r="F493" s="7" t="s">
        <v>207</v>
      </c>
      <c r="G493" s="7" t="s">
        <v>208</v>
      </c>
      <c r="H493" s="7" t="s">
        <v>209</v>
      </c>
      <c r="K493" s="7" t="s">
        <v>205</v>
      </c>
    </row>
    <row r="494" spans="2:16" x14ac:dyDescent="0.25">
      <c r="K494"/>
    </row>
    <row r="495" spans="2:16" x14ac:dyDescent="0.25">
      <c r="B495" s="13" t="s">
        <v>384</v>
      </c>
      <c r="K495"/>
    </row>
    <row r="496" spans="2:16" x14ac:dyDescent="0.25">
      <c r="B496" t="s">
        <v>57</v>
      </c>
      <c r="C496" s="2">
        <v>1331</v>
      </c>
      <c r="D496" s="2">
        <v>1375.8</v>
      </c>
      <c r="E496" s="2">
        <v>1106.4000000000001</v>
      </c>
      <c r="F496" s="2">
        <v>1140.3</v>
      </c>
      <c r="G496" s="2">
        <v>805.1</v>
      </c>
      <c r="H496" s="2">
        <v>847.4</v>
      </c>
      <c r="K496" s="2">
        <v>1178.2</v>
      </c>
    </row>
    <row r="497" spans="2:16" x14ac:dyDescent="0.25">
      <c r="B497" t="s">
        <v>36</v>
      </c>
      <c r="C497">
        <v>192.5</v>
      </c>
      <c r="D497" s="2">
        <v>72.2</v>
      </c>
      <c r="E497" s="2">
        <v>48.3</v>
      </c>
      <c r="F497" s="2">
        <v>44.5</v>
      </c>
      <c r="G497" s="2">
        <v>43.6</v>
      </c>
      <c r="H497" s="2"/>
      <c r="K497">
        <v>227.6</v>
      </c>
    </row>
    <row r="498" spans="2:16" ht="15.75" thickBot="1" x14ac:dyDescent="0.3">
      <c r="B498" t="s">
        <v>102</v>
      </c>
      <c r="C498" s="28">
        <v>264.7</v>
      </c>
      <c r="D498" s="28">
        <v>285.89999999999998</v>
      </c>
      <c r="E498" s="28">
        <v>240.7</v>
      </c>
      <c r="F498" s="28">
        <v>250.3</v>
      </c>
      <c r="G498" s="28">
        <v>180.3</v>
      </c>
      <c r="H498" s="28">
        <v>201</v>
      </c>
      <c r="K498" s="28">
        <v>299.60000000000002</v>
      </c>
      <c r="L498" s="28"/>
      <c r="M498" s="28"/>
      <c r="N498" s="28"/>
    </row>
    <row r="499" spans="2:16" x14ac:dyDescent="0.25">
      <c r="B499" s="13" t="s">
        <v>385</v>
      </c>
      <c r="C499" s="27">
        <f>SUM(C496:C498)</f>
        <v>1788.2</v>
      </c>
      <c r="D499" s="27">
        <f>SUM(D496:D498)</f>
        <v>1733.9</v>
      </c>
      <c r="E499" s="27">
        <f>SUM(E496:E498)</f>
        <v>1395.4</v>
      </c>
      <c r="F499" s="27">
        <f>SUM(F496:F498)</f>
        <v>1435.1</v>
      </c>
      <c r="G499" s="27">
        <f>SUM(G496:G498)</f>
        <v>1029</v>
      </c>
      <c r="H499" s="27">
        <f>SUM(H496:H498)</f>
        <v>1048.4000000000001</v>
      </c>
      <c r="I499" s="13"/>
      <c r="J499" s="13"/>
      <c r="K499" s="27">
        <f>SUM(K496:K498)</f>
        <v>1705.4</v>
      </c>
      <c r="L499" s="13"/>
      <c r="M499" s="13"/>
      <c r="N499" s="13"/>
      <c r="O499" s="13"/>
      <c r="P499" s="13"/>
    </row>
    <row r="500" spans="2:16" x14ac:dyDescent="0.25">
      <c r="K500"/>
    </row>
    <row r="501" spans="2:16" x14ac:dyDescent="0.25">
      <c r="K501"/>
    </row>
    <row r="502" spans="2:16" ht="15.75" thickBot="1" x14ac:dyDescent="0.3">
      <c r="B502" s="13" t="s">
        <v>386</v>
      </c>
      <c r="C502" s="5">
        <v>44408</v>
      </c>
      <c r="D502" s="5">
        <v>44043</v>
      </c>
      <c r="E502" s="5">
        <v>43677</v>
      </c>
      <c r="F502" s="5">
        <v>43312</v>
      </c>
      <c r="G502" s="5">
        <v>42947</v>
      </c>
      <c r="H502" s="5">
        <v>42582</v>
      </c>
      <c r="I502" s="9"/>
      <c r="J502" s="9"/>
      <c r="K502" s="5">
        <v>44592</v>
      </c>
      <c r="L502" s="5">
        <v>44227</v>
      </c>
      <c r="M502" s="5">
        <v>43861</v>
      </c>
      <c r="N502" s="5">
        <v>43496</v>
      </c>
    </row>
    <row r="503" spans="2:16" x14ac:dyDescent="0.25">
      <c r="B503" t="s">
        <v>387</v>
      </c>
      <c r="C503" s="3">
        <v>19900</v>
      </c>
      <c r="D503" s="3">
        <v>16000</v>
      </c>
      <c r="E503" s="3">
        <v>20200</v>
      </c>
      <c r="F503" s="3">
        <v>19500</v>
      </c>
      <c r="G503" s="3">
        <v>19000</v>
      </c>
      <c r="H503" s="3">
        <v>17000</v>
      </c>
      <c r="I503" s="9"/>
      <c r="J503" s="9"/>
      <c r="K503" s="29"/>
      <c r="L503" s="29"/>
      <c r="M503" s="29"/>
      <c r="N503" s="29"/>
    </row>
    <row r="504" spans="2:16" x14ac:dyDescent="0.25">
      <c r="B504" t="s">
        <v>388</v>
      </c>
      <c r="C504" s="3">
        <f>D594</f>
        <v>2844.6</v>
      </c>
      <c r="D504" s="3">
        <f>E594</f>
        <v>2167.4</v>
      </c>
      <c r="E504" s="3">
        <f>F594</f>
        <v>1946.4</v>
      </c>
      <c r="F504" s="3">
        <f>G594</f>
        <v>1828.2</v>
      </c>
      <c r="G504" s="3">
        <f>H594</f>
        <v>2017</v>
      </c>
      <c r="H504" s="3">
        <f>I594</f>
        <v>1704.8</v>
      </c>
      <c r="I504" s="40"/>
      <c r="J504" s="40"/>
      <c r="K504" s="3">
        <f>L594</f>
        <v>2964.2</v>
      </c>
      <c r="L504" s="3">
        <f>M594</f>
        <v>2844.6</v>
      </c>
      <c r="M504" s="29"/>
      <c r="N504" s="29"/>
    </row>
    <row r="505" spans="2:16" x14ac:dyDescent="0.25">
      <c r="B505" t="s">
        <v>389</v>
      </c>
      <c r="C505" s="8">
        <f>C504/C503</f>
        <v>0.14294472361809044</v>
      </c>
      <c r="D505" s="8">
        <f t="shared" ref="D505:G505" si="19">D504/D503</f>
        <v>0.13546250000000001</v>
      </c>
      <c r="E505" s="8">
        <f t="shared" si="19"/>
        <v>9.6356435643564359E-2</v>
      </c>
      <c r="F505" s="8">
        <f t="shared" si="19"/>
        <v>9.375384615384616E-2</v>
      </c>
      <c r="G505" s="8">
        <f t="shared" si="19"/>
        <v>0.1061578947368421</v>
      </c>
      <c r="H505" s="8">
        <f>H504/H503</f>
        <v>0.10028235294117646</v>
      </c>
      <c r="M505" s="40"/>
      <c r="N505" s="40"/>
      <c r="O505" s="40"/>
      <c r="P505" s="40"/>
    </row>
    <row r="506" spans="2:16" x14ac:dyDescent="0.25">
      <c r="B506" t="s">
        <v>390</v>
      </c>
      <c r="C506" s="51">
        <v>58000</v>
      </c>
      <c r="D506" s="51">
        <v>48500</v>
      </c>
      <c r="E506" s="51">
        <v>40000</v>
      </c>
      <c r="F506" s="51">
        <v>40000</v>
      </c>
      <c r="G506" s="51">
        <v>41500</v>
      </c>
      <c r="H506" s="40"/>
      <c r="I506" s="40"/>
      <c r="J506" s="40"/>
      <c r="K506" s="40"/>
      <c r="L506" s="40"/>
      <c r="M506" s="40"/>
      <c r="N506" s="40"/>
      <c r="O506" s="40"/>
      <c r="P506" s="40"/>
    </row>
    <row r="507" spans="2:16" x14ac:dyDescent="0.25">
      <c r="B507" t="s">
        <v>391</v>
      </c>
      <c r="C507" s="3" t="s">
        <v>392</v>
      </c>
      <c r="D507" s="3" t="s">
        <v>393</v>
      </c>
      <c r="E507" s="3" t="s">
        <v>394</v>
      </c>
      <c r="F507" s="40"/>
      <c r="G507" s="40"/>
      <c r="H507" s="40"/>
      <c r="I507" s="40"/>
      <c r="J507" s="40"/>
      <c r="K507" s="40"/>
      <c r="L507" s="40"/>
      <c r="M507" s="40"/>
      <c r="N507" s="40"/>
      <c r="O507" s="40"/>
      <c r="P507" s="40"/>
    </row>
    <row r="508" spans="2:16" x14ac:dyDescent="0.25">
      <c r="B508" t="s">
        <v>395</v>
      </c>
      <c r="C508" s="3" t="s">
        <v>396</v>
      </c>
      <c r="D508" s="3" t="s">
        <v>397</v>
      </c>
      <c r="E508" s="3" t="s">
        <v>398</v>
      </c>
      <c r="F508" s="3" t="s">
        <v>399</v>
      </c>
      <c r="G508" s="3" t="s">
        <v>398</v>
      </c>
      <c r="H508" s="40"/>
      <c r="I508" s="40"/>
      <c r="J508" s="40"/>
      <c r="K508" s="40"/>
      <c r="L508" s="40"/>
      <c r="M508" s="40"/>
      <c r="N508" s="40"/>
      <c r="O508" s="40"/>
      <c r="P508" s="40"/>
    </row>
    <row r="509" spans="2:16" x14ac:dyDescent="0.25">
      <c r="B509" t="s">
        <v>400</v>
      </c>
      <c r="C509" s="3"/>
      <c r="D509" s="3"/>
      <c r="E509" s="3"/>
      <c r="F509" s="52" t="s">
        <v>401</v>
      </c>
      <c r="G509" s="40"/>
      <c r="H509" s="40"/>
      <c r="I509" s="40"/>
      <c r="J509" s="40"/>
      <c r="K509" s="40"/>
      <c r="L509" s="40"/>
      <c r="M509" s="40"/>
      <c r="N509" s="40"/>
      <c r="O509" s="40"/>
      <c r="P509" s="40"/>
    </row>
    <row r="510" spans="2:16" x14ac:dyDescent="0.25">
      <c r="B510" t="s">
        <v>402</v>
      </c>
      <c r="C510" s="52" t="s">
        <v>403</v>
      </c>
      <c r="D510" s="3"/>
      <c r="E510" s="3"/>
      <c r="F510" s="52"/>
      <c r="G510" s="40"/>
      <c r="H510" s="40"/>
      <c r="I510" s="40"/>
      <c r="J510" s="40"/>
      <c r="K510" s="40"/>
      <c r="L510" s="40"/>
      <c r="M510" s="40"/>
      <c r="N510" s="40"/>
      <c r="O510" s="40"/>
      <c r="P510" s="40"/>
    </row>
    <row r="511" spans="2:16" x14ac:dyDescent="0.25">
      <c r="B511" t="s">
        <v>404</v>
      </c>
      <c r="C511" s="52" t="s">
        <v>405</v>
      </c>
      <c r="D511" s="3"/>
      <c r="E511" s="3"/>
      <c r="F511" s="52"/>
      <c r="G511" s="40"/>
      <c r="H511" s="40"/>
      <c r="I511" s="40"/>
      <c r="J511" s="40"/>
      <c r="K511" s="40"/>
      <c r="L511" s="40"/>
      <c r="M511" s="40"/>
      <c r="N511" s="40"/>
      <c r="O511" s="40"/>
      <c r="P511" s="40"/>
    </row>
    <row r="512" spans="2:16" x14ac:dyDescent="0.25">
      <c r="B512" t="s">
        <v>406</v>
      </c>
      <c r="C512" s="52" t="s">
        <v>407</v>
      </c>
      <c r="D512" s="3"/>
      <c r="E512" s="3"/>
      <c r="F512" s="52"/>
      <c r="G512" s="40"/>
      <c r="H512" s="40"/>
      <c r="I512" s="40"/>
      <c r="J512" s="40"/>
      <c r="K512" s="40"/>
      <c r="L512" s="40"/>
      <c r="M512" s="40"/>
      <c r="N512" s="40"/>
      <c r="O512" s="40"/>
      <c r="P512" s="40"/>
    </row>
    <row r="513" spans="2:17" x14ac:dyDescent="0.25">
      <c r="B513" t="s">
        <v>408</v>
      </c>
      <c r="C513" s="52" t="s">
        <v>409</v>
      </c>
      <c r="D513" s="3"/>
      <c r="E513" s="3"/>
      <c r="F513" s="52"/>
      <c r="G513" s="40"/>
      <c r="H513" s="40"/>
      <c r="I513" s="40"/>
      <c r="J513" s="40"/>
      <c r="K513" s="40"/>
      <c r="L513" s="40"/>
      <c r="M513" s="40"/>
      <c r="N513" s="40"/>
      <c r="O513" s="40"/>
      <c r="P513" s="40"/>
    </row>
    <row r="514" spans="2:17" x14ac:dyDescent="0.25">
      <c r="B514" t="s">
        <v>410</v>
      </c>
      <c r="C514" s="52"/>
      <c r="D514" s="37">
        <v>0.59</v>
      </c>
      <c r="E514" s="37"/>
      <c r="F514" s="37"/>
      <c r="G514" s="37"/>
      <c r="H514" s="37"/>
      <c r="I514" s="37"/>
      <c r="J514" s="37"/>
      <c r="K514" s="37"/>
      <c r="L514" s="37"/>
      <c r="M514" s="37"/>
      <c r="N514" s="37"/>
      <c r="O514" s="37"/>
      <c r="P514" s="37"/>
    </row>
    <row r="515" spans="2:17" x14ac:dyDescent="0.25">
      <c r="C515" s="51"/>
      <c r="D515" s="37"/>
      <c r="E515" s="37"/>
      <c r="F515" s="37"/>
      <c r="G515" s="37"/>
      <c r="H515" s="37"/>
      <c r="I515" s="37"/>
      <c r="J515" s="37"/>
      <c r="K515" s="37"/>
      <c r="L515" s="37"/>
      <c r="M515" s="37"/>
      <c r="N515" s="37"/>
      <c r="O515" s="37"/>
      <c r="P515" s="37"/>
    </row>
    <row r="516" spans="2:17" x14ac:dyDescent="0.25">
      <c r="B516" s="13" t="s">
        <v>411</v>
      </c>
      <c r="C516" s="51"/>
      <c r="D516" s="51"/>
      <c r="E516" s="51"/>
      <c r="F516" s="40"/>
      <c r="G516" s="40"/>
      <c r="H516" s="40"/>
      <c r="I516" s="40"/>
      <c r="J516" s="40"/>
      <c r="K516" s="40"/>
      <c r="L516" s="40"/>
      <c r="M516" s="40"/>
      <c r="N516" s="40"/>
      <c r="O516" s="40"/>
      <c r="P516" s="40"/>
    </row>
    <row r="517" spans="2:17" x14ac:dyDescent="0.25">
      <c r="B517" t="s">
        <v>412</v>
      </c>
      <c r="C517" s="3">
        <f>D595</f>
        <v>1123.5</v>
      </c>
      <c r="D517" s="3">
        <f>E595</f>
        <v>880.6</v>
      </c>
      <c r="E517" s="3">
        <f>F595</f>
        <v>1044.9000000000001</v>
      </c>
      <c r="F517" s="3">
        <f>G595</f>
        <v>919.3</v>
      </c>
      <c r="G517" s="3">
        <f>H595</f>
        <v>535.6</v>
      </c>
      <c r="H517" s="3">
        <f>I595</f>
        <v>806.2</v>
      </c>
      <c r="I517" s="3"/>
      <c r="J517" s="3"/>
      <c r="K517" s="3">
        <f>L595</f>
        <v>1164.2</v>
      </c>
      <c r="L517" s="3">
        <f>M595</f>
        <v>1123.5</v>
      </c>
      <c r="M517" s="3"/>
      <c r="N517" s="3"/>
      <c r="O517" s="40"/>
      <c r="P517" s="40"/>
    </row>
    <row r="518" spans="2:17" x14ac:dyDescent="0.25">
      <c r="B518" t="s">
        <v>413</v>
      </c>
      <c r="C518" s="3">
        <v>456000</v>
      </c>
      <c r="D518" s="51">
        <v>260000</v>
      </c>
      <c r="E518" s="51">
        <v>400000</v>
      </c>
      <c r="F518" s="51">
        <v>400000</v>
      </c>
      <c r="G518" s="51">
        <v>360000</v>
      </c>
      <c r="H518" s="40"/>
      <c r="I518" s="40"/>
      <c r="J518" s="40"/>
      <c r="K518" s="40"/>
      <c r="L518" s="40"/>
      <c r="M518" s="40"/>
      <c r="N518" s="40"/>
      <c r="O518" s="40"/>
      <c r="P518" s="40"/>
    </row>
    <row r="519" spans="2:17" x14ac:dyDescent="0.25">
      <c r="B519" t="s">
        <v>414</v>
      </c>
      <c r="C519" s="3" t="s">
        <v>415</v>
      </c>
      <c r="D519" s="3" t="s">
        <v>415</v>
      </c>
      <c r="E519" s="3" t="s">
        <v>416</v>
      </c>
      <c r="F519" s="40"/>
      <c r="G519" s="40"/>
      <c r="H519" s="40"/>
      <c r="I519" s="40"/>
      <c r="J519" s="40"/>
      <c r="K519" s="40"/>
      <c r="L519" s="40"/>
      <c r="M519" s="40"/>
      <c r="N519" s="40"/>
      <c r="O519" s="40"/>
      <c r="P519" s="40"/>
    </row>
    <row r="520" spans="2:17" x14ac:dyDescent="0.25">
      <c r="B520" t="s">
        <v>417</v>
      </c>
      <c r="C520" s="3" t="s">
        <v>418</v>
      </c>
      <c r="D520" s="3" t="s">
        <v>419</v>
      </c>
      <c r="E520" s="3" t="s">
        <v>420</v>
      </c>
      <c r="F520" s="3" t="s">
        <v>420</v>
      </c>
      <c r="G520" s="3" t="s">
        <v>421</v>
      </c>
      <c r="H520" s="40"/>
      <c r="I520" s="40"/>
      <c r="J520" s="40"/>
      <c r="K520" s="40"/>
      <c r="L520" s="40"/>
      <c r="M520" s="40"/>
      <c r="N520" s="40"/>
      <c r="O520" s="40"/>
      <c r="P520" s="40"/>
    </row>
    <row r="521" spans="2:17" x14ac:dyDescent="0.25">
      <c r="B521" t="s">
        <v>422</v>
      </c>
      <c r="C521" s="3" t="s">
        <v>423</v>
      </c>
      <c r="D521" s="3"/>
      <c r="E521" s="3"/>
      <c r="F521" s="3"/>
      <c r="G521" s="3"/>
      <c r="H521" s="40"/>
      <c r="I521" s="40"/>
      <c r="J521" s="40"/>
      <c r="K521" s="40"/>
      <c r="L521" s="40"/>
      <c r="M521" s="40"/>
      <c r="N521" s="40"/>
      <c r="O521" s="40"/>
      <c r="P521" s="40"/>
    </row>
    <row r="522" spans="2:17" x14ac:dyDescent="0.25">
      <c r="B522" t="s">
        <v>400</v>
      </c>
      <c r="C522" s="3"/>
      <c r="D522" s="3"/>
      <c r="E522" s="3"/>
      <c r="F522" s="49">
        <v>0.8</v>
      </c>
      <c r="G522" s="40"/>
      <c r="H522" s="40"/>
      <c r="I522" s="40"/>
      <c r="J522" s="40"/>
      <c r="K522" s="40"/>
      <c r="L522" s="40"/>
      <c r="M522" s="40"/>
      <c r="N522" s="40"/>
      <c r="O522" s="40"/>
      <c r="P522" s="40"/>
    </row>
    <row r="523" spans="2:17" x14ac:dyDescent="0.25">
      <c r="B523" t="s">
        <v>404</v>
      </c>
      <c r="C523" s="52" t="s">
        <v>405</v>
      </c>
      <c r="D523" s="3"/>
      <c r="E523" s="3"/>
      <c r="F523" s="49"/>
      <c r="G523" s="40"/>
      <c r="H523" s="40"/>
      <c r="I523" s="40"/>
      <c r="J523" s="40"/>
      <c r="K523" s="40"/>
      <c r="L523" s="40"/>
      <c r="M523" s="40"/>
      <c r="N523" s="40"/>
      <c r="O523" s="40"/>
      <c r="P523" s="40"/>
    </row>
    <row r="524" spans="2:17" x14ac:dyDescent="0.25">
      <c r="B524" t="s">
        <v>424</v>
      </c>
      <c r="C524" s="3" t="s">
        <v>425</v>
      </c>
      <c r="D524" s="3"/>
      <c r="E524" s="3"/>
      <c r="F524" s="49"/>
      <c r="G524" s="40"/>
      <c r="P524" s="29"/>
      <c r="Q524" s="29"/>
    </row>
    <row r="525" spans="2:17" x14ac:dyDescent="0.25">
      <c r="B525" t="s">
        <v>426</v>
      </c>
      <c r="C525" s="3" t="s">
        <v>427</v>
      </c>
      <c r="D525" s="3"/>
      <c r="E525" s="3"/>
      <c r="F525" s="49"/>
      <c r="G525" s="40"/>
      <c r="P525" s="29"/>
      <c r="Q525" s="29"/>
    </row>
    <row r="526" spans="2:17" x14ac:dyDescent="0.25">
      <c r="C526" s="3"/>
      <c r="D526" s="3"/>
      <c r="E526" s="3"/>
      <c r="F526" s="49"/>
      <c r="G526" s="40"/>
      <c r="P526" s="29"/>
      <c r="Q526" s="29"/>
    </row>
    <row r="527" spans="2:17" x14ac:dyDescent="0.25">
      <c r="B527" s="13" t="s">
        <v>428</v>
      </c>
      <c r="C527" s="51"/>
      <c r="D527" s="51"/>
      <c r="E527" s="51"/>
      <c r="F527" s="40"/>
      <c r="G527" s="40"/>
      <c r="H527" s="40"/>
      <c r="I527" s="40"/>
      <c r="J527" s="40"/>
      <c r="K527" s="40"/>
      <c r="L527" s="40"/>
      <c r="M527" s="40"/>
      <c r="N527" s="40"/>
      <c r="O527" s="40"/>
      <c r="P527" s="40"/>
    </row>
    <row r="528" spans="2:17" x14ac:dyDescent="0.25">
      <c r="B528" t="s">
        <v>429</v>
      </c>
      <c r="C528">
        <v>45</v>
      </c>
      <c r="D528">
        <v>38</v>
      </c>
      <c r="E528">
        <v>48</v>
      </c>
      <c r="F528">
        <v>45.9</v>
      </c>
      <c r="G528">
        <v>44</v>
      </c>
      <c r="H528">
        <v>40.9</v>
      </c>
      <c r="I528" s="40"/>
      <c r="J528" s="40"/>
      <c r="K528" s="40"/>
      <c r="L528" s="40"/>
      <c r="M528" s="40"/>
      <c r="N528" s="40"/>
      <c r="O528" s="40"/>
      <c r="P528" s="40"/>
    </row>
    <row r="529" spans="2:16" x14ac:dyDescent="0.25">
      <c r="B529" t="s">
        <v>430</v>
      </c>
      <c r="C529">
        <v>19.2</v>
      </c>
      <c r="D529">
        <v>16.100000000000001</v>
      </c>
      <c r="E529">
        <f>E528*0.4</f>
        <v>19.200000000000003</v>
      </c>
      <c r="F529">
        <f>F528*0.4</f>
        <v>18.36</v>
      </c>
      <c r="G529">
        <f>G528*0.4</f>
        <v>17.600000000000001</v>
      </c>
      <c r="H529">
        <f>H528*0.4</f>
        <v>16.36</v>
      </c>
      <c r="I529" s="40"/>
      <c r="J529" s="40"/>
      <c r="K529" s="40"/>
      <c r="L529" s="40"/>
      <c r="M529" s="40"/>
      <c r="N529" s="40"/>
      <c r="O529" s="40"/>
      <c r="P529" s="40"/>
    </row>
    <row r="530" spans="2:16" x14ac:dyDescent="0.25">
      <c r="B530" t="s">
        <v>431</v>
      </c>
      <c r="C530" s="35">
        <f t="shared" ref="C530:H530" si="20">C529/C528</f>
        <v>0.42666666666666664</v>
      </c>
      <c r="D530" s="35">
        <f t="shared" si="20"/>
        <v>0.42368421052631583</v>
      </c>
      <c r="E530" s="35">
        <f t="shared" si="20"/>
        <v>0.40000000000000008</v>
      </c>
      <c r="F530" s="35">
        <f t="shared" si="20"/>
        <v>0.4</v>
      </c>
      <c r="G530" s="35">
        <f t="shared" si="20"/>
        <v>0.4</v>
      </c>
      <c r="H530" s="35">
        <f t="shared" si="20"/>
        <v>0.4</v>
      </c>
      <c r="I530" s="40"/>
      <c r="J530" s="40"/>
      <c r="K530" s="40"/>
      <c r="L530" s="40"/>
      <c r="M530" s="40"/>
      <c r="N530" s="40"/>
      <c r="O530" s="40"/>
      <c r="P530" s="40"/>
    </row>
    <row r="531" spans="2:16" x14ac:dyDescent="0.25">
      <c r="B531" t="s">
        <v>432</v>
      </c>
      <c r="C531" s="40">
        <v>71.900000000000006</v>
      </c>
      <c r="D531" s="40">
        <v>34.9</v>
      </c>
      <c r="E531" s="40">
        <v>72.5</v>
      </c>
      <c r="F531" s="40">
        <v>81.099999999999994</v>
      </c>
      <c r="G531" s="40">
        <v>78.900000000000006</v>
      </c>
      <c r="H531" s="40"/>
      <c r="I531" s="40"/>
      <c r="J531" s="40"/>
      <c r="K531" s="40"/>
      <c r="L531" s="40"/>
      <c r="M531" s="40"/>
      <c r="N531" s="40"/>
      <c r="O531" s="40"/>
      <c r="P531" s="40"/>
    </row>
    <row r="532" spans="2:16" x14ac:dyDescent="0.25">
      <c r="B532" t="s">
        <v>433</v>
      </c>
      <c r="C532" s="3">
        <f>D597</f>
        <v>1924.4</v>
      </c>
      <c r="D532" s="3">
        <f>E597</f>
        <v>1749.4</v>
      </c>
      <c r="E532" s="3">
        <f>F597</f>
        <v>1775.6</v>
      </c>
      <c r="F532" s="3">
        <f>G597</f>
        <v>1722.7</v>
      </c>
      <c r="G532" s="3">
        <f>H597</f>
        <v>1761.9</v>
      </c>
      <c r="H532" s="3">
        <f>I597</f>
        <v>2020</v>
      </c>
      <c r="I532" s="3"/>
      <c r="J532" s="3"/>
      <c r="K532" s="3">
        <f>L597</f>
        <v>2001.5</v>
      </c>
      <c r="L532" s="3">
        <f>M597</f>
        <v>1924.4</v>
      </c>
      <c r="M532" s="3"/>
      <c r="N532" s="3"/>
      <c r="O532" s="40"/>
      <c r="P532" s="40"/>
    </row>
    <row r="533" spans="2:16" x14ac:dyDescent="0.25">
      <c r="B533" t="s">
        <v>390</v>
      </c>
      <c r="C533" s="3" t="s">
        <v>434</v>
      </c>
      <c r="D533" s="3" t="s">
        <v>434</v>
      </c>
      <c r="E533" s="3" t="s">
        <v>434</v>
      </c>
      <c r="F533" s="51">
        <v>6000</v>
      </c>
      <c r="G533" s="3" t="s">
        <v>435</v>
      </c>
      <c r="H533" s="40"/>
      <c r="I533" s="40"/>
      <c r="J533" s="40"/>
      <c r="K533" s="40"/>
      <c r="L533" s="40"/>
      <c r="M533" s="40"/>
      <c r="N533" s="40"/>
      <c r="O533" s="40"/>
      <c r="P533" s="40"/>
    </row>
    <row r="534" spans="2:16" x14ac:dyDescent="0.25">
      <c r="B534" t="s">
        <v>391</v>
      </c>
      <c r="C534" s="3" t="s">
        <v>436</v>
      </c>
      <c r="D534" s="3" t="s">
        <v>436</v>
      </c>
      <c r="E534" s="3" t="s">
        <v>394</v>
      </c>
      <c r="F534" s="40"/>
      <c r="G534" s="40"/>
      <c r="H534" s="40"/>
      <c r="I534" s="40"/>
      <c r="J534" s="40"/>
      <c r="K534" s="40"/>
      <c r="L534" s="40"/>
      <c r="M534" s="40"/>
      <c r="N534" s="40"/>
      <c r="O534" s="40"/>
      <c r="P534" s="40"/>
    </row>
    <row r="535" spans="2:16" x14ac:dyDescent="0.25">
      <c r="B535" t="s">
        <v>395</v>
      </c>
      <c r="C535" s="3" t="s">
        <v>437</v>
      </c>
      <c r="D535" s="3" t="s">
        <v>438</v>
      </c>
      <c r="E535" s="3" t="s">
        <v>438</v>
      </c>
      <c r="F535" s="3" t="s">
        <v>438</v>
      </c>
      <c r="G535" s="3" t="s">
        <v>438</v>
      </c>
      <c r="H535" s="40"/>
      <c r="I535" s="40"/>
      <c r="J535" s="40"/>
      <c r="K535" s="40"/>
      <c r="L535" s="40"/>
      <c r="M535" s="40"/>
      <c r="N535" s="40"/>
      <c r="O535" s="40"/>
      <c r="P535" s="40"/>
    </row>
    <row r="536" spans="2:16" x14ac:dyDescent="0.25">
      <c r="B536" t="s">
        <v>439</v>
      </c>
      <c r="C536" s="3" t="s">
        <v>440</v>
      </c>
      <c r="D536" s="3" t="s">
        <v>440</v>
      </c>
      <c r="E536" s="3" t="s">
        <v>434</v>
      </c>
      <c r="F536" s="3" t="s">
        <v>434</v>
      </c>
      <c r="G536" s="3" t="s">
        <v>434</v>
      </c>
      <c r="H536" s="40"/>
      <c r="I536" s="40"/>
      <c r="J536" s="40"/>
      <c r="K536" s="40"/>
      <c r="L536" s="40"/>
      <c r="M536" s="40"/>
      <c r="N536" s="40"/>
      <c r="O536" s="40"/>
      <c r="P536" s="40"/>
    </row>
    <row r="537" spans="2:16" x14ac:dyDescent="0.25">
      <c r="B537" t="s">
        <v>400</v>
      </c>
      <c r="C537" s="3"/>
      <c r="D537" s="3"/>
      <c r="E537" s="3"/>
      <c r="F537" s="3" t="s">
        <v>441</v>
      </c>
      <c r="G537" s="40"/>
      <c r="H537" s="40"/>
      <c r="I537" s="40"/>
      <c r="J537" s="40"/>
      <c r="K537" s="40"/>
      <c r="L537" s="40"/>
      <c r="M537" s="40"/>
      <c r="N537" s="40"/>
      <c r="O537" s="40"/>
      <c r="P537" s="40"/>
    </row>
    <row r="538" spans="2:16" x14ac:dyDescent="0.25">
      <c r="B538" t="s">
        <v>442</v>
      </c>
      <c r="C538" s="3" t="s">
        <v>425</v>
      </c>
      <c r="D538" s="3"/>
      <c r="E538" s="3"/>
      <c r="F538" s="3"/>
      <c r="G538" s="40"/>
      <c r="H538" s="40"/>
      <c r="I538" s="40"/>
      <c r="J538" s="40"/>
      <c r="K538" s="40"/>
      <c r="L538" s="40"/>
      <c r="M538" s="40"/>
      <c r="N538" s="40"/>
      <c r="O538" s="40"/>
      <c r="P538" s="40"/>
    </row>
    <row r="539" spans="2:16" x14ac:dyDescent="0.25">
      <c r="B539" t="s">
        <v>443</v>
      </c>
      <c r="C539" s="3" t="s">
        <v>444</v>
      </c>
      <c r="D539" s="3"/>
      <c r="E539" s="3"/>
      <c r="F539" s="3"/>
      <c r="G539" s="40"/>
      <c r="H539" s="40"/>
      <c r="I539" s="40"/>
      <c r="J539" s="40"/>
      <c r="K539" s="40"/>
      <c r="L539" s="40"/>
      <c r="M539" s="40"/>
      <c r="N539" s="40"/>
      <c r="O539" s="40"/>
      <c r="P539" s="40"/>
    </row>
    <row r="540" spans="2:16" x14ac:dyDescent="0.25">
      <c r="B540" t="s">
        <v>445</v>
      </c>
      <c r="C540" s="3" t="s">
        <v>446</v>
      </c>
      <c r="D540" s="3"/>
      <c r="E540" s="3"/>
      <c r="F540" s="3"/>
      <c r="G540" s="40"/>
      <c r="H540" s="40"/>
      <c r="I540" s="40"/>
      <c r="J540" s="40"/>
      <c r="K540" s="40"/>
      <c r="L540" s="40"/>
      <c r="M540" s="40"/>
      <c r="N540" s="40"/>
      <c r="O540" s="40"/>
      <c r="P540" s="40"/>
    </row>
    <row r="541" spans="2:16" x14ac:dyDescent="0.25">
      <c r="B541" t="s">
        <v>447</v>
      </c>
      <c r="C541" s="3" t="s">
        <v>448</v>
      </c>
      <c r="D541" s="3"/>
      <c r="E541" s="3"/>
      <c r="F541" s="3"/>
      <c r="G541" s="40"/>
      <c r="H541" s="40"/>
      <c r="I541" s="40"/>
      <c r="J541" s="40"/>
      <c r="K541" s="40"/>
      <c r="L541" s="40"/>
      <c r="M541" s="40"/>
      <c r="N541" s="40"/>
      <c r="O541" s="40"/>
      <c r="P541" s="40"/>
    </row>
    <row r="542" spans="2:16" x14ac:dyDescent="0.25">
      <c r="B542" t="s">
        <v>449</v>
      </c>
      <c r="C542" s="3" t="s">
        <v>450</v>
      </c>
      <c r="D542" s="3"/>
      <c r="E542" s="3"/>
      <c r="F542" s="3"/>
      <c r="G542" s="40"/>
      <c r="H542" s="40"/>
      <c r="I542" s="40"/>
      <c r="J542" s="40"/>
      <c r="K542" s="40"/>
      <c r="L542" s="40"/>
      <c r="M542" s="40"/>
      <c r="N542" s="40"/>
      <c r="O542" s="40"/>
      <c r="P542" s="40"/>
    </row>
    <row r="543" spans="2:16" x14ac:dyDescent="0.25">
      <c r="B543" t="s">
        <v>451</v>
      </c>
      <c r="C543" s="3" t="s">
        <v>452</v>
      </c>
      <c r="D543" s="3"/>
      <c r="E543" s="3"/>
      <c r="F543" s="3"/>
      <c r="G543" s="40"/>
      <c r="H543" s="40"/>
      <c r="I543" s="40"/>
      <c r="J543" s="40"/>
      <c r="K543" s="40"/>
      <c r="L543" s="40"/>
      <c r="M543" s="40"/>
      <c r="N543" s="40"/>
      <c r="O543" s="40"/>
      <c r="P543" s="40"/>
    </row>
    <row r="544" spans="2:16" x14ac:dyDescent="0.25">
      <c r="C544" s="3"/>
      <c r="D544" s="51"/>
      <c r="E544" s="51"/>
      <c r="F544" s="40"/>
      <c r="G544" s="40"/>
      <c r="H544" s="40"/>
      <c r="I544" s="40"/>
      <c r="J544" s="40"/>
      <c r="K544" s="40"/>
      <c r="L544" s="40"/>
      <c r="M544" s="40"/>
      <c r="N544" s="40"/>
      <c r="O544" s="40"/>
      <c r="P544" s="40"/>
    </row>
    <row r="545" spans="2:16" x14ac:dyDescent="0.25">
      <c r="B545" s="13" t="s">
        <v>359</v>
      </c>
      <c r="C545" s="3"/>
      <c r="D545" s="51"/>
      <c r="E545" s="51"/>
      <c r="F545" s="40"/>
      <c r="G545" s="40"/>
      <c r="H545" s="40"/>
      <c r="I545" s="40"/>
      <c r="J545" s="40"/>
      <c r="K545" s="40"/>
      <c r="L545" s="40"/>
      <c r="M545" s="40"/>
      <c r="N545" s="40"/>
      <c r="O545" s="40"/>
      <c r="P545" s="40"/>
    </row>
    <row r="546" spans="2:16" x14ac:dyDescent="0.25">
      <c r="B546" t="s">
        <v>453</v>
      </c>
      <c r="C546" s="3">
        <f>D598</f>
        <v>1049.9000000000001</v>
      </c>
      <c r="D546" s="3">
        <f>E598</f>
        <v>1085.0999999999999</v>
      </c>
      <c r="E546" s="3">
        <f>F598</f>
        <v>1035.0999999999999</v>
      </c>
      <c r="F546" s="3">
        <f>G598</f>
        <v>947.8</v>
      </c>
      <c r="G546" s="3">
        <f>H598</f>
        <v>940.9</v>
      </c>
      <c r="H546" s="3">
        <f>I598</f>
        <v>443.4</v>
      </c>
      <c r="I546" s="3"/>
      <c r="J546" s="3"/>
      <c r="K546" s="3">
        <f>L598</f>
        <v>1025</v>
      </c>
      <c r="L546" s="3">
        <f>M598</f>
        <v>1049.9000000000001</v>
      </c>
      <c r="M546" s="3"/>
      <c r="N546" s="3"/>
      <c r="O546" s="40"/>
      <c r="P546" s="40"/>
    </row>
    <row r="547" spans="2:16" x14ac:dyDescent="0.25">
      <c r="B547" t="s">
        <v>390</v>
      </c>
      <c r="C547" s="3" t="s">
        <v>454</v>
      </c>
      <c r="D547" s="3" t="s">
        <v>454</v>
      </c>
      <c r="E547" s="3" t="s">
        <v>454</v>
      </c>
      <c r="F547" s="3" t="s">
        <v>455</v>
      </c>
      <c r="G547" s="3" t="s">
        <v>455</v>
      </c>
      <c r="H547" s="40"/>
      <c r="I547" s="40"/>
      <c r="J547" s="40"/>
      <c r="K547" s="40"/>
      <c r="L547" s="40"/>
      <c r="M547" s="40"/>
      <c r="N547" s="40"/>
      <c r="O547" s="40"/>
      <c r="P547" s="40"/>
    </row>
    <row r="548" spans="2:16" x14ac:dyDescent="0.25">
      <c r="B548" t="s">
        <v>391</v>
      </c>
      <c r="C548" s="3" t="s">
        <v>456</v>
      </c>
      <c r="D548" s="3" t="s">
        <v>456</v>
      </c>
      <c r="E548" s="3" t="s">
        <v>456</v>
      </c>
      <c r="F548" s="40"/>
      <c r="G548" s="40"/>
      <c r="H548" s="40"/>
      <c r="I548" s="40"/>
      <c r="J548" s="40"/>
      <c r="K548" s="40"/>
      <c r="L548" s="40"/>
      <c r="M548" s="40"/>
      <c r="N548" s="40"/>
      <c r="O548" s="40"/>
      <c r="P548" s="40"/>
    </row>
    <row r="549" spans="2:16" x14ac:dyDescent="0.25">
      <c r="B549" t="s">
        <v>457</v>
      </c>
      <c r="C549" s="3" t="s">
        <v>458</v>
      </c>
      <c r="D549" s="3" t="s">
        <v>458</v>
      </c>
      <c r="E549" s="3" t="s">
        <v>421</v>
      </c>
      <c r="F549" s="3" t="s">
        <v>421</v>
      </c>
      <c r="G549" s="3" t="s">
        <v>421</v>
      </c>
      <c r="H549" s="40"/>
      <c r="I549" s="40"/>
      <c r="J549" s="40"/>
      <c r="K549" s="40"/>
      <c r="L549" s="40"/>
      <c r="M549" s="40"/>
      <c r="N549" s="40"/>
      <c r="O549" s="40"/>
      <c r="P549" s="40"/>
    </row>
    <row r="550" spans="2:16" s="13" customFormat="1" x14ac:dyDescent="0.25">
      <c r="B550" t="s">
        <v>395</v>
      </c>
      <c r="C550" s="3" t="s">
        <v>459</v>
      </c>
      <c r="D550" s="3"/>
      <c r="E550" s="3"/>
      <c r="F550" s="3"/>
      <c r="G550" s="3"/>
      <c r="H550" s="40"/>
      <c r="I550" s="40"/>
      <c r="J550" s="40"/>
      <c r="K550" s="40"/>
      <c r="L550" s="40"/>
      <c r="M550" s="40"/>
      <c r="N550" s="40"/>
      <c r="O550" s="40"/>
      <c r="P550" s="40"/>
    </row>
    <row r="551" spans="2:16" s="13" customFormat="1" x14ac:dyDescent="0.25">
      <c r="B551" t="s">
        <v>400</v>
      </c>
      <c r="C551"/>
      <c r="D551" s="3"/>
      <c r="E551" s="3"/>
      <c r="F551" s="3" t="s">
        <v>460</v>
      </c>
      <c r="G551" s="40"/>
      <c r="H551" s="40"/>
      <c r="I551" s="40"/>
      <c r="J551" s="40"/>
      <c r="K551" s="40"/>
      <c r="L551" s="40"/>
      <c r="M551" s="40"/>
      <c r="N551" s="40"/>
      <c r="O551" s="40"/>
      <c r="P551" s="40"/>
    </row>
    <row r="552" spans="2:16" s="13" customFormat="1" x14ac:dyDescent="0.25">
      <c r="B552" t="s">
        <v>442</v>
      </c>
      <c r="C552" s="3" t="s">
        <v>461</v>
      </c>
      <c r="D552" s="3"/>
      <c r="E552" s="3"/>
      <c r="F552" s="3" t="s">
        <v>462</v>
      </c>
      <c r="G552" s="40"/>
      <c r="H552" s="40"/>
      <c r="I552" s="40"/>
      <c r="J552" s="40"/>
      <c r="K552" s="40"/>
      <c r="L552" s="40"/>
      <c r="M552" s="40"/>
      <c r="N552" s="40"/>
      <c r="O552" s="40"/>
      <c r="P552" s="40"/>
    </row>
    <row r="553" spans="2:16" s="13" customFormat="1" x14ac:dyDescent="0.25">
      <c r="B553" t="s">
        <v>443</v>
      </c>
      <c r="C553" s="3" t="s">
        <v>463</v>
      </c>
      <c r="D553" s="3"/>
      <c r="E553" s="3"/>
      <c r="F553" s="3"/>
      <c r="G553" s="40"/>
      <c r="H553" s="40"/>
      <c r="I553" s="40"/>
      <c r="J553" s="40"/>
      <c r="K553" s="40"/>
      <c r="L553" s="40"/>
      <c r="M553" s="40"/>
      <c r="N553" s="40"/>
      <c r="O553" s="40"/>
      <c r="P553" s="40"/>
    </row>
    <row r="554" spans="2:16" s="13" customFormat="1" x14ac:dyDescent="0.25">
      <c r="B554" t="s">
        <v>447</v>
      </c>
      <c r="C554" s="3" t="s">
        <v>464</v>
      </c>
      <c r="D554" s="3"/>
      <c r="E554" s="3"/>
      <c r="F554" s="3"/>
      <c r="G554" s="40"/>
      <c r="H554" s="40"/>
      <c r="I554" s="40"/>
      <c r="J554" s="40"/>
      <c r="K554" s="40"/>
      <c r="L554" s="40"/>
      <c r="M554" s="40"/>
      <c r="N554" s="40"/>
      <c r="O554" s="40"/>
      <c r="P554" s="40"/>
    </row>
    <row r="555" spans="2:16" s="13" customFormat="1" x14ac:dyDescent="0.25">
      <c r="B555" t="s">
        <v>465</v>
      </c>
      <c r="C555" s="3" t="s">
        <v>466</v>
      </c>
      <c r="D555" s="3"/>
      <c r="E555" s="3"/>
      <c r="F555" s="3"/>
      <c r="G555" s="40"/>
      <c r="H555" s="40"/>
      <c r="I555" s="40"/>
      <c r="J555" s="40"/>
      <c r="K555" s="40"/>
      <c r="L555" s="40"/>
      <c r="M555" s="40"/>
      <c r="N555" s="40"/>
      <c r="O555" s="40"/>
      <c r="P555" s="40"/>
    </row>
    <row r="556" spans="2:16" s="13" customFormat="1" x14ac:dyDescent="0.25">
      <c r="B556" t="s">
        <v>152</v>
      </c>
      <c r="C556" s="3" t="s">
        <v>467</v>
      </c>
      <c r="D556" s="3"/>
      <c r="E556" s="3"/>
      <c r="F556" s="3"/>
      <c r="G556" s="40"/>
      <c r="H556" s="40"/>
      <c r="I556" s="40"/>
      <c r="J556" s="40"/>
      <c r="K556" s="40"/>
      <c r="L556" s="40"/>
      <c r="M556" s="40"/>
      <c r="N556" s="40"/>
      <c r="O556" s="40"/>
      <c r="P556" s="40"/>
    </row>
    <row r="557" spans="2:16" s="13" customFormat="1" x14ac:dyDescent="0.25">
      <c r="B557"/>
      <c r="C557" s="51"/>
      <c r="D557" s="51"/>
      <c r="E557" s="51"/>
      <c r="F557" s="51"/>
      <c r="G557" s="51"/>
      <c r="H557" s="51"/>
      <c r="I557" s="51"/>
      <c r="J557" s="51"/>
      <c r="K557" s="51"/>
      <c r="L557" s="51"/>
      <c r="M557" s="51"/>
      <c r="N557" s="51"/>
      <c r="O557" s="51"/>
      <c r="P557" s="51"/>
    </row>
    <row r="558" spans="2:16" s="13" customFormat="1" x14ac:dyDescent="0.25">
      <c r="B558" s="13" t="s">
        <v>468</v>
      </c>
      <c r="C558" s="51"/>
      <c r="D558" s="51"/>
      <c r="E558" s="51"/>
      <c r="F558" s="51"/>
      <c r="G558" s="51"/>
      <c r="H558" s="51"/>
      <c r="I558" s="51"/>
      <c r="J558" s="51"/>
      <c r="K558" s="51"/>
      <c r="L558" s="51"/>
      <c r="M558" s="51"/>
      <c r="N558" s="51"/>
      <c r="O558" s="51"/>
      <c r="P558" s="51"/>
    </row>
    <row r="559" spans="2:16" x14ac:dyDescent="0.25">
      <c r="B559" t="s">
        <v>432</v>
      </c>
      <c r="C559" s="40">
        <v>87.8</v>
      </c>
      <c r="D559" s="40">
        <v>59.5</v>
      </c>
      <c r="E559" s="40">
        <v>94.7</v>
      </c>
      <c r="F559" s="40">
        <v>94.6</v>
      </c>
      <c r="G559" s="51">
        <v>92</v>
      </c>
      <c r="H559" s="51"/>
      <c r="I559" s="51"/>
      <c r="J559" s="51"/>
      <c r="K559" s="51"/>
      <c r="L559" s="51"/>
      <c r="M559" s="51"/>
      <c r="N559" s="51"/>
      <c r="O559" s="51"/>
      <c r="P559" s="51"/>
    </row>
    <row r="560" spans="2:16" x14ac:dyDescent="0.25">
      <c r="B560" t="s">
        <v>433</v>
      </c>
      <c r="C560" s="3">
        <f>D599</f>
        <v>1502.1</v>
      </c>
      <c r="D560" s="3">
        <f>E599</f>
        <v>1734.2</v>
      </c>
      <c r="E560" s="3">
        <f>F599</f>
        <v>1847.6</v>
      </c>
      <c r="F560" s="3">
        <f>G599</f>
        <v>1821.3</v>
      </c>
      <c r="G560" s="3">
        <f>H599</f>
        <v>1629.3</v>
      </c>
      <c r="H560" s="3">
        <f>I599</f>
        <v>1457.2</v>
      </c>
      <c r="I560" s="3"/>
      <c r="J560" s="3"/>
      <c r="K560" s="3">
        <f>L599</f>
        <v>1451</v>
      </c>
      <c r="L560" s="3">
        <f>M599</f>
        <v>1502.1</v>
      </c>
      <c r="M560" s="3"/>
      <c r="N560" s="3"/>
      <c r="O560" s="51"/>
      <c r="P560" s="51"/>
    </row>
    <row r="561" spans="2:16" x14ac:dyDescent="0.25">
      <c r="B561" t="s">
        <v>390</v>
      </c>
      <c r="C561" s="3" t="s">
        <v>469</v>
      </c>
      <c r="D561" s="3" t="s">
        <v>470</v>
      </c>
      <c r="E561" s="3" t="s">
        <v>471</v>
      </c>
      <c r="F561" s="3" t="s">
        <v>471</v>
      </c>
      <c r="G561" s="3" t="s">
        <v>472</v>
      </c>
      <c r="H561" s="51"/>
      <c r="I561" s="51"/>
      <c r="J561" s="51"/>
      <c r="K561" s="51"/>
      <c r="L561" s="51"/>
      <c r="M561" s="51"/>
      <c r="N561" s="51"/>
      <c r="O561" s="51"/>
      <c r="P561" s="51"/>
    </row>
    <row r="562" spans="2:16" x14ac:dyDescent="0.25">
      <c r="B562" t="s">
        <v>391</v>
      </c>
      <c r="C562" s="3" t="s">
        <v>473</v>
      </c>
      <c r="D562" s="3" t="s">
        <v>473</v>
      </c>
      <c r="E562" s="3" t="s">
        <v>474</v>
      </c>
      <c r="F562" s="51"/>
      <c r="G562" s="51"/>
      <c r="H562" s="51"/>
      <c r="I562" s="51"/>
      <c r="J562" s="51"/>
      <c r="K562" s="51"/>
      <c r="L562" s="51"/>
      <c r="M562" s="51"/>
      <c r="N562" s="51"/>
      <c r="O562" s="51"/>
      <c r="P562" s="51"/>
    </row>
    <row r="563" spans="2:16" x14ac:dyDescent="0.25">
      <c r="B563" t="s">
        <v>475</v>
      </c>
      <c r="C563" s="3" t="s">
        <v>476</v>
      </c>
      <c r="D563" s="3" t="s">
        <v>476</v>
      </c>
      <c r="E563" s="3" t="s">
        <v>476</v>
      </c>
      <c r="F563" s="3" t="s">
        <v>476</v>
      </c>
      <c r="G563" s="3" t="s">
        <v>477</v>
      </c>
      <c r="H563" s="51"/>
      <c r="I563" s="51"/>
      <c r="J563" s="51"/>
      <c r="K563" s="51"/>
      <c r="L563" s="51"/>
      <c r="M563" s="51"/>
      <c r="N563" s="51"/>
      <c r="O563" s="51"/>
      <c r="P563" s="51"/>
    </row>
    <row r="564" spans="2:16" x14ac:dyDescent="0.25">
      <c r="B564" t="s">
        <v>400</v>
      </c>
      <c r="C564" s="3" t="s">
        <v>478</v>
      </c>
      <c r="D564" s="3"/>
      <c r="E564" s="3"/>
      <c r="F564" s="3" t="s">
        <v>478</v>
      </c>
      <c r="G564" s="51"/>
      <c r="H564" s="51"/>
      <c r="I564" s="51"/>
      <c r="J564" s="51"/>
      <c r="K564" s="51"/>
      <c r="L564" s="51"/>
      <c r="M564" s="51"/>
      <c r="N564" s="51"/>
      <c r="O564" s="51"/>
      <c r="P564" s="51"/>
    </row>
    <row r="565" spans="2:16" x14ac:dyDescent="0.25">
      <c r="B565" t="s">
        <v>479</v>
      </c>
      <c r="C565" s="3" t="s">
        <v>480</v>
      </c>
      <c r="D565" s="3"/>
      <c r="E565" s="3"/>
      <c r="F565" s="3"/>
      <c r="G565" s="51"/>
      <c r="H565" s="51"/>
      <c r="I565" s="51"/>
      <c r="J565" s="51"/>
      <c r="K565" s="51"/>
      <c r="L565" s="51"/>
      <c r="M565" s="51"/>
      <c r="N565" s="51"/>
      <c r="O565" s="51"/>
      <c r="P565" s="51"/>
    </row>
    <row r="566" spans="2:16" x14ac:dyDescent="0.25">
      <c r="B566" t="s">
        <v>481</v>
      </c>
      <c r="C566" s="3" t="s">
        <v>482</v>
      </c>
      <c r="D566" s="3"/>
      <c r="E566" s="3"/>
      <c r="F566" s="3"/>
      <c r="G566" s="51"/>
      <c r="H566" s="51"/>
      <c r="I566" s="51"/>
      <c r="J566" s="51"/>
      <c r="K566" s="51"/>
      <c r="L566" s="51"/>
      <c r="M566" s="51"/>
      <c r="N566" s="51"/>
      <c r="O566" s="51"/>
      <c r="P566" s="51"/>
    </row>
    <row r="567" spans="2:16" x14ac:dyDescent="0.25">
      <c r="B567" t="s">
        <v>442</v>
      </c>
      <c r="C567" s="37">
        <v>0.1</v>
      </c>
      <c r="D567" s="3"/>
      <c r="E567" s="3"/>
      <c r="F567" s="3"/>
      <c r="G567" s="51"/>
      <c r="H567" s="51"/>
      <c r="I567" s="51"/>
      <c r="J567" s="51"/>
      <c r="K567" s="51"/>
      <c r="L567" s="51"/>
      <c r="M567" s="51"/>
      <c r="N567" s="51"/>
      <c r="O567" s="51"/>
      <c r="P567" s="51"/>
    </row>
    <row r="568" spans="2:16" x14ac:dyDescent="0.25">
      <c r="C568" s="37"/>
      <c r="D568" s="3"/>
      <c r="E568" s="3"/>
      <c r="F568" s="3"/>
      <c r="G568" s="51"/>
      <c r="H568" s="51"/>
      <c r="I568" s="51"/>
      <c r="J568" s="51"/>
      <c r="K568" s="51"/>
      <c r="L568" s="51"/>
      <c r="M568" s="51"/>
      <c r="N568" s="51"/>
      <c r="O568" s="51"/>
      <c r="P568" s="51"/>
    </row>
    <row r="569" spans="2:16" x14ac:dyDescent="0.25">
      <c r="B569" s="13" t="s">
        <v>483</v>
      </c>
      <c r="C569" s="37"/>
      <c r="D569" s="3"/>
      <c r="E569" s="3"/>
      <c r="F569" s="3"/>
      <c r="G569" s="51"/>
      <c r="H569" s="51"/>
      <c r="I569" s="51"/>
      <c r="J569" s="51"/>
      <c r="K569" s="51"/>
      <c r="L569" s="51"/>
      <c r="M569" s="51"/>
      <c r="N569" s="51"/>
      <c r="O569" s="51"/>
      <c r="P569" s="51"/>
    </row>
    <row r="570" spans="2:16" x14ac:dyDescent="0.25">
      <c r="B570" t="s">
        <v>484</v>
      </c>
      <c r="C570" s="3" t="s">
        <v>485</v>
      </c>
      <c r="D570" s="3"/>
      <c r="E570" s="3"/>
      <c r="F570" s="3"/>
      <c r="G570" s="51"/>
      <c r="H570" s="51"/>
      <c r="I570" s="51"/>
      <c r="J570" s="51"/>
      <c r="K570" s="51"/>
      <c r="L570" s="51"/>
      <c r="M570" s="51"/>
      <c r="N570" s="51"/>
      <c r="O570" s="51"/>
      <c r="P570" s="51"/>
    </row>
    <row r="571" spans="2:16" x14ac:dyDescent="0.25">
      <c r="B571" t="s">
        <v>486</v>
      </c>
      <c r="C571" s="3" t="s">
        <v>487</v>
      </c>
      <c r="D571" s="3"/>
      <c r="E571" s="3"/>
      <c r="F571" s="3"/>
      <c r="G571" s="51"/>
      <c r="H571" s="51"/>
      <c r="I571" s="51"/>
      <c r="J571" s="51"/>
      <c r="K571" s="51"/>
      <c r="L571" s="51"/>
      <c r="M571" s="51"/>
      <c r="N571" s="51"/>
      <c r="O571" s="51"/>
      <c r="P571" s="51"/>
    </row>
    <row r="572" spans="2:16" s="13" customFormat="1" x14ac:dyDescent="0.25">
      <c r="B572" t="s">
        <v>488</v>
      </c>
      <c r="C572" s="3" t="s">
        <v>489</v>
      </c>
      <c r="D572" s="3"/>
      <c r="E572" s="3"/>
      <c r="F572" s="3"/>
      <c r="G572" s="51"/>
      <c r="H572" s="51"/>
      <c r="I572" s="51"/>
      <c r="J572" s="51"/>
      <c r="K572" s="51"/>
      <c r="L572" s="51"/>
      <c r="M572" s="51"/>
      <c r="N572" s="51"/>
      <c r="O572" s="51"/>
      <c r="P572" s="51"/>
    </row>
    <row r="573" spans="2:16" x14ac:dyDescent="0.25">
      <c r="B573" t="s">
        <v>479</v>
      </c>
      <c r="C573" s="3" t="s">
        <v>490</v>
      </c>
      <c r="D573" s="3"/>
      <c r="E573" s="3"/>
      <c r="F573" s="3"/>
      <c r="G573" s="51"/>
      <c r="H573" s="51"/>
      <c r="I573" s="51"/>
      <c r="J573" s="51"/>
      <c r="K573" s="51"/>
      <c r="L573" s="51"/>
      <c r="M573" s="51"/>
      <c r="N573" s="51"/>
      <c r="O573" s="51"/>
      <c r="P573" s="51"/>
    </row>
    <row r="574" spans="2:16" x14ac:dyDescent="0.25">
      <c r="K574"/>
    </row>
    <row r="575" spans="2:16" ht="15.75" thickBot="1" x14ac:dyDescent="0.3">
      <c r="B575" s="13" t="s">
        <v>491</v>
      </c>
      <c r="C575" s="42" t="s">
        <v>492</v>
      </c>
      <c r="D575" s="42" t="s">
        <v>493</v>
      </c>
      <c r="E575" s="42" t="s">
        <v>494</v>
      </c>
      <c r="F575" s="42" t="s">
        <v>495</v>
      </c>
      <c r="G575" s="42" t="s">
        <v>496</v>
      </c>
      <c r="H575" s="42" t="s">
        <v>497</v>
      </c>
      <c r="I575" s="42" t="s">
        <v>498</v>
      </c>
      <c r="J575" s="42" t="s">
        <v>499</v>
      </c>
      <c r="K575" s="42" t="s">
        <v>500</v>
      </c>
      <c r="L575" s="42" t="s">
        <v>501</v>
      </c>
      <c r="M575" s="42" t="s">
        <v>502</v>
      </c>
    </row>
    <row r="576" spans="2:16" x14ac:dyDescent="0.25">
      <c r="B576" t="s">
        <v>503</v>
      </c>
      <c r="C576" s="53">
        <v>216489</v>
      </c>
      <c r="D576" s="53">
        <v>242702</v>
      </c>
      <c r="E576" s="53">
        <v>241877</v>
      </c>
      <c r="F576" s="53">
        <v>222281</v>
      </c>
      <c r="G576" s="53">
        <v>217345</v>
      </c>
      <c r="H576" s="53">
        <v>189645</v>
      </c>
      <c r="I576" s="53">
        <v>170693</v>
      </c>
      <c r="J576" s="53">
        <v>136605</v>
      </c>
      <c r="K576" s="53">
        <v>124722</v>
      </c>
      <c r="L576" s="53">
        <v>134895.90367615639</v>
      </c>
      <c r="M576" s="53">
        <v>137393.59945816174</v>
      </c>
    </row>
    <row r="577" spans="2:16" x14ac:dyDescent="0.25">
      <c r="B577" t="s">
        <v>504</v>
      </c>
      <c r="C577" s="53">
        <v>194063</v>
      </c>
      <c r="D577" s="53">
        <v>219120</v>
      </c>
      <c r="E577" s="53">
        <v>214413</v>
      </c>
      <c r="F577" s="53">
        <v>195387</v>
      </c>
      <c r="G577" s="53">
        <v>183571</v>
      </c>
      <c r="H577" s="53">
        <v>163939</v>
      </c>
      <c r="I577" s="53">
        <v>155078</v>
      </c>
      <c r="J577" s="53">
        <v>130344</v>
      </c>
      <c r="K577" s="53">
        <v>118536</v>
      </c>
      <c r="L577" s="53">
        <v>128159.04471898879</v>
      </c>
      <c r="M577" s="53">
        <v>117695</v>
      </c>
    </row>
    <row r="578" spans="2:16" x14ac:dyDescent="0.25">
      <c r="B578" t="s">
        <v>505</v>
      </c>
      <c r="C578" s="53">
        <v>24873321</v>
      </c>
      <c r="D578" s="53">
        <v>24656831.903676156</v>
      </c>
      <c r="E578" s="53">
        <v>24414129.903676156</v>
      </c>
      <c r="F578" s="53">
        <v>24172252.903676156</v>
      </c>
      <c r="G578" s="53">
        <v>23949971.903676156</v>
      </c>
      <c r="H578" s="53">
        <v>23732626.903676156</v>
      </c>
      <c r="I578" s="53">
        <v>23542981.903676156</v>
      </c>
      <c r="J578" s="53">
        <v>23372288.903676156</v>
      </c>
      <c r="K578" s="53">
        <v>23235683.903676156</v>
      </c>
      <c r="L578" s="53">
        <v>23110961.903676156</v>
      </c>
      <c r="M578" s="53">
        <v>22976066</v>
      </c>
    </row>
    <row r="579" spans="2:16" x14ac:dyDescent="0.25">
      <c r="B579" t="s">
        <v>506</v>
      </c>
      <c r="C579" s="54">
        <v>431.39600000000002</v>
      </c>
      <c r="D579" s="54">
        <v>424.45100000000002</v>
      </c>
      <c r="E579" s="54">
        <v>447.12799999999999</v>
      </c>
      <c r="F579" s="54">
        <v>470.05799999999999</v>
      </c>
      <c r="G579" s="54">
        <v>486.68099999999998</v>
      </c>
      <c r="H579" s="54">
        <v>474.30099999999999</v>
      </c>
      <c r="I579" s="54">
        <v>473.90600000000001</v>
      </c>
      <c r="J579" s="54">
        <v>471.887</v>
      </c>
      <c r="K579" s="54">
        <v>454.82499999999999</v>
      </c>
      <c r="L579" s="54">
        <v>477.43299999999999</v>
      </c>
      <c r="M579" s="54">
        <v>483.99700000000001</v>
      </c>
    </row>
    <row r="580" spans="2:16" x14ac:dyDescent="0.25">
      <c r="B580" t="s">
        <v>507</v>
      </c>
      <c r="C580" s="54">
        <v>369.75099999999998</v>
      </c>
      <c r="D580" s="54">
        <v>391.26299999999998</v>
      </c>
      <c r="E580" s="54">
        <v>406.25299999999999</v>
      </c>
      <c r="F580" s="54">
        <v>431.20699999999999</v>
      </c>
      <c r="G580" s="54">
        <v>439.94</v>
      </c>
      <c r="H580" s="54">
        <v>425.19</v>
      </c>
      <c r="I580" s="54">
        <v>409.84500000000003</v>
      </c>
      <c r="J580" s="54">
        <v>426.40499999999997</v>
      </c>
      <c r="K580" s="54">
        <v>419.26600000000002</v>
      </c>
      <c r="L580" s="54">
        <v>435.26100000000002</v>
      </c>
      <c r="M580" s="54">
        <v>439.89499999999998</v>
      </c>
    </row>
    <row r="581" spans="2:16" x14ac:dyDescent="0.25">
      <c r="B581" t="s">
        <v>508</v>
      </c>
      <c r="C581" s="54">
        <v>355.79500000000002</v>
      </c>
      <c r="D581" s="54">
        <v>324.22300000000001</v>
      </c>
      <c r="E581" s="54">
        <v>343.012</v>
      </c>
      <c r="F581" s="54">
        <v>357.714</v>
      </c>
      <c r="G581" s="54">
        <v>378.286</v>
      </c>
      <c r="H581" s="54">
        <v>386.178</v>
      </c>
      <c r="I581" s="54">
        <v>372.97699999999998</v>
      </c>
      <c r="J581" s="54">
        <v>360.262</v>
      </c>
      <c r="K581" s="54">
        <v>349.25</v>
      </c>
      <c r="L581" s="54">
        <v>342.41500000000002</v>
      </c>
      <c r="M581" s="54">
        <v>354.46199999999999</v>
      </c>
    </row>
    <row r="582" spans="2:16" x14ac:dyDescent="0.25">
      <c r="B582" s="55"/>
      <c r="C582" s="54"/>
      <c r="D582" s="54"/>
      <c r="E582" s="54"/>
      <c r="F582" s="54"/>
      <c r="G582" s="54"/>
      <c r="H582" s="54"/>
      <c r="I582" s="54"/>
      <c r="J582" s="54"/>
      <c r="K582" s="54"/>
      <c r="L582" s="54"/>
      <c r="M582" s="54"/>
    </row>
    <row r="583" spans="2:16" ht="15.75" thickBot="1" x14ac:dyDescent="0.3">
      <c r="B583" s="13" t="s">
        <v>509</v>
      </c>
      <c r="C583" s="42" t="s">
        <v>510</v>
      </c>
      <c r="D583" s="42" t="s">
        <v>511</v>
      </c>
      <c r="E583" s="42" t="s">
        <v>512</v>
      </c>
      <c r="F583" s="42" t="s">
        <v>513</v>
      </c>
      <c r="G583" s="42" t="s">
        <v>514</v>
      </c>
      <c r="H583" s="42" t="s">
        <v>515</v>
      </c>
      <c r="I583" s="42" t="s">
        <v>516</v>
      </c>
      <c r="J583" s="42" t="s">
        <v>517</v>
      </c>
      <c r="K583"/>
    </row>
    <row r="584" spans="2:16" x14ac:dyDescent="0.25">
      <c r="B584" t="s">
        <v>506</v>
      </c>
      <c r="C584" s="54">
        <v>106.55</v>
      </c>
      <c r="D584" s="54">
        <v>114.476</v>
      </c>
      <c r="E584" s="54">
        <v>128.45500000000001</v>
      </c>
      <c r="F584" s="54">
        <v>124.602</v>
      </c>
      <c r="G584" s="54">
        <v>111.691</v>
      </c>
      <c r="H584" s="54">
        <v>106.82299999999999</v>
      </c>
      <c r="I584" s="54">
        <v>88.28</v>
      </c>
      <c r="J584" s="54">
        <v>103.797</v>
      </c>
      <c r="K584" s="54"/>
      <c r="L584" s="54"/>
      <c r="M584" s="54"/>
    </row>
    <row r="585" spans="2:16" x14ac:dyDescent="0.25">
      <c r="B585" t="s">
        <v>507</v>
      </c>
      <c r="C585" s="54">
        <v>103.79</v>
      </c>
      <c r="D585" s="54">
        <v>112.327</v>
      </c>
      <c r="E585" s="54">
        <v>111.73399999999999</v>
      </c>
      <c r="F585" s="54">
        <v>98.912000000000006</v>
      </c>
      <c r="G585" s="54">
        <v>98.632999999999996</v>
      </c>
      <c r="H585" s="54">
        <v>90.152000000000001</v>
      </c>
      <c r="I585" s="54">
        <v>82.054000000000002</v>
      </c>
      <c r="J585" s="54">
        <v>88.465999999999994</v>
      </c>
      <c r="K585" s="54"/>
      <c r="L585" s="54"/>
      <c r="M585" s="54"/>
    </row>
    <row r="586" spans="2:16" x14ac:dyDescent="0.25">
      <c r="B586" t="s">
        <v>508</v>
      </c>
      <c r="C586" s="54">
        <v>90.733999999999995</v>
      </c>
      <c r="D586" s="54">
        <v>99.709000000000003</v>
      </c>
      <c r="E586" s="54">
        <v>99.069000000000003</v>
      </c>
      <c r="F586" s="54">
        <v>87.153999999999996</v>
      </c>
      <c r="G586" s="54">
        <v>86.268000000000001</v>
      </c>
      <c r="H586" s="54">
        <v>79.153000000000006</v>
      </c>
      <c r="I586" s="54">
        <v>71.647999999999996</v>
      </c>
      <c r="J586" s="54">
        <v>77.209000000000003</v>
      </c>
      <c r="K586" s="54"/>
      <c r="L586" s="54"/>
      <c r="M586" s="54"/>
    </row>
    <row r="587" spans="2:16" x14ac:dyDescent="0.25">
      <c r="K587"/>
    </row>
    <row r="588" spans="2:16" x14ac:dyDescent="0.25">
      <c r="K588"/>
      <c r="N588" s="13"/>
      <c r="O588" s="13"/>
    </row>
    <row r="589" spans="2:16" x14ac:dyDescent="0.25">
      <c r="B589" s="47" t="s">
        <v>518</v>
      </c>
      <c r="C589" s="47"/>
      <c r="D589" s="47"/>
      <c r="E589" s="47"/>
      <c r="F589" s="47"/>
      <c r="G589" s="47"/>
      <c r="H589" s="47"/>
      <c r="I589" s="47"/>
      <c r="J589" s="47"/>
      <c r="K589" s="47"/>
      <c r="L589" s="47"/>
      <c r="M589" s="47"/>
      <c r="N589" s="47"/>
      <c r="O589" s="13"/>
    </row>
    <row r="590" spans="2:16" x14ac:dyDescent="0.25">
      <c r="K590"/>
      <c r="N590" s="13"/>
      <c r="O590" s="13"/>
    </row>
    <row r="591" spans="2:16" x14ac:dyDescent="0.25">
      <c r="B591" s="13"/>
      <c r="K591"/>
      <c r="N591" s="13"/>
      <c r="O591" s="13"/>
    </row>
    <row r="592" spans="2:16" ht="15.75" thickBot="1" x14ac:dyDescent="0.3">
      <c r="B592" s="13" t="s">
        <v>519</v>
      </c>
      <c r="D592" s="5">
        <v>44408</v>
      </c>
      <c r="E592" s="5">
        <v>44043</v>
      </c>
      <c r="F592" s="5">
        <v>43677</v>
      </c>
      <c r="G592" s="5">
        <v>43312</v>
      </c>
      <c r="H592" s="5">
        <v>42947</v>
      </c>
      <c r="I592" s="5">
        <v>42582</v>
      </c>
      <c r="J592" s="6" t="s">
        <v>7</v>
      </c>
      <c r="K592" s="9"/>
      <c r="L592" s="5">
        <v>44592</v>
      </c>
      <c r="M592" s="5">
        <v>44227</v>
      </c>
      <c r="N592" s="5">
        <v>43861</v>
      </c>
      <c r="O592" s="5">
        <v>43496</v>
      </c>
      <c r="P592" s="13"/>
    </row>
    <row r="593" spans="2:16" x14ac:dyDescent="0.25">
      <c r="B593" t="s">
        <v>152</v>
      </c>
      <c r="D593" s="2">
        <f>SUM(D594:D595)</f>
        <v>3968.1</v>
      </c>
      <c r="E593" s="2">
        <f>SUM(E594:E595)</f>
        <v>3048</v>
      </c>
      <c r="F593" s="2">
        <f>SUM(F594:F595)</f>
        <v>2991.3</v>
      </c>
      <c r="G593" s="2">
        <f>SUM(G594:G595)</f>
        <v>2747.5</v>
      </c>
      <c r="H593" s="2">
        <f>SUM(H594:H595)</f>
        <v>2552.6</v>
      </c>
      <c r="I593" s="2">
        <f>SUM(I594:I595)</f>
        <v>2511</v>
      </c>
      <c r="J593" s="8">
        <f>SUM(D593/I593)^(1/5)-1</f>
        <v>9.5840076315447886E-2</v>
      </c>
      <c r="K593"/>
      <c r="L593" s="2">
        <f>SUM(L594:L595)</f>
        <v>4128.3999999999996</v>
      </c>
      <c r="M593" s="2">
        <f>SUM(M594:M595)</f>
        <v>3968.1</v>
      </c>
      <c r="N593" s="2">
        <f>SUM(N594:N595)</f>
        <v>0</v>
      </c>
      <c r="O593" s="2">
        <f>SUM(O594:O595)</f>
        <v>0</v>
      </c>
      <c r="P593" s="13"/>
    </row>
    <row r="594" spans="2:16" x14ac:dyDescent="0.25">
      <c r="B594" s="48" t="s">
        <v>355</v>
      </c>
      <c r="D594" s="2">
        <v>2844.6</v>
      </c>
      <c r="E594" s="2">
        <v>2167.4</v>
      </c>
      <c r="F594" s="2">
        <v>1946.4</v>
      </c>
      <c r="G594" s="2">
        <v>1828.2</v>
      </c>
      <c r="H594" s="2">
        <v>2017</v>
      </c>
      <c r="I594" s="2">
        <v>1704.8</v>
      </c>
      <c r="J594" s="8">
        <f>SUM(D594/I594)^(1/5)-1</f>
        <v>0.10782089890337132</v>
      </c>
      <c r="K594"/>
      <c r="L594" s="2">
        <v>2964.2</v>
      </c>
      <c r="M594" s="2">
        <v>2844.6</v>
      </c>
      <c r="O594" s="13"/>
      <c r="P594" s="13"/>
    </row>
    <row r="595" spans="2:16" x14ac:dyDescent="0.25">
      <c r="B595" s="48" t="s">
        <v>520</v>
      </c>
      <c r="D595" s="2">
        <v>1123.5</v>
      </c>
      <c r="E595" s="2">
        <v>880.6</v>
      </c>
      <c r="F595" s="2">
        <v>1044.9000000000001</v>
      </c>
      <c r="G595">
        <v>919.3</v>
      </c>
      <c r="H595">
        <v>535.6</v>
      </c>
      <c r="I595">
        <v>806.2</v>
      </c>
      <c r="J595" s="8">
        <f>SUM(D595/I595)^(1/5)-1</f>
        <v>6.8626787623259133E-2</v>
      </c>
      <c r="K595"/>
      <c r="L595" s="2">
        <v>1164.2</v>
      </c>
      <c r="M595" s="2">
        <v>1123.5</v>
      </c>
      <c r="N595" s="2"/>
      <c r="O595" s="2"/>
      <c r="P595" s="13"/>
    </row>
    <row r="596" spans="2:16" x14ac:dyDescent="0.25">
      <c r="B596" t="s">
        <v>521</v>
      </c>
      <c r="D596" s="2">
        <f>SUM(D597:D598)</f>
        <v>2974.3</v>
      </c>
      <c r="E596" s="2">
        <f>SUM(E597:E598)</f>
        <v>2834.5</v>
      </c>
      <c r="F596" s="2">
        <f>SUM(F597:F598)</f>
        <v>2810.7</v>
      </c>
      <c r="G596" s="2">
        <f>SUM(G597:G598)</f>
        <v>2670.5</v>
      </c>
      <c r="H596" s="2">
        <f>SUM(H597:H598)</f>
        <v>2702.8</v>
      </c>
      <c r="I596" s="2">
        <f>SUM(I597:I598)</f>
        <v>2463.4</v>
      </c>
      <c r="J596" s="8">
        <f>SUM(D596/I596)^(1/5)-1</f>
        <v>3.8412642146343101E-2</v>
      </c>
      <c r="K596"/>
      <c r="L596" s="2">
        <v>3026.5</v>
      </c>
      <c r="M596" s="2">
        <v>2974.3</v>
      </c>
      <c r="N596" s="2"/>
      <c r="O596" s="2"/>
      <c r="P596" s="13"/>
    </row>
    <row r="597" spans="2:16" x14ac:dyDescent="0.25">
      <c r="B597" s="48" t="s">
        <v>428</v>
      </c>
      <c r="D597" s="2">
        <v>1924.4</v>
      </c>
      <c r="E597" s="2">
        <v>1749.4</v>
      </c>
      <c r="F597" s="2">
        <v>1775.6</v>
      </c>
      <c r="G597" s="2">
        <v>1722.7</v>
      </c>
      <c r="H597" s="2">
        <v>1761.9</v>
      </c>
      <c r="I597" s="2">
        <v>2020</v>
      </c>
      <c r="J597" s="8">
        <f>SUM(D597/I597)^(1/5)-1</f>
        <v>-9.6497951313512242E-3</v>
      </c>
      <c r="K597"/>
      <c r="L597" s="2">
        <v>2001.5</v>
      </c>
      <c r="M597" s="2">
        <v>1924.4</v>
      </c>
      <c r="N597" s="2"/>
      <c r="O597" s="2"/>
      <c r="P597" s="56"/>
    </row>
    <row r="598" spans="2:16" x14ac:dyDescent="0.25">
      <c r="B598" s="48" t="s">
        <v>359</v>
      </c>
      <c r="D598" s="2">
        <v>1049.9000000000001</v>
      </c>
      <c r="E598" s="2">
        <v>1085.0999999999999</v>
      </c>
      <c r="F598" s="2">
        <v>1035.0999999999999</v>
      </c>
      <c r="G598" s="2">
        <v>947.8</v>
      </c>
      <c r="H598" s="2">
        <v>940.9</v>
      </c>
      <c r="I598" s="2">
        <v>443.4</v>
      </c>
      <c r="J598" s="8">
        <f>SUM(D598/I598)^(1/5)-1</f>
        <v>0.18814774854280691</v>
      </c>
      <c r="K598"/>
      <c r="L598" s="2">
        <v>1025</v>
      </c>
      <c r="M598" s="2">
        <v>1049.9000000000001</v>
      </c>
      <c r="O598" s="13"/>
      <c r="P598" s="13"/>
    </row>
    <row r="599" spans="2:16" ht="15.75" thickBot="1" x14ac:dyDescent="0.3">
      <c r="B599" t="s">
        <v>154</v>
      </c>
      <c r="C599" s="28"/>
      <c r="D599" s="28">
        <v>1502.1</v>
      </c>
      <c r="E599" s="28">
        <v>1734.2</v>
      </c>
      <c r="F599" s="28">
        <v>1847.6</v>
      </c>
      <c r="G599" s="28">
        <v>1821.3</v>
      </c>
      <c r="H599" s="28">
        <v>1629.3</v>
      </c>
      <c r="I599" s="28">
        <v>1457.2</v>
      </c>
      <c r="J599" s="8">
        <f>SUM(D599/I599)^(1/5)-1</f>
        <v>6.0879251198862061E-3</v>
      </c>
      <c r="K599"/>
      <c r="L599" s="28">
        <v>1451</v>
      </c>
      <c r="M599" s="28">
        <v>1502.1</v>
      </c>
      <c r="N599" s="28"/>
      <c r="O599" s="28"/>
      <c r="P599" s="13"/>
    </row>
    <row r="600" spans="2:16" s="13" customFormat="1" x14ac:dyDescent="0.25">
      <c r="B600" s="13" t="s">
        <v>522</v>
      </c>
      <c r="C600" s="27">
        <v>8800</v>
      </c>
      <c r="D600" s="27">
        <f>SUM(D593,D596,D599)</f>
        <v>8444.5</v>
      </c>
      <c r="E600" s="27">
        <f>SUM(E593,E596,E599)</f>
        <v>7616.7</v>
      </c>
      <c r="F600" s="27">
        <f>SUM(F593,F596,F599)</f>
        <v>7649.6</v>
      </c>
      <c r="G600" s="27">
        <f>SUM(G593,G596,G599)</f>
        <v>7239.3</v>
      </c>
      <c r="H600" s="27">
        <f>SUM(H593,H596,H599)</f>
        <v>6884.7</v>
      </c>
      <c r="I600" s="27">
        <f>SUM(I593,I596,I599)</f>
        <v>6431.5999999999995</v>
      </c>
      <c r="L600" s="27">
        <f>SUM(L593,L596,L599)</f>
        <v>8605.9</v>
      </c>
      <c r="M600" s="27">
        <f>SUM(M593,M596,M599)</f>
        <v>8444.5</v>
      </c>
      <c r="N600" s="27">
        <f>SUM(N593,N596,N599)</f>
        <v>0</v>
      </c>
      <c r="O600" s="27">
        <f t="shared" ref="O600" si="21">SUM(O593,O596,O599)</f>
        <v>0</v>
      </c>
    </row>
    <row r="601" spans="2:16" s="13" customFormat="1" x14ac:dyDescent="0.25">
      <c r="D601" s="27"/>
      <c r="E601" s="27"/>
      <c r="F601" s="27"/>
      <c r="G601" s="27"/>
      <c r="H601" s="27"/>
      <c r="I601" s="27"/>
    </row>
    <row r="602" spans="2:16" ht="15.75" thickBot="1" x14ac:dyDescent="0.3">
      <c r="B602" t="s">
        <v>523</v>
      </c>
      <c r="C602" s="18">
        <v>222.9</v>
      </c>
      <c r="D602" s="18">
        <v>222.9</v>
      </c>
      <c r="E602" s="18">
        <v>221.9</v>
      </c>
      <c r="F602" s="18">
        <v>220.4</v>
      </c>
      <c r="G602" s="18">
        <v>198.6</v>
      </c>
      <c r="H602" s="18"/>
      <c r="I602" s="18"/>
      <c r="J602" s="5">
        <v>42186</v>
      </c>
      <c r="K602"/>
      <c r="L602" s="18">
        <v>229.9</v>
      </c>
      <c r="M602" s="18">
        <v>222.9</v>
      </c>
      <c r="N602" s="18"/>
      <c r="O602" s="18"/>
      <c r="P602" s="13"/>
    </row>
    <row r="603" spans="2:16" s="13" customFormat="1" x14ac:dyDescent="0.25">
      <c r="B603" s="13" t="s">
        <v>524</v>
      </c>
      <c r="C603" s="27">
        <f>SUM(C600:C602)</f>
        <v>9022.9</v>
      </c>
      <c r="D603" s="27">
        <f>SUM(D600:D602)</f>
        <v>8667.4</v>
      </c>
      <c r="E603" s="27">
        <f>SUM(E600:E602)</f>
        <v>7838.5999999999995</v>
      </c>
      <c r="F603" s="27">
        <f>SUM(F600:F602)</f>
        <v>7870</v>
      </c>
      <c r="G603" s="27">
        <f>SUM(G600:G602)</f>
        <v>7437.9000000000005</v>
      </c>
      <c r="H603" s="27">
        <f>SUM(H600:H602)</f>
        <v>6884.7</v>
      </c>
      <c r="I603" s="27">
        <f>SUM(I600:I602)</f>
        <v>6431.5999999999995</v>
      </c>
      <c r="J603" s="27">
        <v>6226.4</v>
      </c>
      <c r="L603" s="27">
        <f>SUM(L600:L602)</f>
        <v>8835.7999999999993</v>
      </c>
      <c r="M603" s="27">
        <f>SUM(M600:M602)</f>
        <v>8667.4</v>
      </c>
    </row>
    <row r="604" spans="2:16" s="13" customFormat="1" x14ac:dyDescent="0.25">
      <c r="B604" s="13" t="s">
        <v>525</v>
      </c>
      <c r="C604" s="27">
        <f>SUM(C603,D603)/2</f>
        <v>8845.15</v>
      </c>
      <c r="D604" s="27">
        <f>SUM(D603,E603)/2</f>
        <v>8253</v>
      </c>
      <c r="E604" s="27">
        <f>SUM(E603,F603)/2</f>
        <v>7854.2999999999993</v>
      </c>
      <c r="F604" s="27">
        <f>SUM(F603,G603)/2</f>
        <v>7653.9500000000007</v>
      </c>
      <c r="G604" s="27">
        <f>SUM(G603,H603)/2</f>
        <v>7161.3</v>
      </c>
      <c r="H604" s="27">
        <f>SUM(H603,I603)/2</f>
        <v>6658.15</v>
      </c>
      <c r="I604" s="27">
        <f>SUM(I603,J603)/2</f>
        <v>6329</v>
      </c>
      <c r="L604" s="27">
        <f>SUM(L603,M603)/2</f>
        <v>8751.5999999999985</v>
      </c>
      <c r="M604" s="27"/>
    </row>
    <row r="605" spans="2:16" x14ac:dyDescent="0.25">
      <c r="K605"/>
      <c r="O605" s="13"/>
      <c r="P605" s="13"/>
    </row>
    <row r="606" spans="2:16" x14ac:dyDescent="0.25">
      <c r="K606"/>
    </row>
    <row r="607" spans="2:16" ht="15.75" thickBot="1" x14ac:dyDescent="0.3">
      <c r="B607" s="13" t="s">
        <v>526</v>
      </c>
      <c r="D607" s="5">
        <v>44408</v>
      </c>
      <c r="E607" s="5">
        <v>44043</v>
      </c>
      <c r="F607" s="5">
        <v>43677</v>
      </c>
      <c r="G607" s="5">
        <v>43312</v>
      </c>
      <c r="H607" s="5">
        <v>42947</v>
      </c>
      <c r="I607" s="5">
        <v>42582</v>
      </c>
      <c r="J607" s="9"/>
      <c r="K607" s="9"/>
      <c r="L607" s="5">
        <v>44592</v>
      </c>
      <c r="M607" s="5">
        <v>44227</v>
      </c>
      <c r="N607" s="5">
        <v>43861</v>
      </c>
      <c r="O607" s="5">
        <v>43496</v>
      </c>
    </row>
    <row r="608" spans="2:16" x14ac:dyDescent="0.25">
      <c r="B608" t="s">
        <v>527</v>
      </c>
      <c r="D608">
        <v>218.1</v>
      </c>
      <c r="E608">
        <v>180</v>
      </c>
      <c r="F608">
        <v>176.7</v>
      </c>
      <c r="G608">
        <v>160.9</v>
      </c>
      <c r="H608">
        <v>146.4</v>
      </c>
      <c r="I608">
        <v>139.19999999999999</v>
      </c>
      <c r="K608"/>
      <c r="L608">
        <v>127.9</v>
      </c>
      <c r="M608">
        <v>104</v>
      </c>
    </row>
    <row r="609" spans="2:16" ht="15.75" thickBot="1" x14ac:dyDescent="0.3">
      <c r="B609" t="s">
        <v>528</v>
      </c>
      <c r="D609" s="18">
        <v>70.8</v>
      </c>
      <c r="E609" s="18">
        <v>66.599999999999994</v>
      </c>
      <c r="F609" s="18">
        <v>73.2</v>
      </c>
      <c r="G609" s="18">
        <v>64.599999999999994</v>
      </c>
      <c r="H609" s="18">
        <v>66.900000000000006</v>
      </c>
      <c r="I609" s="18">
        <v>63.1</v>
      </c>
      <c r="K609"/>
      <c r="L609" s="18">
        <v>39.9</v>
      </c>
      <c r="M609" s="18">
        <v>32.6</v>
      </c>
      <c r="N609" s="18"/>
      <c r="O609" s="18"/>
    </row>
    <row r="610" spans="2:16" ht="15.75" customHeight="1" x14ac:dyDescent="0.25">
      <c r="B610" t="s">
        <v>529</v>
      </c>
      <c r="D610">
        <f>SUM(D608:D609)</f>
        <v>288.89999999999998</v>
      </c>
      <c r="E610">
        <f>SUM(E608:E609)</f>
        <v>246.6</v>
      </c>
      <c r="F610">
        <f>SUM(F608:F609)</f>
        <v>249.89999999999998</v>
      </c>
      <c r="G610">
        <f>SUM(G608:G609)</f>
        <v>225.5</v>
      </c>
      <c r="H610">
        <f>SUM(H608:H609)</f>
        <v>213.3</v>
      </c>
      <c r="I610">
        <f>SUM(I608:I609)</f>
        <v>202.29999999999998</v>
      </c>
      <c r="K610"/>
      <c r="L610">
        <f>SUM(L608:L609)</f>
        <v>167.8</v>
      </c>
      <c r="M610">
        <f>SUM(M608:M609)</f>
        <v>136.6</v>
      </c>
      <c r="N610">
        <f>SUM(N608:N609)</f>
        <v>0</v>
      </c>
      <c r="O610">
        <f>SUM(O608:O609)</f>
        <v>0</v>
      </c>
    </row>
    <row r="611" spans="2:16" ht="15" customHeight="1" x14ac:dyDescent="0.25">
      <c r="B611" t="s">
        <v>19</v>
      </c>
      <c r="D611">
        <v>-139.1</v>
      </c>
      <c r="E611">
        <v>-126.2</v>
      </c>
      <c r="F611">
        <v>-128.6</v>
      </c>
      <c r="G611">
        <v>-124.2</v>
      </c>
      <c r="H611">
        <v>-117.4</v>
      </c>
      <c r="I611">
        <v>-110.3</v>
      </c>
      <c r="K611"/>
      <c r="L611">
        <v>-78</v>
      </c>
      <c r="M611">
        <v>-67.599999999999994</v>
      </c>
    </row>
    <row r="612" spans="2:16" s="10" customFormat="1" ht="15" customHeight="1" x14ac:dyDescent="0.25">
      <c r="B612" s="10" t="s">
        <v>9</v>
      </c>
      <c r="D612" s="57">
        <f>SUM(D611/E611)-1</f>
        <v>0.1022187004754358</v>
      </c>
      <c r="E612" s="57">
        <f>SUM(E611/F611)-1</f>
        <v>-1.8662519440124314E-2</v>
      </c>
      <c r="F612" s="57">
        <f>SUM(F611/G611)-1</f>
        <v>3.5426731078904927E-2</v>
      </c>
      <c r="G612" s="57">
        <f>SUM(G611/H611)-1</f>
        <v>5.7921635434412311E-2</v>
      </c>
      <c r="H612" s="57">
        <f>SUM(H611/I611)-1</f>
        <v>6.4369900271985525E-2</v>
      </c>
      <c r="I612" s="57"/>
      <c r="J612" s="57"/>
      <c r="K612" s="57"/>
      <c r="L612" s="57">
        <f>SUM(L611/M611)-1</f>
        <v>0.15384615384615397</v>
      </c>
      <c r="M612" s="57"/>
    </row>
    <row r="613" spans="2:16" x14ac:dyDescent="0.25">
      <c r="B613" t="s">
        <v>530</v>
      </c>
      <c r="D613">
        <v>-19.100000000000001</v>
      </c>
      <c r="E613">
        <v>-16.399999999999999</v>
      </c>
      <c r="F613">
        <v>-11.5</v>
      </c>
      <c r="G613">
        <v>-8</v>
      </c>
      <c r="H613">
        <v>-7.8</v>
      </c>
      <c r="I613">
        <v>-5.9</v>
      </c>
      <c r="K613"/>
      <c r="L613">
        <v>-11.1</v>
      </c>
      <c r="M613">
        <v>-8.5</v>
      </c>
    </row>
    <row r="614" spans="2:16" x14ac:dyDescent="0.25">
      <c r="B614" s="10" t="s">
        <v>9</v>
      </c>
      <c r="D614" s="57">
        <f>SUM(D613/E613)-1</f>
        <v>0.16463414634146356</v>
      </c>
      <c r="E614" s="57">
        <f>SUM(E613/F613)-1</f>
        <v>0.42608695652173911</v>
      </c>
      <c r="F614" s="57">
        <f>SUM(F613/G613)-1</f>
        <v>0.4375</v>
      </c>
      <c r="G614" s="57">
        <f>SUM(G613/H613)-1</f>
        <v>2.5641025641025772E-2</v>
      </c>
      <c r="H614" s="57">
        <f>SUM(H613/I613)-1</f>
        <v>0.32203389830508455</v>
      </c>
      <c r="I614" s="57"/>
      <c r="J614" s="57"/>
      <c r="K614" s="57"/>
      <c r="L614" s="57">
        <f>SUM(L613/M613)-1</f>
        <v>0.30588235294117649</v>
      </c>
    </row>
    <row r="615" spans="2:16" ht="15.75" thickBot="1" x14ac:dyDescent="0.3">
      <c r="B615" t="s">
        <v>531</v>
      </c>
      <c r="D615" s="18">
        <v>-77.900000000000006</v>
      </c>
      <c r="E615" s="18">
        <v>-99.2</v>
      </c>
      <c r="F615" s="18">
        <v>-23.3</v>
      </c>
      <c r="G615" s="18">
        <v>-17.2</v>
      </c>
      <c r="H615" s="18">
        <v>-15.5</v>
      </c>
      <c r="I615" s="18">
        <v>-16.5</v>
      </c>
      <c r="K615"/>
      <c r="L615" s="18">
        <v>-41</v>
      </c>
      <c r="M615" s="18">
        <v>-33</v>
      </c>
      <c r="N615" s="18"/>
      <c r="O615" s="18"/>
    </row>
    <row r="616" spans="2:16" s="13" customFormat="1" ht="15" customHeight="1" x14ac:dyDescent="0.25">
      <c r="B616" s="13" t="s">
        <v>24</v>
      </c>
      <c r="D616" s="13">
        <f>SUM(D615,D613,D611)</f>
        <v>-236.1</v>
      </c>
      <c r="E616" s="13">
        <f>SUM(E615,E613,E611)</f>
        <v>-241.8</v>
      </c>
      <c r="F616" s="13">
        <f>SUM(F615,F613,F611)</f>
        <v>-163.39999999999998</v>
      </c>
      <c r="G616" s="13">
        <f>SUM(G615,G613,G611)</f>
        <v>-149.4</v>
      </c>
      <c r="H616" s="13">
        <f>SUM(H615,H613,H611)</f>
        <v>-140.70000000000002</v>
      </c>
      <c r="I616" s="13">
        <f>SUM(I615,I613,I611)</f>
        <v>-132.69999999999999</v>
      </c>
      <c r="L616" s="13">
        <f>SUM(L615,L613,L611)</f>
        <v>-130.1</v>
      </c>
      <c r="M616" s="13">
        <f>SUM(M615,M613,M611)</f>
        <v>-109.1</v>
      </c>
      <c r="N616" s="13">
        <f>SUM(N611:N615)</f>
        <v>0</v>
      </c>
      <c r="O616" s="13">
        <f>SUM(O611:O615)</f>
        <v>0</v>
      </c>
    </row>
    <row r="617" spans="2:16" ht="15" customHeight="1" x14ac:dyDescent="0.25">
      <c r="B617" t="s">
        <v>532</v>
      </c>
      <c r="D617">
        <f>D610+D616</f>
        <v>52.799999999999983</v>
      </c>
      <c r="E617">
        <f>E610+E616</f>
        <v>4.7999999999999829</v>
      </c>
      <c r="F617">
        <f>F610+F616</f>
        <v>86.5</v>
      </c>
      <c r="G617">
        <f>G610+G616</f>
        <v>76.099999999999994</v>
      </c>
      <c r="H617">
        <f>H610+H616</f>
        <v>72.599999999999994</v>
      </c>
      <c r="I617">
        <f>I610+I616</f>
        <v>69.599999999999994</v>
      </c>
      <c r="K617"/>
      <c r="L617">
        <f>L610+L616</f>
        <v>37.700000000000017</v>
      </c>
      <c r="M617">
        <f>M610+M616</f>
        <v>27.5</v>
      </c>
      <c r="N617">
        <f>N610+N616</f>
        <v>0</v>
      </c>
      <c r="O617">
        <f>O610+O616</f>
        <v>0</v>
      </c>
    </row>
    <row r="618" spans="2:16" x14ac:dyDescent="0.25">
      <c r="B618" t="s">
        <v>26</v>
      </c>
      <c r="D618">
        <v>-12.2</v>
      </c>
      <c r="E618">
        <v>-1.7</v>
      </c>
      <c r="F618">
        <v>-1.6</v>
      </c>
      <c r="G618">
        <v>-1.6</v>
      </c>
      <c r="H618">
        <v>-0.5</v>
      </c>
      <c r="I618">
        <v>-0.2</v>
      </c>
      <c r="K618"/>
      <c r="L618">
        <v>-0.1</v>
      </c>
      <c r="M618">
        <v>-0.9</v>
      </c>
    </row>
    <row r="619" spans="2:16" x14ac:dyDescent="0.25">
      <c r="B619" t="s">
        <v>27</v>
      </c>
      <c r="D619">
        <v>-12.1</v>
      </c>
      <c r="K619"/>
    </row>
    <row r="620" spans="2:16" ht="15.75" customHeight="1" x14ac:dyDescent="0.25">
      <c r="B620" t="s">
        <v>29</v>
      </c>
      <c r="D620">
        <v>7.4</v>
      </c>
      <c r="K620"/>
    </row>
    <row r="621" spans="2:16" s="13" customFormat="1" ht="15.75" customHeight="1" thickBot="1" x14ac:dyDescent="0.3">
      <c r="B621" t="s">
        <v>533</v>
      </c>
      <c r="D621" s="18">
        <f>SUM(D619,D618,D616)</f>
        <v>-260.39999999999998</v>
      </c>
      <c r="E621" s="18">
        <f>SUM(E619,E618,E616)</f>
        <v>-243.5</v>
      </c>
      <c r="F621" s="18">
        <f>SUM(F619,F618,F616)</f>
        <v>-164.99999999999997</v>
      </c>
      <c r="G621" s="18">
        <f>SUM(G619,G618,G616)</f>
        <v>-151</v>
      </c>
      <c r="H621" s="18">
        <f>SUM(H619,H618,H616)</f>
        <v>-141.20000000000002</v>
      </c>
      <c r="I621" s="18">
        <f>SUM(I619,I618,I616)</f>
        <v>-132.89999999999998</v>
      </c>
      <c r="J621"/>
      <c r="K621"/>
      <c r="L621" s="18">
        <f>SUM(L619,L618,L616)</f>
        <v>-130.19999999999999</v>
      </c>
      <c r="M621" s="18">
        <f>SUM(M619,M618,M616)</f>
        <v>-110</v>
      </c>
      <c r="N621" s="18"/>
      <c r="O621" s="18"/>
      <c r="P621"/>
    </row>
    <row r="622" spans="2:16" ht="15.75" customHeight="1" x14ac:dyDescent="0.25">
      <c r="B622" s="13" t="s">
        <v>534</v>
      </c>
      <c r="D622" s="13">
        <f>SUM(D617:D620)</f>
        <v>35.899999999999977</v>
      </c>
      <c r="E622" s="13">
        <f>SUM(E617:E620)</f>
        <v>3.0999999999999828</v>
      </c>
      <c r="F622" s="13">
        <f>SUM(F617:F620)</f>
        <v>84.9</v>
      </c>
      <c r="G622" s="13">
        <f>SUM(G617:G620)</f>
        <v>74.5</v>
      </c>
      <c r="H622" s="13">
        <f>SUM(H617:H620)</f>
        <v>72.099999999999994</v>
      </c>
      <c r="I622" s="13">
        <f>SUM(I617:I620)</f>
        <v>69.399999999999991</v>
      </c>
      <c r="J622" s="13"/>
      <c r="K622" s="13"/>
      <c r="L622" s="13">
        <f>SUM(L617:L620)</f>
        <v>37.600000000000016</v>
      </c>
      <c r="M622" s="13">
        <f>SUM(M617:M620)</f>
        <v>26.6</v>
      </c>
      <c r="N622" s="13">
        <f>SUM(N617:N620)</f>
        <v>0</v>
      </c>
      <c r="O622" s="13">
        <f>SUM(O617:O620)</f>
        <v>0</v>
      </c>
    </row>
    <row r="623" spans="2:16" hidden="1" x14ac:dyDescent="0.25">
      <c r="B623" t="s">
        <v>535</v>
      </c>
      <c r="D623">
        <v>343.1</v>
      </c>
      <c r="E623">
        <v>302.2</v>
      </c>
      <c r="F623">
        <v>300.8</v>
      </c>
      <c r="G623">
        <v>270.7</v>
      </c>
      <c r="H623">
        <v>260.89999999999998</v>
      </c>
      <c r="I623">
        <v>272.10000000000002</v>
      </c>
      <c r="K623"/>
      <c r="L623">
        <v>190.5</v>
      </c>
      <c r="M623">
        <v>164.2</v>
      </c>
    </row>
    <row r="624" spans="2:16" ht="15" hidden="1" customHeight="1" x14ac:dyDescent="0.25">
      <c r="B624" t="s">
        <v>536</v>
      </c>
      <c r="D624">
        <v>-54.2</v>
      </c>
      <c r="E624">
        <v>-55.6</v>
      </c>
      <c r="F624">
        <v>-50.9</v>
      </c>
      <c r="G624">
        <v>-45.2</v>
      </c>
      <c r="H624">
        <v>-47.6</v>
      </c>
      <c r="I624">
        <v>-69.8</v>
      </c>
      <c r="K624"/>
      <c r="L624">
        <v>-22.7</v>
      </c>
      <c r="M624">
        <v>-27.6</v>
      </c>
    </row>
    <row r="625" spans="2:16" hidden="1" x14ac:dyDescent="0.25">
      <c r="B625" t="s">
        <v>537</v>
      </c>
      <c r="D625">
        <f>SUM(D623:D624)</f>
        <v>288.90000000000003</v>
      </c>
      <c r="E625">
        <f>SUM(E623:E624)</f>
        <v>246.6</v>
      </c>
      <c r="F625">
        <f>SUM(F623:F624)</f>
        <v>249.9</v>
      </c>
      <c r="G625">
        <f>SUM(G623:G624)</f>
        <v>225.5</v>
      </c>
      <c r="H625">
        <f>SUM(H623:H624)</f>
        <v>213.29999999999998</v>
      </c>
      <c r="I625">
        <f>SUM(I623:I624)</f>
        <v>202.3</v>
      </c>
      <c r="K625"/>
      <c r="L625">
        <f>SUM(L623:L624)</f>
        <v>167.8</v>
      </c>
      <c r="M625">
        <f>SUM(M623:M624)</f>
        <v>136.6</v>
      </c>
      <c r="N625">
        <f>SUM(N623:N624)</f>
        <v>0</v>
      </c>
      <c r="O625">
        <f>SUM(O623:O624)</f>
        <v>0</v>
      </c>
    </row>
    <row r="626" spans="2:16" s="13" customFormat="1" x14ac:dyDescent="0.25">
      <c r="B626" s="13" t="s">
        <v>538</v>
      </c>
      <c r="D626" s="33">
        <f>D610/D630</f>
        <v>7.7442702050663448E-2</v>
      </c>
      <c r="E626" s="33">
        <f>E610/E630</f>
        <v>7.6092322883238694E-2</v>
      </c>
      <c r="F626" s="33">
        <f>F610/F630</f>
        <v>8.1165351261814275E-2</v>
      </c>
      <c r="G626" s="33">
        <f>G610/G630</f>
        <v>7.8945525836717545E-2</v>
      </c>
      <c r="H626" s="33">
        <f>H610/H630</f>
        <v>7.9684698147041239E-2</v>
      </c>
      <c r="I626" s="33">
        <f>I610/I630</f>
        <v>8.2242458736482629E-2</v>
      </c>
      <c r="J626" s="33"/>
      <c r="K626" s="33"/>
      <c r="L626" s="33">
        <f>L610/L630</f>
        <v>3.9254216670175687E-2</v>
      </c>
      <c r="M626" s="33">
        <f>M610/M630</f>
        <v>3.9045305130770327E-2</v>
      </c>
    </row>
    <row r="627" spans="2:16" x14ac:dyDescent="0.25">
      <c r="B627" t="s">
        <v>539</v>
      </c>
      <c r="D627" s="37">
        <f>-(D613+D611)/D610</f>
        <v>0.54759432329525792</v>
      </c>
      <c r="E627" s="37">
        <f>-(E613+E611)/E610</f>
        <v>0.57826439578264399</v>
      </c>
      <c r="F627" s="37">
        <f>-(F613+F611)/F610</f>
        <v>0.56062424969988001</v>
      </c>
      <c r="G627" s="37">
        <f>-(G613+G611)/G610</f>
        <v>0.58625277161862521</v>
      </c>
      <c r="H627" s="37">
        <f>-(H613+H611)/H610</f>
        <v>0.58696671354899199</v>
      </c>
      <c r="I627" s="37">
        <f>-(I613+I611)/I610</f>
        <v>0.5743944636678201</v>
      </c>
      <c r="K627"/>
      <c r="L627" s="37">
        <f>-(L613+L611)/L610</f>
        <v>0.53098927294398091</v>
      </c>
      <c r="M627" s="37">
        <f>-(M613+M611)/M610</f>
        <v>0.55710102489019031</v>
      </c>
    </row>
    <row r="628" spans="2:16" x14ac:dyDescent="0.25">
      <c r="B628" t="s">
        <v>540</v>
      </c>
      <c r="D628" s="25">
        <f>-D615/D630</f>
        <v>2.0881919313764912E-2</v>
      </c>
      <c r="E628" s="25">
        <f>-E615/E630</f>
        <v>3.0609725993581832E-2</v>
      </c>
      <c r="F628" s="24">
        <f>-F615/F630</f>
        <v>7.5676377927181787E-3</v>
      </c>
      <c r="G628" s="24">
        <f>-G615/G630</f>
        <v>6.021565607057835E-3</v>
      </c>
      <c r="H628" s="24">
        <f>-H615/H630</f>
        <v>5.7904961147638972E-3</v>
      </c>
      <c r="I628" s="24">
        <f>-I615/I630</f>
        <v>6.7078624278396615E-3</v>
      </c>
      <c r="K628"/>
      <c r="L628" s="24">
        <f>-L615/L630</f>
        <v>9.5913163496853578E-3</v>
      </c>
      <c r="M628" s="24">
        <f>-M615/M630</f>
        <v>9.4326139774188935E-3</v>
      </c>
    </row>
    <row r="629" spans="2:16" x14ac:dyDescent="0.25">
      <c r="B629" t="s">
        <v>541</v>
      </c>
      <c r="D629" s="2">
        <f>D593</f>
        <v>3968.1</v>
      </c>
      <c r="E629" s="2">
        <f>E593</f>
        <v>3048</v>
      </c>
      <c r="F629" s="2">
        <f>F593</f>
        <v>2991.3</v>
      </c>
      <c r="G629" s="2">
        <f>G593</f>
        <v>2747.5</v>
      </c>
      <c r="H629" s="2">
        <f>H593</f>
        <v>2552.6</v>
      </c>
      <c r="I629" s="2">
        <f>I593</f>
        <v>2511</v>
      </c>
      <c r="K629"/>
      <c r="L629" s="2">
        <v>4128.3999999999996</v>
      </c>
      <c r="M629" s="2">
        <v>3509.4</v>
      </c>
    </row>
    <row r="630" spans="2:16" x14ac:dyDescent="0.25">
      <c r="B630" t="s">
        <v>542</v>
      </c>
      <c r="D630" s="2">
        <v>3730.5</v>
      </c>
      <c r="E630" s="2">
        <v>3240.8</v>
      </c>
      <c r="F630" s="2">
        <v>3078.9</v>
      </c>
      <c r="G630" s="2">
        <v>2856.4</v>
      </c>
      <c r="H630" s="2">
        <v>2676.8</v>
      </c>
      <c r="I630" s="2">
        <v>2459.8000000000002</v>
      </c>
      <c r="K630"/>
      <c r="L630" s="2">
        <v>4274.7</v>
      </c>
      <c r="M630" s="2">
        <v>3498.5</v>
      </c>
    </row>
    <row r="631" spans="2:16" x14ac:dyDescent="0.25">
      <c r="K631"/>
      <c r="L631" s="2"/>
    </row>
    <row r="632" spans="2:16" x14ac:dyDescent="0.25">
      <c r="B632" s="13" t="s">
        <v>543</v>
      </c>
      <c r="K632"/>
    </row>
    <row r="633" spans="2:16" x14ac:dyDescent="0.25">
      <c r="B633" t="s">
        <v>527</v>
      </c>
      <c r="D633">
        <v>198.8</v>
      </c>
      <c r="E633">
        <v>194</v>
      </c>
      <c r="F633">
        <v>199.8</v>
      </c>
      <c r="G633">
        <v>195.9</v>
      </c>
      <c r="H633">
        <v>195.9</v>
      </c>
      <c r="I633">
        <v>181.1</v>
      </c>
      <c r="K633"/>
      <c r="L633">
        <v>106.9</v>
      </c>
      <c r="M633">
        <v>101.8</v>
      </c>
    </row>
    <row r="634" spans="2:16" ht="15.75" thickBot="1" x14ac:dyDescent="0.3">
      <c r="B634" t="s">
        <v>528</v>
      </c>
      <c r="D634" s="18">
        <v>21</v>
      </c>
      <c r="E634" s="18">
        <v>24.4</v>
      </c>
      <c r="F634" s="18">
        <v>23.4</v>
      </c>
      <c r="G634" s="18">
        <v>29.6</v>
      </c>
      <c r="H634" s="18">
        <v>26.5</v>
      </c>
      <c r="I634" s="18">
        <v>23.5</v>
      </c>
      <c r="K634"/>
      <c r="L634" s="18">
        <v>12.8</v>
      </c>
      <c r="M634" s="18">
        <v>10.3</v>
      </c>
      <c r="N634" s="18"/>
      <c r="O634" s="18"/>
      <c r="P634" s="18"/>
    </row>
    <row r="635" spans="2:16" s="13" customFormat="1" x14ac:dyDescent="0.25">
      <c r="B635" s="13" t="s">
        <v>529</v>
      </c>
      <c r="D635" s="13">
        <f>SUM(D633:D634)</f>
        <v>219.8</v>
      </c>
      <c r="E635" s="13">
        <f>SUM(E633:E634)</f>
        <v>218.4</v>
      </c>
      <c r="F635" s="13">
        <f>SUM(F633:F634)</f>
        <v>223.20000000000002</v>
      </c>
      <c r="G635" s="13">
        <f>SUM(G633:G634)</f>
        <v>225.5</v>
      </c>
      <c r="H635" s="13">
        <f>SUM(H633:H634)</f>
        <v>222.4</v>
      </c>
      <c r="I635" s="13">
        <f>SUM(I633:I634)</f>
        <v>204.6</v>
      </c>
      <c r="L635" s="13">
        <f>SUM(L633:L634)</f>
        <v>119.7</v>
      </c>
      <c r="M635" s="13">
        <f>SUM(M633:M634)</f>
        <v>112.1</v>
      </c>
      <c r="N635" s="13">
        <f t="shared" ref="N635:P635" si="22">SUM(N633:N634)</f>
        <v>0</v>
      </c>
      <c r="O635" s="13">
        <f t="shared" si="22"/>
        <v>0</v>
      </c>
      <c r="P635" s="13">
        <f t="shared" si="22"/>
        <v>0</v>
      </c>
    </row>
    <row r="636" spans="2:16" x14ac:dyDescent="0.25">
      <c r="B636" t="s">
        <v>19</v>
      </c>
      <c r="D636">
        <v>-118.6</v>
      </c>
      <c r="E636">
        <v>-110.8</v>
      </c>
      <c r="F636">
        <v>-113.9</v>
      </c>
      <c r="G636">
        <v>-109.5</v>
      </c>
      <c r="H636">
        <v>-106.7</v>
      </c>
      <c r="I636">
        <v>-95.5</v>
      </c>
      <c r="K636"/>
      <c r="L636">
        <v>-61.3</v>
      </c>
      <c r="M636">
        <v>-58</v>
      </c>
    </row>
    <row r="637" spans="2:16" x14ac:dyDescent="0.25">
      <c r="B637" s="10" t="s">
        <v>9</v>
      </c>
      <c r="C637" s="10"/>
      <c r="D637" s="57">
        <f>SUM(D636/E636)-1</f>
        <v>7.0397111913357291E-2</v>
      </c>
      <c r="E637" s="57">
        <f>SUM(E636/F636)-1</f>
        <v>-2.7216856892010588E-2</v>
      </c>
      <c r="F637" s="57">
        <f>SUM(F636/G636)-1</f>
        <v>4.0182648401826615E-2</v>
      </c>
      <c r="G637" s="57">
        <f>SUM(G636/H636)-1</f>
        <v>2.6241799437675795E-2</v>
      </c>
      <c r="H637" s="57">
        <f>SUM(H636/I636)-1</f>
        <v>0.11727748691099471</v>
      </c>
      <c r="I637" s="57"/>
      <c r="J637" s="57"/>
      <c r="K637" s="57"/>
      <c r="L637" s="57">
        <f>SUM(L636/M636)-1</f>
        <v>5.6896551724137989E-2</v>
      </c>
      <c r="M637" s="57"/>
    </row>
    <row r="638" spans="2:16" x14ac:dyDescent="0.25">
      <c r="B638" t="s">
        <v>530</v>
      </c>
      <c r="D638">
        <v>-19.399999999999999</v>
      </c>
      <c r="E638">
        <v>-16.100000000000001</v>
      </c>
      <c r="F638">
        <v>-11.6</v>
      </c>
      <c r="G638">
        <v>-9.6999999999999993</v>
      </c>
      <c r="H638">
        <v>-11</v>
      </c>
      <c r="I638">
        <v>-12.2</v>
      </c>
      <c r="K638"/>
      <c r="L638">
        <v>-10.6</v>
      </c>
      <c r="M638">
        <v>-9.8000000000000007</v>
      </c>
    </row>
    <row r="639" spans="2:16" x14ac:dyDescent="0.25">
      <c r="B639" s="10" t="s">
        <v>9</v>
      </c>
      <c r="C639" s="10"/>
      <c r="D639" s="57">
        <f>SUM(D638/E638)-1</f>
        <v>0.20496894409937871</v>
      </c>
      <c r="E639" s="57">
        <f>SUM(E638/F638)-1</f>
        <v>0.3879310344827589</v>
      </c>
      <c r="F639" s="57">
        <f>SUM(F638/G638)-1</f>
        <v>0.19587628865979378</v>
      </c>
      <c r="G639" s="57">
        <f>SUM(G638/H638)-1</f>
        <v>-0.11818181818181828</v>
      </c>
      <c r="H639" s="57">
        <f>SUM(H638/I638)-1</f>
        <v>-9.8360655737704916E-2</v>
      </c>
      <c r="I639" s="57"/>
      <c r="J639" s="57"/>
      <c r="K639" s="57"/>
      <c r="L639" s="57">
        <f>SUM(L638/M638)-1</f>
        <v>8.1632653061224358E-2</v>
      </c>
      <c r="M639" s="57"/>
    </row>
    <row r="640" spans="2:16" ht="15" customHeight="1" thickBot="1" x14ac:dyDescent="0.3">
      <c r="B640" t="s">
        <v>531</v>
      </c>
      <c r="D640" s="18">
        <v>-9.9</v>
      </c>
      <c r="E640" s="18">
        <v>-56.6</v>
      </c>
      <c r="F640" s="18">
        <v>-25.2</v>
      </c>
      <c r="G640" s="18">
        <v>-25.2</v>
      </c>
      <c r="H640" s="18">
        <v>-25.8</v>
      </c>
      <c r="I640" s="18">
        <v>-17.8</v>
      </c>
      <c r="K640"/>
      <c r="L640" s="18">
        <v>-5.3</v>
      </c>
      <c r="M640" s="18">
        <v>-16.399999999999999</v>
      </c>
      <c r="N640" s="18"/>
      <c r="O640" s="18"/>
      <c r="P640" s="18"/>
    </row>
    <row r="641" spans="2:16" s="13" customFormat="1" x14ac:dyDescent="0.25">
      <c r="B641" s="13" t="s">
        <v>24</v>
      </c>
      <c r="D641" s="13">
        <f>SUM(D636,D638,D640)</f>
        <v>-147.9</v>
      </c>
      <c r="E641" s="13">
        <f>SUM(E636,E638,E640)</f>
        <v>-183.5</v>
      </c>
      <c r="F641" s="13">
        <f>SUM(F636,F638,F640)</f>
        <v>-150.69999999999999</v>
      </c>
      <c r="G641" s="13">
        <f>SUM(G636,G638,G640)</f>
        <v>-144.4</v>
      </c>
      <c r="H641" s="13">
        <f>SUM(H636,H638,H640)</f>
        <v>-143.5</v>
      </c>
      <c r="I641" s="13">
        <f>SUM(I636,I638,I640)</f>
        <v>-125.5</v>
      </c>
      <c r="L641" s="13">
        <f>SUM(L636,L638,L640)</f>
        <v>-77.199999999999989</v>
      </c>
      <c r="M641" s="13">
        <f>SUM(M636,M638,M640)</f>
        <v>-84.199999999999989</v>
      </c>
      <c r="N641" s="13">
        <f>SUM(N636:N640)</f>
        <v>0</v>
      </c>
      <c r="O641" s="13">
        <f>SUM(O636:O640)</f>
        <v>0</v>
      </c>
      <c r="P641" s="13">
        <f>SUM(P636:P640)</f>
        <v>0</v>
      </c>
    </row>
    <row r="642" spans="2:16" x14ac:dyDescent="0.25">
      <c r="B642" t="s">
        <v>532</v>
      </c>
      <c r="D642">
        <f>D635+D641</f>
        <v>71.900000000000006</v>
      </c>
      <c r="E642">
        <f>E635+E641</f>
        <v>34.900000000000006</v>
      </c>
      <c r="F642">
        <f>F635+F641</f>
        <v>72.500000000000028</v>
      </c>
      <c r="G642">
        <f>G635+G641</f>
        <v>81.099999999999994</v>
      </c>
      <c r="H642">
        <f>H635+H641</f>
        <v>78.900000000000006</v>
      </c>
      <c r="I642">
        <f>I635+I641</f>
        <v>79.099999999999994</v>
      </c>
      <c r="K642"/>
      <c r="L642">
        <f>L635+L641</f>
        <v>42.500000000000014</v>
      </c>
      <c r="M642">
        <f>M635+M641</f>
        <v>27.900000000000006</v>
      </c>
      <c r="N642">
        <f t="shared" ref="N642:P642" si="23">N635+N641</f>
        <v>0</v>
      </c>
      <c r="O642">
        <f t="shared" si="23"/>
        <v>0</v>
      </c>
      <c r="P642">
        <f t="shared" si="23"/>
        <v>0</v>
      </c>
    </row>
    <row r="643" spans="2:16" x14ac:dyDescent="0.25">
      <c r="B643" t="s">
        <v>26</v>
      </c>
      <c r="D643">
        <v>-0.7</v>
      </c>
      <c r="E643">
        <v>-0.3</v>
      </c>
      <c r="F643">
        <v>-0.3</v>
      </c>
      <c r="G643">
        <v>-0.3</v>
      </c>
      <c r="H643">
        <v>-0.4</v>
      </c>
      <c r="I643">
        <v>-0.3</v>
      </c>
      <c r="K643"/>
      <c r="M643">
        <v>-0.1</v>
      </c>
    </row>
    <row r="644" spans="2:16" ht="15.75" customHeight="1" x14ac:dyDescent="0.25">
      <c r="B644" t="s">
        <v>27</v>
      </c>
      <c r="K644"/>
    </row>
    <row r="645" spans="2:16" ht="15.75" customHeight="1" x14ac:dyDescent="0.25">
      <c r="B645" t="s">
        <v>29</v>
      </c>
      <c r="D645">
        <v>12.3</v>
      </c>
      <c r="K645"/>
    </row>
    <row r="646" spans="2:16" ht="15.75" customHeight="1" x14ac:dyDescent="0.25">
      <c r="B646" t="s">
        <v>533</v>
      </c>
      <c r="D646">
        <f>SUM(D643,D641,D644)</f>
        <v>-148.6</v>
      </c>
      <c r="E646">
        <f>SUM(E643,E641,E644)</f>
        <v>-183.8</v>
      </c>
      <c r="F646">
        <f>SUM(F643,F641,F644)</f>
        <v>-151</v>
      </c>
      <c r="G646">
        <f>SUM(G643,G641,G644)</f>
        <v>-144.70000000000002</v>
      </c>
      <c r="H646">
        <f>SUM(H643,H641,H644)</f>
        <v>-143.9</v>
      </c>
      <c r="I646">
        <f>SUM(I643,I641,I644)</f>
        <v>-125.8</v>
      </c>
      <c r="K646"/>
      <c r="L646">
        <f>SUM(L643,L641,L644)</f>
        <v>-77.199999999999989</v>
      </c>
      <c r="M646">
        <f>SUM(M643,M641,M644)</f>
        <v>-84.299999999999983</v>
      </c>
    </row>
    <row r="647" spans="2:16" ht="15.75" customHeight="1" thickBot="1" x14ac:dyDescent="0.3">
      <c r="B647" t="s">
        <v>544</v>
      </c>
      <c r="D647" s="18"/>
      <c r="E647" s="18"/>
      <c r="F647" s="18">
        <v>0.8</v>
      </c>
      <c r="G647" s="18">
        <v>-3</v>
      </c>
      <c r="H647" s="18"/>
      <c r="I647" s="18"/>
      <c r="K647"/>
      <c r="L647" s="18"/>
      <c r="M647" s="18"/>
      <c r="N647" s="18"/>
      <c r="O647" s="18"/>
      <c r="P647" s="18"/>
    </row>
    <row r="648" spans="2:16" ht="15" customHeight="1" x14ac:dyDescent="0.25">
      <c r="B648" s="13" t="s">
        <v>534</v>
      </c>
      <c r="D648" s="13">
        <f>SUM(D642:D645)</f>
        <v>83.5</v>
      </c>
      <c r="E648" s="13">
        <f>SUM(E643,E644,E645,E647,E642)</f>
        <v>34.600000000000009</v>
      </c>
      <c r="F648" s="13">
        <f>SUM(F643,F644,F645,F647,F642)</f>
        <v>73.000000000000028</v>
      </c>
      <c r="G648" s="13">
        <f>SUM(G643,G644,G645,G647,G642)</f>
        <v>77.8</v>
      </c>
      <c r="H648" s="13">
        <f>SUM(H643,H644,H645,H647,H642)</f>
        <v>78.5</v>
      </c>
      <c r="I648" s="13">
        <f>SUM(I643,I644,I645,I647,I642)</f>
        <v>78.8</v>
      </c>
      <c r="J648" s="13"/>
      <c r="K648" s="13"/>
      <c r="L648" s="13">
        <f>SUM(L643,L644,L645,L647,L642)</f>
        <v>42.500000000000014</v>
      </c>
      <c r="M648" s="13">
        <f>SUM(M643,M644,M645,M647,M642)</f>
        <v>27.800000000000004</v>
      </c>
      <c r="N648" s="13">
        <f t="shared" ref="N648:P648" si="24">SUM(N643,N644,N645,N647,N642)</f>
        <v>0</v>
      </c>
      <c r="O648" s="13">
        <f t="shared" si="24"/>
        <v>0</v>
      </c>
      <c r="P648" s="13">
        <f t="shared" si="24"/>
        <v>0</v>
      </c>
    </row>
    <row r="649" spans="2:16" hidden="1" x14ac:dyDescent="0.25">
      <c r="B649" t="s">
        <v>535</v>
      </c>
      <c r="D649">
        <v>258.7</v>
      </c>
      <c r="E649">
        <v>261.8</v>
      </c>
      <c r="F649">
        <v>264.60000000000002</v>
      </c>
      <c r="G649">
        <v>265.3</v>
      </c>
      <c r="H649">
        <v>266.2</v>
      </c>
      <c r="I649">
        <v>251.9</v>
      </c>
      <c r="K649"/>
      <c r="L649">
        <v>134.5</v>
      </c>
      <c r="M649">
        <v>132.69999999999999</v>
      </c>
    </row>
    <row r="650" spans="2:16" ht="15" hidden="1" customHeight="1" x14ac:dyDescent="0.25">
      <c r="B650" t="s">
        <v>536</v>
      </c>
      <c r="D650">
        <v>-38.9</v>
      </c>
      <c r="E650">
        <v>-43.4</v>
      </c>
      <c r="F650">
        <v>-41.4</v>
      </c>
      <c r="G650">
        <v>-39.799999999999997</v>
      </c>
      <c r="H650">
        <v>-43.8</v>
      </c>
      <c r="I650">
        <v>-47.3</v>
      </c>
      <c r="K650"/>
      <c r="L650">
        <v>-14.8</v>
      </c>
      <c r="M650">
        <v>-20.6</v>
      </c>
    </row>
    <row r="651" spans="2:16" hidden="1" x14ac:dyDescent="0.25">
      <c r="B651" t="s">
        <v>537</v>
      </c>
      <c r="D651">
        <f>SUM(D649:D650)</f>
        <v>219.79999999999998</v>
      </c>
      <c r="E651">
        <f>SUM(E649:E650)</f>
        <v>218.4</v>
      </c>
      <c r="F651">
        <f>SUM(F649:F650)</f>
        <v>223.20000000000002</v>
      </c>
      <c r="G651">
        <f>SUM(G649:G650)</f>
        <v>225.5</v>
      </c>
      <c r="H651">
        <f>SUM(H649:H650)</f>
        <v>222.39999999999998</v>
      </c>
      <c r="I651">
        <f>SUM(I649:I650)</f>
        <v>204.60000000000002</v>
      </c>
      <c r="K651"/>
      <c r="L651">
        <f>SUM(L649:L650)</f>
        <v>119.7</v>
      </c>
      <c r="M651">
        <f>SUM(M649:M650)</f>
        <v>112.1</v>
      </c>
      <c r="N651">
        <f t="shared" ref="N651:P651" si="25">SUM(N649:N650)</f>
        <v>0</v>
      </c>
      <c r="O651">
        <f t="shared" si="25"/>
        <v>0</v>
      </c>
      <c r="P651">
        <f t="shared" si="25"/>
        <v>0</v>
      </c>
    </row>
    <row r="652" spans="2:16" s="13" customFormat="1" x14ac:dyDescent="0.25">
      <c r="B652" s="13" t="s">
        <v>538</v>
      </c>
      <c r="D652" s="33">
        <f>D635/D656</f>
        <v>7.5678281228480929E-2</v>
      </c>
      <c r="E652" s="33">
        <f>E635/E656</f>
        <v>7.7375469425352519E-2</v>
      </c>
      <c r="F652" s="33">
        <f>F635/F656</f>
        <v>8.1442019995621409E-2</v>
      </c>
      <c r="G652" s="33">
        <f>G635/G656</f>
        <v>8.4258117550349357E-2</v>
      </c>
      <c r="H652" s="33">
        <f>H635/H656</f>
        <v>8.5312056465533775E-2</v>
      </c>
      <c r="I652" s="33">
        <f>I635/I656</f>
        <v>8.5660456353359851E-2</v>
      </c>
      <c r="J652" s="33"/>
      <c r="K652" s="33"/>
      <c r="L652" s="33">
        <f>L635/L656</f>
        <v>3.9894680709238767E-2</v>
      </c>
      <c r="M652" s="33">
        <f>M635/M656</f>
        <v>3.9482952944491403E-2</v>
      </c>
      <c r="N652" s="56"/>
      <c r="O652" s="56"/>
      <c r="P652" s="56"/>
    </row>
    <row r="653" spans="2:16" x14ac:dyDescent="0.25">
      <c r="B653" t="s">
        <v>539</v>
      </c>
      <c r="D653" s="37">
        <f>-(D638+D636)/D635</f>
        <v>0.62784349408553231</v>
      </c>
      <c r="E653" s="37">
        <f>-(E638+E636)/E635</f>
        <v>0.58104395604395609</v>
      </c>
      <c r="F653" s="37">
        <f>-(F638+F636)/F635</f>
        <v>0.56227598566308234</v>
      </c>
      <c r="G653" s="37">
        <f>-(G638+G636)/G635</f>
        <v>0.52860310421286028</v>
      </c>
      <c r="H653" s="37">
        <f>-(H638+H636)/H635</f>
        <v>0.52922661870503596</v>
      </c>
      <c r="I653" s="37">
        <f>-(I638+I636)/I635</f>
        <v>0.52639296187683282</v>
      </c>
      <c r="K653"/>
      <c r="L653" s="37">
        <f>-(L638+L636)/L635</f>
        <v>0.60066833751044268</v>
      </c>
      <c r="M653" s="37">
        <f>-(M638+M636)/M635</f>
        <v>0.60481712756467443</v>
      </c>
      <c r="N653" s="37"/>
      <c r="O653" s="37"/>
      <c r="P653" s="37"/>
    </row>
    <row r="654" spans="2:16" x14ac:dyDescent="0.25">
      <c r="B654" t="s">
        <v>540</v>
      </c>
      <c r="D654" s="25">
        <f>-D640/D656</f>
        <v>3.4086214020107425E-3</v>
      </c>
      <c r="E654" s="25">
        <f>-E640/E656</f>
        <v>2.0052433926167363E-2</v>
      </c>
      <c r="F654" s="25">
        <f>-F640/F656</f>
        <v>9.1950667736991898E-3</v>
      </c>
      <c r="G654" s="25">
        <f>-G640/G656</f>
        <v>9.4159847550723003E-3</v>
      </c>
      <c r="H654" s="25">
        <f>-H640/H656</f>
        <v>9.8968123058038281E-3</v>
      </c>
      <c r="I654" s="25">
        <f>-I640/I656</f>
        <v>7.4523759681808669E-3</v>
      </c>
      <c r="J654" s="25"/>
      <c r="K654" s="25"/>
      <c r="L654" s="25">
        <f>-L640/L656</f>
        <v>1.7664311425143312E-3</v>
      </c>
      <c r="M654" s="25">
        <f>-M640/M656</f>
        <v>5.7762750070442376E-3</v>
      </c>
      <c r="N654" s="24"/>
      <c r="O654" s="24"/>
      <c r="P654" s="24"/>
    </row>
    <row r="655" spans="2:16" x14ac:dyDescent="0.25">
      <c r="B655" t="s">
        <v>541</v>
      </c>
      <c r="D655" s="2">
        <v>2974.3</v>
      </c>
      <c r="E655" s="2">
        <v>2834.5</v>
      </c>
      <c r="F655" s="2">
        <f>F596</f>
        <v>2810.7</v>
      </c>
      <c r="G655" s="2">
        <f>G596</f>
        <v>2670.5</v>
      </c>
      <c r="H655" s="2">
        <f>H596</f>
        <v>2702.8</v>
      </c>
      <c r="I655" s="2">
        <f>I596</f>
        <v>2463.4</v>
      </c>
      <c r="K655"/>
      <c r="L655" s="2">
        <v>3026.5</v>
      </c>
      <c r="M655" s="2">
        <v>2843.8</v>
      </c>
      <c r="N655" s="2"/>
      <c r="O655" s="2"/>
      <c r="P655" s="2"/>
    </row>
    <row r="656" spans="2:16" x14ac:dyDescent="0.25">
      <c r="B656" t="s">
        <v>542</v>
      </c>
      <c r="D656" s="2">
        <v>2904.4</v>
      </c>
      <c r="E656" s="2">
        <v>2822.6</v>
      </c>
      <c r="F656" s="2">
        <v>2740.6</v>
      </c>
      <c r="G656" s="2">
        <v>2676.3</v>
      </c>
      <c r="H656" s="2">
        <v>2606.9</v>
      </c>
      <c r="I656" s="2">
        <v>2388.5</v>
      </c>
      <c r="K656"/>
      <c r="L656" s="2">
        <v>3000.4</v>
      </c>
      <c r="M656" s="2">
        <v>2839.2</v>
      </c>
      <c r="N656" s="2"/>
      <c r="O656" s="2"/>
      <c r="P656" s="2"/>
    </row>
    <row r="657" spans="2:16" x14ac:dyDescent="0.25">
      <c r="D657" s="2"/>
      <c r="E657" s="2"/>
      <c r="F657" s="2"/>
      <c r="G657" s="2"/>
      <c r="H657" s="2"/>
      <c r="I657" s="2"/>
      <c r="K657"/>
      <c r="L657" s="2"/>
      <c r="M657" s="2"/>
      <c r="N657" s="2"/>
      <c r="O657" s="2"/>
      <c r="P657" s="2"/>
    </row>
    <row r="658" spans="2:16" x14ac:dyDescent="0.25">
      <c r="B658" s="13" t="s">
        <v>545</v>
      </c>
      <c r="K658"/>
    </row>
    <row r="659" spans="2:16" ht="15" customHeight="1" x14ac:dyDescent="0.25">
      <c r="B659" t="s">
        <v>527</v>
      </c>
      <c r="D659">
        <v>122.6</v>
      </c>
      <c r="E659">
        <v>120.9</v>
      </c>
      <c r="F659">
        <v>129.80000000000001</v>
      </c>
      <c r="G659">
        <v>129.80000000000001</v>
      </c>
      <c r="H659">
        <v>119.8</v>
      </c>
      <c r="I659">
        <v>101.9</v>
      </c>
      <c r="K659"/>
      <c r="L659">
        <v>58</v>
      </c>
      <c r="M659">
        <v>60.5</v>
      </c>
    </row>
    <row r="660" spans="2:16" ht="15.75" thickBot="1" x14ac:dyDescent="0.3">
      <c r="B660" t="s">
        <v>528</v>
      </c>
      <c r="D660" s="18">
        <v>0.4</v>
      </c>
      <c r="E660" s="18">
        <v>0.1</v>
      </c>
      <c r="F660" s="18">
        <v>-0.3</v>
      </c>
      <c r="G660" s="18">
        <v>0.2</v>
      </c>
      <c r="H660" s="18">
        <v>-0.2</v>
      </c>
      <c r="I660" s="18">
        <v>2.4</v>
      </c>
      <c r="K660"/>
      <c r="L660" s="18">
        <v>0.2</v>
      </c>
      <c r="M660" s="18">
        <v>-0.2</v>
      </c>
      <c r="N660" s="18"/>
      <c r="O660" s="18"/>
      <c r="P660" s="18"/>
    </row>
    <row r="661" spans="2:16" s="13" customFormat="1" x14ac:dyDescent="0.25">
      <c r="B661" s="13" t="s">
        <v>529</v>
      </c>
      <c r="D661" s="13">
        <f>SUM(D659:D660)</f>
        <v>123</v>
      </c>
      <c r="E661" s="13">
        <f>SUM(E659:E660)</f>
        <v>121</v>
      </c>
      <c r="F661" s="13">
        <f t="shared" ref="F661:P661" si="26">SUM(F659:F660)</f>
        <v>129.5</v>
      </c>
      <c r="G661" s="13">
        <f t="shared" si="26"/>
        <v>130</v>
      </c>
      <c r="H661" s="13">
        <f t="shared" si="26"/>
        <v>119.6</v>
      </c>
      <c r="I661" s="13">
        <f t="shared" si="26"/>
        <v>104.30000000000001</v>
      </c>
      <c r="L661" s="13">
        <f t="shared" si="26"/>
        <v>58.2</v>
      </c>
      <c r="M661" s="13">
        <f t="shared" si="26"/>
        <v>60.3</v>
      </c>
      <c r="N661" s="13">
        <f t="shared" si="26"/>
        <v>0</v>
      </c>
      <c r="O661" s="13">
        <f t="shared" si="26"/>
        <v>0</v>
      </c>
      <c r="P661" s="13">
        <f t="shared" si="26"/>
        <v>0</v>
      </c>
    </row>
    <row r="662" spans="2:16" x14ac:dyDescent="0.25">
      <c r="B662" t="s">
        <v>19</v>
      </c>
      <c r="D662">
        <v>-29.1</v>
      </c>
      <c r="E662">
        <v>-28.2</v>
      </c>
      <c r="F662">
        <v>-30.2</v>
      </c>
      <c r="G662">
        <v>-27.2</v>
      </c>
      <c r="H662">
        <v>-24.9</v>
      </c>
      <c r="I662">
        <v>-23.9</v>
      </c>
      <c r="K662"/>
      <c r="L662">
        <v>-14.1</v>
      </c>
      <c r="M662">
        <v>-14.8</v>
      </c>
    </row>
    <row r="663" spans="2:16" x14ac:dyDescent="0.25">
      <c r="B663" t="s">
        <v>530</v>
      </c>
      <c r="D663">
        <v>-3.8</v>
      </c>
      <c r="E663">
        <v>-5.7</v>
      </c>
      <c r="F663">
        <v>-4.7</v>
      </c>
      <c r="G663">
        <v>-3.9</v>
      </c>
      <c r="H663">
        <v>-3.8</v>
      </c>
      <c r="I663">
        <v>-2.5</v>
      </c>
      <c r="K663"/>
      <c r="L663">
        <v>-2.1</v>
      </c>
      <c r="M663">
        <v>-2.2000000000000002</v>
      </c>
    </row>
    <row r="664" spans="2:16" ht="15.75" thickBot="1" x14ac:dyDescent="0.3">
      <c r="B664" t="s">
        <v>531</v>
      </c>
      <c r="D664" s="18">
        <v>-2.2999999999999998</v>
      </c>
      <c r="E664" s="18">
        <v>-27.6</v>
      </c>
      <c r="F664" s="18">
        <v>0.1</v>
      </c>
      <c r="G664" s="18">
        <v>-4.3</v>
      </c>
      <c r="H664" s="18">
        <v>1.1000000000000001</v>
      </c>
      <c r="I664" s="18">
        <v>-3.6</v>
      </c>
      <c r="K664"/>
      <c r="L664" s="18">
        <v>-2</v>
      </c>
      <c r="M664" s="18">
        <v>-3.5</v>
      </c>
      <c r="N664" s="18"/>
      <c r="O664" s="18"/>
      <c r="P664" s="18"/>
    </row>
    <row r="665" spans="2:16" s="13" customFormat="1" x14ac:dyDescent="0.25">
      <c r="B665" s="13" t="s">
        <v>24</v>
      </c>
      <c r="D665" s="13">
        <f>SUM(D662:D664)</f>
        <v>-35.199999999999996</v>
      </c>
      <c r="E665" s="13">
        <f>SUM(E662:E664)</f>
        <v>-61.5</v>
      </c>
      <c r="F665" s="13">
        <f t="shared" ref="F665:P665" si="27">SUM(F662:F664)</f>
        <v>-34.799999999999997</v>
      </c>
      <c r="G665" s="13">
        <f t="shared" si="27"/>
        <v>-35.4</v>
      </c>
      <c r="H665" s="13">
        <f t="shared" si="27"/>
        <v>-27.599999999999998</v>
      </c>
      <c r="I665" s="13">
        <f t="shared" si="27"/>
        <v>-30</v>
      </c>
      <c r="J665"/>
      <c r="K665"/>
      <c r="L665" s="13">
        <f t="shared" si="27"/>
        <v>-18.2</v>
      </c>
      <c r="M665" s="13">
        <f t="shared" si="27"/>
        <v>-20.5</v>
      </c>
      <c r="N665" s="13">
        <f t="shared" si="27"/>
        <v>0</v>
      </c>
      <c r="O665" s="13">
        <f t="shared" si="27"/>
        <v>0</v>
      </c>
      <c r="P665" s="13">
        <f t="shared" si="27"/>
        <v>0</v>
      </c>
    </row>
    <row r="666" spans="2:16" x14ac:dyDescent="0.25">
      <c r="B666" t="s">
        <v>532</v>
      </c>
      <c r="D666">
        <f t="shared" ref="D666:I666" si="28">D661+D665</f>
        <v>87.800000000000011</v>
      </c>
      <c r="E666">
        <f t="shared" si="28"/>
        <v>59.5</v>
      </c>
      <c r="F666">
        <f t="shared" si="28"/>
        <v>94.7</v>
      </c>
      <c r="G666">
        <f t="shared" si="28"/>
        <v>94.6</v>
      </c>
      <c r="H666">
        <f t="shared" si="28"/>
        <v>92</v>
      </c>
      <c r="I666">
        <f t="shared" si="28"/>
        <v>74.300000000000011</v>
      </c>
      <c r="K666"/>
      <c r="L666">
        <f t="shared" ref="L666:P666" si="29">L661+L665</f>
        <v>40</v>
      </c>
      <c r="M666">
        <f t="shared" si="29"/>
        <v>39.799999999999997</v>
      </c>
      <c r="N666">
        <f t="shared" si="29"/>
        <v>0</v>
      </c>
      <c r="O666">
        <f t="shared" si="29"/>
        <v>0</v>
      </c>
      <c r="P666">
        <f t="shared" si="29"/>
        <v>0</v>
      </c>
    </row>
    <row r="667" spans="2:16" x14ac:dyDescent="0.25">
      <c r="B667" t="s">
        <v>26</v>
      </c>
      <c r="K667"/>
    </row>
    <row r="668" spans="2:16" x14ac:dyDescent="0.25">
      <c r="B668" t="s">
        <v>27</v>
      </c>
      <c r="K668"/>
    </row>
    <row r="669" spans="2:16" x14ac:dyDescent="0.25">
      <c r="B669" t="s">
        <v>29</v>
      </c>
      <c r="K669"/>
    </row>
    <row r="670" spans="2:16" ht="15.75" thickBot="1" x14ac:dyDescent="0.3">
      <c r="B670" t="s">
        <v>546</v>
      </c>
      <c r="D670" s="18">
        <f>SUM(D665,D668,D669)</f>
        <v>-35.199999999999996</v>
      </c>
      <c r="E670" s="18">
        <f t="shared" ref="E670:I670" si="30">SUM(E665,E668,E669)</f>
        <v>-61.5</v>
      </c>
      <c r="F670" s="18">
        <f t="shared" si="30"/>
        <v>-34.799999999999997</v>
      </c>
      <c r="G670" s="18">
        <f t="shared" si="30"/>
        <v>-35.4</v>
      </c>
      <c r="H670" s="18">
        <f t="shared" si="30"/>
        <v>-27.599999999999998</v>
      </c>
      <c r="I670" s="18">
        <f t="shared" si="30"/>
        <v>-30</v>
      </c>
      <c r="K670"/>
      <c r="L670" s="18">
        <f t="shared" ref="L670:P670" si="31">SUM(L665,L668,L669)</f>
        <v>-18.2</v>
      </c>
      <c r="M670" s="18">
        <f t="shared" si="31"/>
        <v>-20.5</v>
      </c>
      <c r="N670" s="18">
        <f t="shared" si="31"/>
        <v>0</v>
      </c>
      <c r="O670" s="18">
        <f t="shared" si="31"/>
        <v>0</v>
      </c>
      <c r="P670" s="18">
        <f t="shared" si="31"/>
        <v>0</v>
      </c>
    </row>
    <row r="671" spans="2:16" s="13" customFormat="1" x14ac:dyDescent="0.25">
      <c r="B671" s="13" t="s">
        <v>534</v>
      </c>
      <c r="D671" s="13">
        <f>SUM(D666:D669)</f>
        <v>87.800000000000011</v>
      </c>
      <c r="E671" s="13">
        <f>SUM(E666:E669)</f>
        <v>59.5</v>
      </c>
      <c r="F671" s="13">
        <f t="shared" ref="F671:P671" si="32">SUM(F666:F669)</f>
        <v>94.7</v>
      </c>
      <c r="G671" s="13">
        <f t="shared" si="32"/>
        <v>94.6</v>
      </c>
      <c r="H671" s="13">
        <f t="shared" si="32"/>
        <v>92</v>
      </c>
      <c r="I671" s="13">
        <f t="shared" si="32"/>
        <v>74.300000000000011</v>
      </c>
      <c r="J671"/>
      <c r="K671"/>
      <c r="L671" s="13">
        <f t="shared" si="32"/>
        <v>40</v>
      </c>
      <c r="M671" s="13">
        <f t="shared" si="32"/>
        <v>39.799999999999997</v>
      </c>
      <c r="N671" s="13">
        <f t="shared" si="32"/>
        <v>0</v>
      </c>
      <c r="O671" s="13">
        <f t="shared" si="32"/>
        <v>0</v>
      </c>
      <c r="P671" s="13">
        <f t="shared" si="32"/>
        <v>0</v>
      </c>
    </row>
    <row r="672" spans="2:16" hidden="1" x14ac:dyDescent="0.25">
      <c r="B672" t="s">
        <v>535</v>
      </c>
      <c r="D672">
        <v>142.30000000000001</v>
      </c>
      <c r="E672">
        <v>147</v>
      </c>
      <c r="F672">
        <v>158.1</v>
      </c>
      <c r="G672">
        <v>154.4</v>
      </c>
      <c r="H672">
        <v>141.80000000000001</v>
      </c>
      <c r="I672">
        <v>128.30000000000001</v>
      </c>
      <c r="K672"/>
      <c r="L672">
        <v>65</v>
      </c>
      <c r="M672">
        <v>70.7</v>
      </c>
    </row>
    <row r="673" spans="2:16" hidden="1" x14ac:dyDescent="0.25">
      <c r="B673" t="s">
        <v>536</v>
      </c>
      <c r="D673">
        <v>-19.3</v>
      </c>
      <c r="E673">
        <v>-26</v>
      </c>
      <c r="F673">
        <v>-28.6</v>
      </c>
      <c r="G673">
        <v>-24.4</v>
      </c>
      <c r="H673">
        <v>-22.2</v>
      </c>
      <c r="I673">
        <v>-24</v>
      </c>
      <c r="K673"/>
      <c r="L673">
        <v>-6.8</v>
      </c>
      <c r="M673">
        <v>-10.4</v>
      </c>
    </row>
    <row r="674" spans="2:16" hidden="1" x14ac:dyDescent="0.25">
      <c r="B674" t="s">
        <v>537</v>
      </c>
      <c r="D674">
        <f>SUM(D672:D673)</f>
        <v>123.00000000000001</v>
      </c>
      <c r="E674">
        <f>SUM(E672:E673)</f>
        <v>121</v>
      </c>
      <c r="F674">
        <f t="shared" ref="F674:P674" si="33">SUM(F672:F673)</f>
        <v>129.5</v>
      </c>
      <c r="G674">
        <f t="shared" si="33"/>
        <v>130</v>
      </c>
      <c r="H674">
        <f t="shared" si="33"/>
        <v>119.60000000000001</v>
      </c>
      <c r="I674">
        <f t="shared" si="33"/>
        <v>104.30000000000001</v>
      </c>
      <c r="K674"/>
      <c r="L674">
        <f t="shared" si="33"/>
        <v>58.2</v>
      </c>
      <c r="M674">
        <f t="shared" si="33"/>
        <v>60.300000000000004</v>
      </c>
      <c r="N674">
        <f t="shared" si="33"/>
        <v>0</v>
      </c>
      <c r="O674">
        <f t="shared" si="33"/>
        <v>0</v>
      </c>
      <c r="P674">
        <f t="shared" si="33"/>
        <v>0</v>
      </c>
    </row>
    <row r="675" spans="2:16" s="13" customFormat="1" x14ac:dyDescent="0.25">
      <c r="B675" s="13" t="s">
        <v>538</v>
      </c>
      <c r="D675" s="33">
        <f>D661/D679</f>
        <v>7.6010381905821281E-2</v>
      </c>
      <c r="E675" s="33">
        <f t="shared" ref="E675:M675" si="34">E661/E679</f>
        <v>6.7563794740074817E-2</v>
      </c>
      <c r="F675" s="33">
        <f t="shared" si="34"/>
        <v>7.0591441809757433E-2</v>
      </c>
      <c r="G675" s="33">
        <f t="shared" si="34"/>
        <v>7.5214070816940523E-2</v>
      </c>
      <c r="H675" s="33">
        <f t="shared" si="34"/>
        <v>7.7496274217585689E-2</v>
      </c>
      <c r="I675" s="33">
        <f t="shared" si="34"/>
        <v>7.5683912633335765E-2</v>
      </c>
      <c r="J675" s="33"/>
      <c r="K675" s="33"/>
      <c r="L675" s="33">
        <f t="shared" si="34"/>
        <v>3.9414872003250716E-2</v>
      </c>
      <c r="M675" s="33">
        <f t="shared" si="34"/>
        <v>3.6166256822407483E-2</v>
      </c>
      <c r="N675" s="56"/>
      <c r="O675" s="56"/>
      <c r="P675" s="56"/>
    </row>
    <row r="676" spans="2:16" x14ac:dyDescent="0.25">
      <c r="B676" t="s">
        <v>539</v>
      </c>
      <c r="D676" s="37">
        <f>-(D663+D662)/D661</f>
        <v>0.26747967479674795</v>
      </c>
      <c r="E676" s="37">
        <f t="shared" ref="E676:I676" si="35">-(E663+E662)/E661</f>
        <v>0.28016528925619832</v>
      </c>
      <c r="F676" s="37">
        <f t="shared" si="35"/>
        <v>0.26949806949806948</v>
      </c>
      <c r="G676" s="37">
        <f t="shared" si="35"/>
        <v>0.23923076923076922</v>
      </c>
      <c r="H676" s="37">
        <f t="shared" si="35"/>
        <v>0.23996655518394649</v>
      </c>
      <c r="I676" s="37">
        <f t="shared" si="35"/>
        <v>0.25311601150527319</v>
      </c>
      <c r="K676"/>
      <c r="L676" s="37">
        <f t="shared" ref="L676:M676" si="36">-(L663+L662)/L661</f>
        <v>0.27835051546391748</v>
      </c>
      <c r="M676" s="37">
        <f t="shared" si="36"/>
        <v>0.28192371475953565</v>
      </c>
      <c r="N676" s="37"/>
      <c r="O676" s="37"/>
      <c r="P676" s="37"/>
    </row>
    <row r="677" spans="2:16" x14ac:dyDescent="0.25">
      <c r="B677" t="s">
        <v>540</v>
      </c>
      <c r="D677" s="25">
        <f>-D664/D679</f>
        <v>1.4213323445803978E-3</v>
      </c>
      <c r="E677" s="25">
        <f t="shared" ref="E677:M677" si="37">-E664/E679</f>
        <v>1.5411245742364174E-2</v>
      </c>
      <c r="F677" s="25">
        <f t="shared" si="37"/>
        <v>-5.4510765876260562E-5</v>
      </c>
      <c r="G677" s="25">
        <f t="shared" si="37"/>
        <v>2.4878500347141862E-3</v>
      </c>
      <c r="H677" s="25">
        <f t="shared" si="37"/>
        <v>-7.1275837491090524E-4</v>
      </c>
      <c r="I677" s="25">
        <f t="shared" si="37"/>
        <v>2.6122922864813877E-3</v>
      </c>
      <c r="J677" s="25"/>
      <c r="K677" s="25"/>
      <c r="L677" s="25">
        <f t="shared" si="37"/>
        <v>1.3544629554381688E-3</v>
      </c>
      <c r="M677" s="25">
        <f t="shared" si="37"/>
        <v>2.0992023031248127E-3</v>
      </c>
      <c r="N677" s="24"/>
      <c r="O677" s="24"/>
      <c r="P677" s="24"/>
    </row>
    <row r="678" spans="2:16" x14ac:dyDescent="0.25">
      <c r="B678" t="s">
        <v>541</v>
      </c>
      <c r="D678" s="2">
        <v>1502.1</v>
      </c>
      <c r="E678" s="2">
        <v>1734.2</v>
      </c>
      <c r="F678" s="2">
        <f>F599</f>
        <v>1847.6</v>
      </c>
      <c r="G678" s="2">
        <f>G599</f>
        <v>1821.3</v>
      </c>
      <c r="H678" s="2">
        <f>H599</f>
        <v>1629.3</v>
      </c>
      <c r="I678" s="2">
        <f>I599</f>
        <v>1457.2</v>
      </c>
      <c r="K678"/>
      <c r="L678" s="2">
        <v>1451</v>
      </c>
      <c r="M678" s="2">
        <v>1600.3</v>
      </c>
      <c r="N678" s="2"/>
      <c r="O678" s="2"/>
      <c r="P678" s="2"/>
    </row>
    <row r="679" spans="2:16" x14ac:dyDescent="0.25">
      <c r="B679" t="s">
        <v>542</v>
      </c>
      <c r="D679" s="2">
        <v>1618.2</v>
      </c>
      <c r="E679" s="2">
        <v>1790.9</v>
      </c>
      <c r="F679" s="2">
        <v>1834.5</v>
      </c>
      <c r="G679" s="2">
        <v>1728.4</v>
      </c>
      <c r="H679" s="2">
        <v>1543.3</v>
      </c>
      <c r="I679" s="2">
        <v>1378.1</v>
      </c>
      <c r="K679"/>
      <c r="L679" s="2">
        <v>1476.6</v>
      </c>
      <c r="M679" s="2">
        <v>1667.3</v>
      </c>
      <c r="N679" s="2"/>
      <c r="O679" s="2"/>
      <c r="P679" s="2"/>
    </row>
    <row r="680" spans="2:16" x14ac:dyDescent="0.25">
      <c r="B680" t="s">
        <v>410</v>
      </c>
      <c r="D680" s="37">
        <v>0.76</v>
      </c>
      <c r="E680" s="37">
        <v>0.76</v>
      </c>
      <c r="F680" s="37">
        <v>0.78</v>
      </c>
      <c r="G680" s="37">
        <v>0.77</v>
      </c>
      <c r="H680" s="37">
        <v>0.75</v>
      </c>
      <c r="I680" s="2"/>
      <c r="K680"/>
      <c r="L680" s="2"/>
      <c r="M680" s="2"/>
      <c r="N680" s="2"/>
      <c r="O680" s="2"/>
      <c r="P680" s="2"/>
    </row>
    <row r="681" spans="2:16" x14ac:dyDescent="0.25">
      <c r="D681" s="37"/>
      <c r="E681" s="37"/>
      <c r="F681" s="37"/>
      <c r="G681" s="37"/>
      <c r="H681" s="37"/>
      <c r="I681" s="2"/>
      <c r="K681"/>
      <c r="L681" s="2"/>
      <c r="M681" s="2"/>
      <c r="N681" s="2"/>
      <c r="O681" s="2"/>
      <c r="P681" s="2"/>
    </row>
    <row r="682" spans="2:16" x14ac:dyDescent="0.25">
      <c r="B682" s="13" t="s">
        <v>547</v>
      </c>
      <c r="D682" s="40"/>
      <c r="E682" s="40"/>
      <c r="F682" s="40"/>
      <c r="G682" s="40"/>
      <c r="H682" s="40"/>
      <c r="I682" s="40"/>
      <c r="J682" s="40"/>
      <c r="K682" s="40"/>
      <c r="L682" s="37"/>
      <c r="M682" s="37"/>
      <c r="N682" s="2"/>
      <c r="O682" s="2"/>
      <c r="P682" s="2"/>
    </row>
    <row r="683" spans="2:16" x14ac:dyDescent="0.25">
      <c r="B683" t="s">
        <v>548</v>
      </c>
      <c r="D683" s="25">
        <v>0.28999999999999998</v>
      </c>
      <c r="E683" s="25">
        <v>0.28000000000000003</v>
      </c>
      <c r="F683" s="25">
        <v>0.28000000000000003</v>
      </c>
      <c r="G683" s="25">
        <v>0.28999999999999998</v>
      </c>
      <c r="H683" s="25">
        <v>0.28999999999999998</v>
      </c>
      <c r="I683" s="25">
        <v>0.28999999999999998</v>
      </c>
      <c r="J683" s="37"/>
      <c r="K683" s="25"/>
      <c r="L683" s="25"/>
      <c r="M683" s="25"/>
      <c r="N683" s="2"/>
      <c r="O683" s="2"/>
      <c r="P683" s="2"/>
    </row>
    <row r="684" spans="2:16" x14ac:dyDescent="0.25">
      <c r="B684" t="s">
        <v>549</v>
      </c>
      <c r="D684" s="25">
        <v>3.2000000000000001E-2</v>
      </c>
      <c r="E684" s="25">
        <v>0.03</v>
      </c>
      <c r="F684" s="25"/>
      <c r="G684" s="25"/>
      <c r="H684" s="25"/>
      <c r="I684" s="25"/>
      <c r="J684" s="24"/>
      <c r="K684" s="25"/>
      <c r="L684" s="25"/>
      <c r="M684" s="25"/>
      <c r="N684" s="2"/>
      <c r="O684" s="2"/>
      <c r="P684" s="2"/>
    </row>
    <row r="685" spans="2:16" x14ac:dyDescent="0.25">
      <c r="B685" t="s">
        <v>550</v>
      </c>
      <c r="D685" s="25">
        <v>0.13700000000000001</v>
      </c>
      <c r="E685" s="25">
        <v>6.5000000000000002E-2</v>
      </c>
      <c r="F685" s="25">
        <v>0.17499999999999999</v>
      </c>
      <c r="G685" s="25">
        <v>0.19500000000000001</v>
      </c>
      <c r="H685" s="25">
        <v>0.23</v>
      </c>
      <c r="I685" s="25">
        <v>0.26</v>
      </c>
      <c r="J685" s="24"/>
      <c r="K685" s="25"/>
      <c r="L685" s="25"/>
      <c r="M685" s="25"/>
      <c r="N685" s="2"/>
      <c r="O685" s="2"/>
      <c r="P685" s="2"/>
    </row>
    <row r="686" spans="2:16" x14ac:dyDescent="0.25">
      <c r="B686" t="s">
        <v>551</v>
      </c>
      <c r="D686" s="37"/>
      <c r="E686" s="37"/>
      <c r="F686" s="37"/>
      <c r="G686" s="37"/>
      <c r="H686" s="37"/>
      <c r="I686" s="37"/>
      <c r="J686" s="24"/>
      <c r="K686" s="24"/>
      <c r="L686" s="24">
        <v>2.7E-2</v>
      </c>
      <c r="M686" s="24">
        <v>2.4E-2</v>
      </c>
      <c r="N686" s="2"/>
      <c r="O686" s="2"/>
      <c r="P686" s="2"/>
    </row>
    <row r="687" spans="2:16" x14ac:dyDescent="0.25">
      <c r="B687" t="s">
        <v>540</v>
      </c>
      <c r="D687" s="25">
        <v>1.0999999999999999E-2</v>
      </c>
      <c r="E687" s="25">
        <v>2.3E-2</v>
      </c>
      <c r="F687" s="25">
        <v>6.0000000000000001E-3</v>
      </c>
      <c r="G687" s="25"/>
      <c r="H687" s="25"/>
      <c r="I687" s="25"/>
      <c r="J687" s="24"/>
      <c r="K687" s="24"/>
      <c r="L687" s="24">
        <v>1.0999999999999999E-2</v>
      </c>
      <c r="M687" s="24">
        <v>1.2999999999999999E-2</v>
      </c>
      <c r="N687" s="2"/>
      <c r="O687" s="2"/>
      <c r="P687" s="2"/>
    </row>
    <row r="688" spans="2:16" x14ac:dyDescent="0.25">
      <c r="B688" t="s">
        <v>552</v>
      </c>
      <c r="D688" s="25">
        <f>-SUM(D611+D636+D638+D613+D662+D663)/(D610+D635+D661)</f>
        <v>0.52097514643026754</v>
      </c>
      <c r="E688" s="25">
        <f>-SUM(E611+E636+E638+E613+E662+E663)/(E610+E635+E661)</f>
        <v>0.51774744027303754</v>
      </c>
      <c r="F688" s="25">
        <f>-SUM(F611+F636+F638+F613+F662+F663)/(F610+F635+F661)</f>
        <v>0.49867241951543312</v>
      </c>
      <c r="G688" s="25">
        <f>-SUM(G611+G636+G638+G613+G662+G663)/(G610+G635+G661)</f>
        <v>0.48623063683304635</v>
      </c>
      <c r="H688" s="25">
        <f>-SUM(H611+H636+H638+H613+H662+H663)/(H610+H635+H661)</f>
        <v>0.48910498829461552</v>
      </c>
      <c r="I688" s="25">
        <f>-SUM(I611+I636+I638+I613+I662+I663)/(I610+I635+I661)</f>
        <v>0.48963223787167454</v>
      </c>
      <c r="J688" s="37"/>
      <c r="K688" s="37"/>
      <c r="L688" s="25">
        <f>-SUM(L611+L636+L638+L613+L662+L663)/(L610+L635+L661)</f>
        <v>0.51258316459357822</v>
      </c>
      <c r="M688" s="25">
        <f>-SUM(M611+M636+M638+M613+M662+M663)/(M610+M635+M661)</f>
        <v>0.52071197411003234</v>
      </c>
      <c r="N688" s="2"/>
      <c r="O688" s="2"/>
      <c r="P688" s="2"/>
    </row>
    <row r="689" spans="2:16" x14ac:dyDescent="0.25">
      <c r="D689" s="37"/>
      <c r="E689" s="37"/>
      <c r="F689" s="37"/>
      <c r="G689" s="37"/>
      <c r="H689" s="37"/>
      <c r="I689" s="2"/>
      <c r="K689"/>
      <c r="L689" s="2"/>
      <c r="M689" s="2"/>
      <c r="N689" s="2"/>
      <c r="O689" s="2"/>
      <c r="P689" s="2"/>
    </row>
    <row r="690" spans="2:16" x14ac:dyDescent="0.25">
      <c r="K690"/>
    </row>
    <row r="691" spans="2:16" x14ac:dyDescent="0.25">
      <c r="B691" s="13" t="s">
        <v>553</v>
      </c>
      <c r="J691" s="6" t="s">
        <v>7</v>
      </c>
      <c r="K691"/>
    </row>
    <row r="692" spans="2:16" hidden="1" x14ac:dyDescent="0.25">
      <c r="B692" t="s">
        <v>527</v>
      </c>
      <c r="D692">
        <v>-0.1</v>
      </c>
      <c r="E692">
        <v>-0.1</v>
      </c>
      <c r="F692">
        <v>0.1</v>
      </c>
      <c r="G692">
        <v>0.1</v>
      </c>
      <c r="H692">
        <v>-0.1</v>
      </c>
      <c r="I692">
        <v>0.4</v>
      </c>
      <c r="K692"/>
      <c r="L692">
        <v>-0.1</v>
      </c>
    </row>
    <row r="693" spans="2:16" hidden="1" x14ac:dyDescent="0.25">
      <c r="B693" t="s">
        <v>528</v>
      </c>
      <c r="D693">
        <v>139.5</v>
      </c>
      <c r="E693">
        <v>128.30000000000001</v>
      </c>
      <c r="F693">
        <v>120.3</v>
      </c>
      <c r="G693">
        <v>115.4</v>
      </c>
      <c r="H693">
        <v>103</v>
      </c>
      <c r="I693">
        <v>91.9</v>
      </c>
      <c r="K693"/>
      <c r="L693">
        <v>76.7</v>
      </c>
      <c r="M693">
        <v>67.099999999999994</v>
      </c>
    </row>
    <row r="694" spans="2:16" x14ac:dyDescent="0.25">
      <c r="B694" t="s">
        <v>554</v>
      </c>
      <c r="D694">
        <v>102.9</v>
      </c>
      <c r="E694">
        <v>91.4</v>
      </c>
      <c r="F694">
        <v>81.7</v>
      </c>
      <c r="G694">
        <v>75.2</v>
      </c>
      <c r="H694">
        <v>63.7</v>
      </c>
      <c r="I694">
        <v>57.4</v>
      </c>
      <c r="J694" s="8">
        <f>SUM(D694/I694)^(1/5)-1</f>
        <v>0.12383019489659408</v>
      </c>
      <c r="K694"/>
      <c r="L694">
        <v>57.4</v>
      </c>
      <c r="M694">
        <v>49.3</v>
      </c>
    </row>
    <row r="695" spans="2:16" x14ac:dyDescent="0.25">
      <c r="B695" s="10" t="s">
        <v>9</v>
      </c>
      <c r="D695" s="11">
        <f>(D694/E694)-1</f>
        <v>0.12582056892779003</v>
      </c>
      <c r="E695" s="11">
        <f t="shared" ref="E695:H695" si="38">(E694/F694)-1</f>
        <v>0.11872705018359864</v>
      </c>
      <c r="F695" s="11">
        <f t="shared" si="38"/>
        <v>8.6436170212766061E-2</v>
      </c>
      <c r="G695" s="11">
        <f t="shared" si="38"/>
        <v>0.18053375196232335</v>
      </c>
      <c r="H695" s="11">
        <f t="shared" si="38"/>
        <v>0.10975609756097571</v>
      </c>
      <c r="K695"/>
      <c r="L695" s="11">
        <f>(L694/M694)-1</f>
        <v>0.16430020283975666</v>
      </c>
      <c r="M695" s="11"/>
    </row>
    <row r="696" spans="2:16" x14ac:dyDescent="0.25">
      <c r="B696" t="s">
        <v>555</v>
      </c>
      <c r="D696">
        <v>36.4</v>
      </c>
      <c r="E696">
        <v>35.5</v>
      </c>
      <c r="F696">
        <v>37.200000000000003</v>
      </c>
      <c r="G696">
        <v>39.6</v>
      </c>
      <c r="H696">
        <v>37.1</v>
      </c>
      <c r="I696">
        <v>32.1</v>
      </c>
      <c r="J696" s="8">
        <f>SUM(D696/I696)^(1/5)-1</f>
        <v>2.5461288486185563E-2</v>
      </c>
      <c r="K696"/>
      <c r="L696">
        <v>19</v>
      </c>
      <c r="M696">
        <v>17.7</v>
      </c>
    </row>
    <row r="697" spans="2:16" x14ac:dyDescent="0.25">
      <c r="B697" s="10" t="s">
        <v>9</v>
      </c>
      <c r="D697" s="11">
        <f>(D696/E696)-1</f>
        <v>2.5352112676056304E-2</v>
      </c>
      <c r="E697" s="11">
        <f t="shared" ref="E697:H697" si="39">(E696/F696)-1</f>
        <v>-4.5698924731182866E-2</v>
      </c>
      <c r="F697" s="11">
        <f t="shared" si="39"/>
        <v>-6.0606060606060552E-2</v>
      </c>
      <c r="G697" s="11">
        <f t="shared" si="39"/>
        <v>6.7385444743935263E-2</v>
      </c>
      <c r="H697" s="11">
        <f t="shared" si="39"/>
        <v>0.15576323987538943</v>
      </c>
      <c r="J697" s="8"/>
      <c r="K697"/>
    </row>
    <row r="698" spans="2:16" ht="15.75" thickBot="1" x14ac:dyDescent="0.3">
      <c r="B698" t="s">
        <v>15</v>
      </c>
      <c r="D698" s="28">
        <v>0.1</v>
      </c>
      <c r="E698" s="28">
        <v>1.3</v>
      </c>
      <c r="F698" s="28">
        <v>1.5</v>
      </c>
      <c r="G698" s="28">
        <v>0.7</v>
      </c>
      <c r="H698" s="28">
        <v>2.1</v>
      </c>
      <c r="I698" s="28">
        <v>2.8</v>
      </c>
      <c r="K698"/>
      <c r="L698" s="18">
        <v>0.2</v>
      </c>
      <c r="M698" s="18">
        <v>0.1</v>
      </c>
      <c r="N698" s="18"/>
      <c r="O698" s="18"/>
      <c r="P698" s="18"/>
    </row>
    <row r="699" spans="2:16" s="13" customFormat="1" x14ac:dyDescent="0.25">
      <c r="B699" s="13" t="s">
        <v>529</v>
      </c>
      <c r="D699" s="27">
        <f>SUM(D698,D696,D694)</f>
        <v>139.4</v>
      </c>
      <c r="E699" s="27">
        <f>SUM(E698,E696,E694)</f>
        <v>128.19999999999999</v>
      </c>
      <c r="F699" s="27">
        <f>SUM(F698,F696,F694)</f>
        <v>120.4</v>
      </c>
      <c r="G699" s="27">
        <f t="shared" ref="G699:I699" si="40">SUM(G698,G696,G694)</f>
        <v>115.5</v>
      </c>
      <c r="H699" s="27">
        <f t="shared" si="40"/>
        <v>102.9</v>
      </c>
      <c r="I699" s="27">
        <f t="shared" si="40"/>
        <v>92.3</v>
      </c>
      <c r="J699" s="8">
        <f>SUM(D699/I699)^(1/5)-1</f>
        <v>8.5955963431883387E-2</v>
      </c>
      <c r="L699" s="27">
        <f t="shared" ref="L699:M699" si="41">SUM(L698,L696,L694)</f>
        <v>76.599999999999994</v>
      </c>
      <c r="M699" s="27">
        <f t="shared" si="41"/>
        <v>67.099999999999994</v>
      </c>
      <c r="N699" s="13">
        <f>SUM(N692:N693)</f>
        <v>0</v>
      </c>
      <c r="O699" s="13">
        <f>SUM(O692:O693)</f>
        <v>0</v>
      </c>
      <c r="P699" s="13">
        <f>SUM(P692:P693)</f>
        <v>0</v>
      </c>
    </row>
    <row r="700" spans="2:16" x14ac:dyDescent="0.25">
      <c r="B700" t="s">
        <v>19</v>
      </c>
      <c r="D700">
        <v>-110.8</v>
      </c>
      <c r="E700">
        <v>-102.4</v>
      </c>
      <c r="F700">
        <v>-96.6</v>
      </c>
      <c r="G700">
        <v>-90.6</v>
      </c>
      <c r="H700">
        <v>-83.7</v>
      </c>
      <c r="I700">
        <v>-75.900000000000006</v>
      </c>
      <c r="J700" s="8">
        <f>SUM(D700/I700)^(1/5)-1</f>
        <v>7.8597965828469007E-2</v>
      </c>
      <c r="K700"/>
      <c r="L700">
        <v>-59.8</v>
      </c>
      <c r="M700">
        <v>-52.1</v>
      </c>
    </row>
    <row r="701" spans="2:16" x14ac:dyDescent="0.25">
      <c r="B701" t="s">
        <v>530</v>
      </c>
      <c r="D701">
        <v>-5.0999999999999996</v>
      </c>
      <c r="E701">
        <v>-5.3</v>
      </c>
      <c r="F701">
        <v>-1.9</v>
      </c>
      <c r="G701">
        <v>-1.8</v>
      </c>
      <c r="H701">
        <v>-1.8</v>
      </c>
      <c r="I701">
        <v>-2</v>
      </c>
      <c r="K701"/>
      <c r="L701">
        <v>-2.2999999999999998</v>
      </c>
      <c r="M701">
        <v>-2.7</v>
      </c>
    </row>
    <row r="702" spans="2:16" ht="15.75" thickBot="1" x14ac:dyDescent="0.3">
      <c r="B702" t="s">
        <v>531</v>
      </c>
      <c r="D702" s="18">
        <v>0.2</v>
      </c>
      <c r="E702" s="18">
        <v>-0.1</v>
      </c>
      <c r="F702" s="18">
        <v>-0.1</v>
      </c>
      <c r="G702" s="18"/>
      <c r="H702" s="18"/>
      <c r="I702" s="18"/>
      <c r="K702"/>
      <c r="L702" s="18"/>
      <c r="M702" s="18"/>
      <c r="N702" s="18"/>
      <c r="O702" s="18"/>
      <c r="P702" s="18"/>
    </row>
    <row r="703" spans="2:16" s="13" customFormat="1" x14ac:dyDescent="0.25">
      <c r="B703" s="13" t="s">
        <v>24</v>
      </c>
      <c r="D703" s="13">
        <f t="shared" ref="D703:E703" si="42">SUM(D700:D702)</f>
        <v>-115.69999999999999</v>
      </c>
      <c r="E703" s="13">
        <f t="shared" si="42"/>
        <v>-107.8</v>
      </c>
      <c r="F703" s="13">
        <f t="shared" ref="F703:P703" si="43">SUM(F700:F702)</f>
        <v>-98.6</v>
      </c>
      <c r="G703" s="13">
        <f t="shared" si="43"/>
        <v>-92.399999999999991</v>
      </c>
      <c r="H703" s="13">
        <f t="shared" si="43"/>
        <v>-85.5</v>
      </c>
      <c r="I703" s="13">
        <f t="shared" si="43"/>
        <v>-77.900000000000006</v>
      </c>
      <c r="J703" s="8">
        <f>SUM(D703/I703)^(1/5)-1</f>
        <v>8.2328713741032011E-2</v>
      </c>
      <c r="L703" s="13">
        <f t="shared" si="43"/>
        <v>-62.099999999999994</v>
      </c>
      <c r="M703" s="13">
        <f t="shared" ref="M703" si="44">SUM(M700:M702)</f>
        <v>-54.800000000000004</v>
      </c>
      <c r="N703" s="13">
        <f t="shared" si="43"/>
        <v>0</v>
      </c>
      <c r="O703" s="13">
        <f t="shared" si="43"/>
        <v>0</v>
      </c>
      <c r="P703" s="13">
        <f t="shared" si="43"/>
        <v>0</v>
      </c>
    </row>
    <row r="704" spans="2:16" x14ac:dyDescent="0.25">
      <c r="B704" t="s">
        <v>532</v>
      </c>
      <c r="D704">
        <f t="shared" ref="D704:I704" si="45">D699+D703</f>
        <v>23.700000000000017</v>
      </c>
      <c r="E704">
        <f t="shared" si="45"/>
        <v>20.399999999999991</v>
      </c>
      <c r="F704">
        <f>F699+F703</f>
        <v>21.800000000000011</v>
      </c>
      <c r="G704">
        <f t="shared" si="45"/>
        <v>23.100000000000009</v>
      </c>
      <c r="H704">
        <f t="shared" si="45"/>
        <v>17.400000000000006</v>
      </c>
      <c r="I704">
        <f t="shared" si="45"/>
        <v>14.399999999999991</v>
      </c>
      <c r="K704"/>
      <c r="L704">
        <f t="shared" ref="L704:P704" si="46">L699+L703</f>
        <v>14.5</v>
      </c>
      <c r="M704">
        <f t="shared" si="46"/>
        <v>12.29999999999999</v>
      </c>
      <c r="N704">
        <f t="shared" si="46"/>
        <v>0</v>
      </c>
      <c r="O704">
        <f t="shared" si="46"/>
        <v>0</v>
      </c>
      <c r="P704">
        <f t="shared" si="46"/>
        <v>0</v>
      </c>
    </row>
    <row r="705" spans="2:16" x14ac:dyDescent="0.25">
      <c r="B705" t="s">
        <v>26</v>
      </c>
      <c r="D705">
        <v>-1.3</v>
      </c>
      <c r="F705">
        <v>-3.9</v>
      </c>
      <c r="G705">
        <v>-5.5</v>
      </c>
      <c r="H705">
        <v>-5.3</v>
      </c>
      <c r="I705">
        <v>-4.5999999999999996</v>
      </c>
      <c r="K705"/>
      <c r="L705">
        <v>-0.8</v>
      </c>
      <c r="M705">
        <v>-0.5</v>
      </c>
    </row>
    <row r="706" spans="2:16" x14ac:dyDescent="0.25">
      <c r="B706" t="s">
        <v>27</v>
      </c>
      <c r="K706"/>
    </row>
    <row r="707" spans="2:16" x14ac:dyDescent="0.25">
      <c r="B707" t="s">
        <v>29</v>
      </c>
      <c r="K707"/>
    </row>
    <row r="708" spans="2:16" ht="15.75" thickBot="1" x14ac:dyDescent="0.3">
      <c r="B708" t="s">
        <v>546</v>
      </c>
      <c r="D708" s="18">
        <f>SUM(D705,D703,D706)</f>
        <v>-116.99999999999999</v>
      </c>
      <c r="E708" s="18">
        <f t="shared" ref="E708:P708" si="47">SUM(E705,E703,E706)</f>
        <v>-107.8</v>
      </c>
      <c r="F708" s="18">
        <f t="shared" si="47"/>
        <v>-102.5</v>
      </c>
      <c r="G708" s="18">
        <f t="shared" si="47"/>
        <v>-97.899999999999991</v>
      </c>
      <c r="H708" s="18">
        <f t="shared" si="47"/>
        <v>-90.8</v>
      </c>
      <c r="I708" s="18">
        <f t="shared" si="47"/>
        <v>-82.5</v>
      </c>
      <c r="J708" s="8">
        <f>SUM(D708/I708)^(1/5)-1</f>
        <v>7.2374263686593387E-2</v>
      </c>
      <c r="K708"/>
      <c r="L708" s="18">
        <f t="shared" si="47"/>
        <v>-62.899999999999991</v>
      </c>
      <c r="M708" s="18">
        <f t="shared" si="47"/>
        <v>-55.300000000000004</v>
      </c>
      <c r="N708" s="18">
        <f t="shared" si="47"/>
        <v>0</v>
      </c>
      <c r="O708" s="18">
        <f t="shared" si="47"/>
        <v>0</v>
      </c>
      <c r="P708" s="18">
        <f t="shared" si="47"/>
        <v>0</v>
      </c>
    </row>
    <row r="709" spans="2:16" s="13" customFormat="1" x14ac:dyDescent="0.25">
      <c r="B709" s="13" t="s">
        <v>534</v>
      </c>
      <c r="D709" s="13">
        <f t="shared" ref="D709:E709" si="48">SUM(D704:D707)</f>
        <v>22.400000000000016</v>
      </c>
      <c r="E709" s="13">
        <f t="shared" si="48"/>
        <v>20.399999999999991</v>
      </c>
      <c r="F709" s="13">
        <f t="shared" ref="F709:P709" si="49">SUM(F704:F707)</f>
        <v>17.900000000000013</v>
      </c>
      <c r="G709" s="13">
        <f t="shared" si="49"/>
        <v>17.600000000000009</v>
      </c>
      <c r="H709" s="13">
        <f t="shared" si="49"/>
        <v>12.100000000000005</v>
      </c>
      <c r="I709" s="13">
        <f t="shared" si="49"/>
        <v>9.7999999999999918</v>
      </c>
      <c r="J709" s="8">
        <f>SUM(D709/I709)^(1/5)-1</f>
        <v>0.17978912471278008</v>
      </c>
      <c r="L709" s="13">
        <f t="shared" si="49"/>
        <v>13.7</v>
      </c>
      <c r="M709" s="13">
        <f t="shared" ref="M709" si="50">SUM(M704:M707)</f>
        <v>11.79999999999999</v>
      </c>
      <c r="N709" s="13">
        <f t="shared" si="49"/>
        <v>0</v>
      </c>
      <c r="O709" s="13">
        <f t="shared" si="49"/>
        <v>0</v>
      </c>
      <c r="P709" s="13">
        <f t="shared" si="49"/>
        <v>0</v>
      </c>
    </row>
    <row r="710" spans="2:16" s="13" customFormat="1" x14ac:dyDescent="0.25"/>
    <row r="711" spans="2:16" s="13" customFormat="1" x14ac:dyDescent="0.25">
      <c r="B711" s="13" t="s">
        <v>556</v>
      </c>
    </row>
    <row r="712" spans="2:16" s="13" customFormat="1" x14ac:dyDescent="0.25">
      <c r="B712" t="s">
        <v>550</v>
      </c>
      <c r="D712" s="24">
        <v>0.32</v>
      </c>
      <c r="E712" s="37">
        <v>0.28999999999999998</v>
      </c>
      <c r="F712" s="37">
        <v>0.32</v>
      </c>
      <c r="G712" s="37">
        <v>0.2</v>
      </c>
      <c r="H712" s="37">
        <v>0.23</v>
      </c>
      <c r="I712" s="37">
        <v>0.26</v>
      </c>
      <c r="J712" s="24"/>
      <c r="K712" s="37"/>
      <c r="L712" s="37">
        <v>0.38299999999999995</v>
      </c>
      <c r="M712" s="37">
        <v>0.32500000000000001</v>
      </c>
    </row>
    <row r="713" spans="2:16" s="13" customFormat="1" x14ac:dyDescent="0.25">
      <c r="B713" t="s">
        <v>557</v>
      </c>
      <c r="D713" s="24"/>
      <c r="E713" s="37"/>
      <c r="F713" s="37"/>
      <c r="G713" s="37"/>
      <c r="H713" s="37"/>
      <c r="I713" s="37"/>
      <c r="J713" s="24"/>
      <c r="K713" s="37"/>
      <c r="L713" s="37">
        <v>0.19</v>
      </c>
      <c r="M713" s="37">
        <v>0.18</v>
      </c>
    </row>
    <row r="714" spans="2:16" s="13" customFormat="1" x14ac:dyDescent="0.25">
      <c r="B714" t="s">
        <v>548</v>
      </c>
      <c r="D714" s="37">
        <v>0.56000000000000005</v>
      </c>
      <c r="E714" s="37">
        <v>0.83</v>
      </c>
      <c r="F714" s="37">
        <v>0.54</v>
      </c>
      <c r="G714" s="37">
        <v>0.55000000000000004</v>
      </c>
      <c r="H714" s="37">
        <v>0.55000000000000004</v>
      </c>
      <c r="I714" s="37">
        <v>0.54</v>
      </c>
      <c r="J714" s="37"/>
      <c r="K714" s="37"/>
      <c r="L714" s="37"/>
      <c r="M714" s="37"/>
    </row>
    <row r="715" spans="2:16" s="13" customFormat="1" x14ac:dyDescent="0.25">
      <c r="B715" t="s">
        <v>558</v>
      </c>
      <c r="D715" s="37">
        <f>-(D701+D700)/D699</f>
        <v>0.83142037302725957</v>
      </c>
      <c r="E715" s="37">
        <f t="shared" ref="E715:M715" si="51">-(E701+E700)/E699</f>
        <v>0.84009360374414987</v>
      </c>
      <c r="F715" s="37">
        <f t="shared" si="51"/>
        <v>0.81810631229235875</v>
      </c>
      <c r="G715" s="37">
        <f t="shared" si="51"/>
        <v>0.79999999999999993</v>
      </c>
      <c r="H715" s="37">
        <f t="shared" si="51"/>
        <v>0.83090379008746351</v>
      </c>
      <c r="I715" s="37">
        <f t="shared" si="51"/>
        <v>0.84398699891657647</v>
      </c>
      <c r="J715" s="37"/>
      <c r="K715" s="37"/>
      <c r="L715" s="37">
        <f t="shared" si="51"/>
        <v>0.81070496083550914</v>
      </c>
      <c r="M715" s="37">
        <f t="shared" si="51"/>
        <v>0.81669150521609546</v>
      </c>
    </row>
    <row r="716" spans="2:16" s="13" customFormat="1" x14ac:dyDescent="0.25">
      <c r="B716" t="s">
        <v>559</v>
      </c>
      <c r="D716" s="3" t="s">
        <v>560</v>
      </c>
      <c r="E716" s="3"/>
      <c r="F716" s="3"/>
      <c r="G716" s="51"/>
      <c r="H716" s="51"/>
    </row>
    <row r="717" spans="2:16" s="13" customFormat="1" x14ac:dyDescent="0.25">
      <c r="B717" t="s">
        <v>561</v>
      </c>
      <c r="D717" s="3" t="s">
        <v>562</v>
      </c>
      <c r="E717" s="3"/>
      <c r="F717" s="3"/>
      <c r="G717" s="51"/>
      <c r="H717" s="51"/>
    </row>
    <row r="718" spans="2:16" s="13" customFormat="1" x14ac:dyDescent="0.25">
      <c r="B718" t="s">
        <v>563</v>
      </c>
      <c r="D718" s="51">
        <v>12594</v>
      </c>
      <c r="E718" s="51">
        <v>11673</v>
      </c>
      <c r="F718" s="51">
        <v>10378</v>
      </c>
      <c r="G718" s="51">
        <v>8900</v>
      </c>
      <c r="H718" s="51">
        <v>8047</v>
      </c>
      <c r="I718" s="51">
        <v>7996</v>
      </c>
      <c r="J718" s="8">
        <f>SUM(D718/I718)^(1/5)-1</f>
        <v>9.5111099317569225E-2</v>
      </c>
      <c r="K718"/>
      <c r="L718" s="51">
        <v>15588</v>
      </c>
      <c r="M718" s="51">
        <v>12594</v>
      </c>
      <c r="N718"/>
    </row>
    <row r="719" spans="2:16" s="13" customFormat="1" x14ac:dyDescent="0.25">
      <c r="B719" t="s">
        <v>564</v>
      </c>
      <c r="D719" s="51">
        <v>2284</v>
      </c>
      <c r="E719" s="51">
        <v>2350</v>
      </c>
      <c r="F719" s="51">
        <v>2107</v>
      </c>
      <c r="G719" s="51">
        <v>1961</v>
      </c>
      <c r="H719" s="51">
        <v>1884</v>
      </c>
      <c r="I719" s="51">
        <v>1238</v>
      </c>
      <c r="J719"/>
      <c r="K719"/>
      <c r="L719" s="51">
        <v>1201</v>
      </c>
      <c r="M719" s="51">
        <v>1029</v>
      </c>
      <c r="N719"/>
    </row>
    <row r="720" spans="2:16" s="13" customFormat="1" x14ac:dyDescent="0.25">
      <c r="B720" t="s">
        <v>565</v>
      </c>
      <c r="D720" s="51">
        <v>-1367</v>
      </c>
      <c r="E720" s="51">
        <v>-1257</v>
      </c>
      <c r="F720" s="51">
        <v>-1213</v>
      </c>
      <c r="G720" s="51">
        <v>-878</v>
      </c>
      <c r="H720" s="51">
        <v>-1127</v>
      </c>
      <c r="I720" s="51">
        <v>-730</v>
      </c>
      <c r="J720"/>
      <c r="K720"/>
      <c r="L720">
        <v>-567</v>
      </c>
      <c r="M720">
        <v>-762</v>
      </c>
      <c r="N720"/>
    </row>
    <row r="721" spans="2:16" s="13" customFormat="1" x14ac:dyDescent="0.25">
      <c r="B721" t="s">
        <v>566</v>
      </c>
      <c r="D721" s="51">
        <f>SUM(D719+D720)</f>
        <v>917</v>
      </c>
      <c r="E721" s="51">
        <f>SUM(E719+E720)</f>
        <v>1093</v>
      </c>
      <c r="F721" s="51">
        <v>894</v>
      </c>
      <c r="G721" s="51">
        <v>1083</v>
      </c>
      <c r="H721" s="51">
        <f>SUM(H719+H720)</f>
        <v>757</v>
      </c>
      <c r="I721" s="51">
        <f>SUM(I719+I720)</f>
        <v>508</v>
      </c>
      <c r="J721"/>
      <c r="K721"/>
      <c r="L721">
        <v>634</v>
      </c>
      <c r="M721">
        <v>267</v>
      </c>
      <c r="N721"/>
    </row>
    <row r="722" spans="2:16" s="13" customFormat="1" x14ac:dyDescent="0.25">
      <c r="B722" t="s">
        <v>567</v>
      </c>
      <c r="D722" s="51">
        <v>2077</v>
      </c>
      <c r="E722" s="51">
        <v>-172</v>
      </c>
      <c r="F722" s="51">
        <v>401</v>
      </c>
      <c r="G722" s="51">
        <v>395</v>
      </c>
      <c r="H722" s="51">
        <v>588</v>
      </c>
      <c r="I722" s="51">
        <v>196</v>
      </c>
      <c r="J722"/>
      <c r="K722"/>
      <c r="L722">
        <v>-412</v>
      </c>
      <c r="M722">
        <v>934</v>
      </c>
      <c r="N722"/>
    </row>
    <row r="723" spans="2:16" s="13" customFormat="1" x14ac:dyDescent="0.25">
      <c r="B723" t="s">
        <v>568</v>
      </c>
      <c r="D723" s="2"/>
      <c r="E723" s="2"/>
      <c r="F723" s="2"/>
      <c r="G723" s="2"/>
      <c r="H723" s="2">
        <v>-492</v>
      </c>
      <c r="I723" s="2">
        <v>-653</v>
      </c>
      <c r="J723"/>
      <c r="K723"/>
      <c r="L723"/>
      <c r="M723"/>
      <c r="N723"/>
    </row>
    <row r="724" spans="2:16" s="13" customFormat="1" x14ac:dyDescent="0.25">
      <c r="B724" t="s">
        <v>569</v>
      </c>
      <c r="D724" s="2">
        <f>SUM(D718,D719,D720,D722)</f>
        <v>15588</v>
      </c>
      <c r="E724" s="2">
        <f t="shared" ref="E724:G724" si="52">SUM(E718,E719,E720,E722)</f>
        <v>12594</v>
      </c>
      <c r="F724" s="2">
        <f t="shared" si="52"/>
        <v>11673</v>
      </c>
      <c r="G724" s="2">
        <f t="shared" si="52"/>
        <v>10378</v>
      </c>
      <c r="H724" s="2">
        <f>SUM(H718,H719,H720,H722,H723)</f>
        <v>8900</v>
      </c>
      <c r="I724" s="2">
        <f>SUM(I718,I719,I720,I722,I723)</f>
        <v>8047</v>
      </c>
      <c r="J724" s="8">
        <f>SUM(D724/I724)^(1/5)-1</f>
        <v>0.14138268297267076</v>
      </c>
      <c r="K724"/>
      <c r="L724" s="2">
        <f t="shared" ref="L724:M724" si="53">SUM(L718,L719,L720,L722,L723)</f>
        <v>15810</v>
      </c>
      <c r="M724" s="2">
        <f t="shared" si="53"/>
        <v>13795</v>
      </c>
      <c r="N724"/>
    </row>
    <row r="725" spans="2:16" s="13" customFormat="1" x14ac:dyDescent="0.25">
      <c r="B725" s="10" t="s">
        <v>9</v>
      </c>
      <c r="D725" s="11">
        <f>(D724/E724)-1</f>
        <v>0.23773225345402582</v>
      </c>
      <c r="E725" s="11">
        <f t="shared" ref="E725:H725" si="54">(E724/F724)-1</f>
        <v>7.8900025700334053E-2</v>
      </c>
      <c r="F725" s="11">
        <f t="shared" si="54"/>
        <v>0.12478319522065906</v>
      </c>
      <c r="G725" s="11">
        <f t="shared" si="54"/>
        <v>0.16606741573033701</v>
      </c>
      <c r="H725" s="11">
        <f t="shared" si="54"/>
        <v>0.10600223685845656</v>
      </c>
      <c r="I725" s="2"/>
      <c r="J725" s="8"/>
      <c r="K725"/>
      <c r="L725" s="11">
        <f t="shared" ref="L725" si="55">(L724/M724)-1</f>
        <v>0.14606741573033699</v>
      </c>
      <c r="M725" s="2"/>
      <c r="N725"/>
    </row>
    <row r="726" spans="2:16" s="13" customFormat="1" ht="15.75" thickBot="1" x14ac:dyDescent="0.3">
      <c r="B726" t="s">
        <v>570</v>
      </c>
      <c r="D726" s="28">
        <v>1435</v>
      </c>
      <c r="E726" s="28">
        <v>1118</v>
      </c>
      <c r="F726" s="28">
        <v>1651</v>
      </c>
      <c r="G726" s="28">
        <v>1841</v>
      </c>
      <c r="H726" s="28">
        <v>2257</v>
      </c>
      <c r="I726" s="28">
        <v>1854</v>
      </c>
      <c r="J726"/>
      <c r="K726"/>
      <c r="L726" s="28">
        <v>1403</v>
      </c>
      <c r="M726" s="28">
        <v>1132</v>
      </c>
      <c r="N726" s="28"/>
    </row>
    <row r="727" spans="2:16" s="13" customFormat="1" x14ac:dyDescent="0.25">
      <c r="B727" s="13" t="s">
        <v>571</v>
      </c>
      <c r="D727" s="27">
        <f>SUM(D726,D724)</f>
        <v>17023</v>
      </c>
      <c r="E727" s="27">
        <f t="shared" ref="E727:I727" si="56">SUM(E726,E724)</f>
        <v>13712</v>
      </c>
      <c r="F727" s="27">
        <f t="shared" si="56"/>
        <v>13324</v>
      </c>
      <c r="G727" s="27">
        <f t="shared" si="56"/>
        <v>12219</v>
      </c>
      <c r="H727" s="27">
        <f t="shared" si="56"/>
        <v>11157</v>
      </c>
      <c r="I727" s="27">
        <f t="shared" si="56"/>
        <v>9901</v>
      </c>
      <c r="J727" s="8">
        <f>SUM(D727/I727)^(1/5)-1</f>
        <v>0.11447776360039152</v>
      </c>
      <c r="L727" s="27">
        <f t="shared" ref="L727:M727" si="57">SUM(L726,L724)</f>
        <v>17213</v>
      </c>
      <c r="M727" s="27">
        <f t="shared" si="57"/>
        <v>14927</v>
      </c>
    </row>
    <row r="728" spans="2:16" s="13" customFormat="1" x14ac:dyDescent="0.25">
      <c r="B728" t="s">
        <v>572</v>
      </c>
      <c r="D728" s="37">
        <v>7.0000000000000007E-2</v>
      </c>
      <c r="E728" s="37">
        <v>0.09</v>
      </c>
      <c r="F728" s="37">
        <v>0.09</v>
      </c>
      <c r="G728" s="37">
        <v>0.12</v>
      </c>
      <c r="H728" s="37">
        <v>0.09</v>
      </c>
      <c r="I728" s="37">
        <v>0.06</v>
      </c>
      <c r="J728"/>
      <c r="K728"/>
      <c r="L728" s="37">
        <v>0.08</v>
      </c>
      <c r="M728" s="37">
        <v>0.04</v>
      </c>
    </row>
    <row r="729" spans="2:16" x14ac:dyDescent="0.25">
      <c r="K729"/>
      <c r="L729" s="2"/>
      <c r="N729" s="13"/>
    </row>
    <row r="730" spans="2:16" x14ac:dyDescent="0.25">
      <c r="K730"/>
      <c r="L730" s="2"/>
    </row>
    <row r="731" spans="2:16" x14ac:dyDescent="0.25">
      <c r="B731" s="13" t="s">
        <v>151</v>
      </c>
      <c r="J731" s="6" t="s">
        <v>7</v>
      </c>
      <c r="K731"/>
    </row>
    <row r="732" spans="2:16" hidden="1" x14ac:dyDescent="0.25">
      <c r="B732" t="s">
        <v>527</v>
      </c>
      <c r="D732">
        <v>-1.4</v>
      </c>
      <c r="E732">
        <v>-1</v>
      </c>
      <c r="F732">
        <v>-0.7</v>
      </c>
      <c r="G732">
        <v>-0.7</v>
      </c>
      <c r="H732">
        <v>-0.9</v>
      </c>
      <c r="I732">
        <v>-0.6</v>
      </c>
      <c r="K732"/>
      <c r="L732">
        <v>-0.7</v>
      </c>
      <c r="M732">
        <v>-0.6</v>
      </c>
    </row>
    <row r="733" spans="2:16" hidden="1" x14ac:dyDescent="0.25">
      <c r="B733" t="s">
        <v>528</v>
      </c>
      <c r="D733">
        <v>183.4</v>
      </c>
      <c r="E733">
        <v>152.9</v>
      </c>
      <c r="F733">
        <v>94.1</v>
      </c>
      <c r="G733">
        <v>109.8</v>
      </c>
      <c r="H733">
        <v>107.6</v>
      </c>
      <c r="I733">
        <v>82.9</v>
      </c>
      <c r="K733"/>
      <c r="L733">
        <v>50.2</v>
      </c>
      <c r="M733">
        <v>98.6</v>
      </c>
    </row>
    <row r="734" spans="2:16" x14ac:dyDescent="0.25">
      <c r="B734" t="s">
        <v>529</v>
      </c>
      <c r="D734">
        <f>SUM(D732:D733)</f>
        <v>182</v>
      </c>
      <c r="E734">
        <f>SUM(E732:E733)</f>
        <v>151.9</v>
      </c>
      <c r="F734">
        <f t="shared" ref="F734:P734" si="58">SUM(F732:F733)</f>
        <v>93.399999999999991</v>
      </c>
      <c r="G734">
        <f t="shared" si="58"/>
        <v>109.1</v>
      </c>
      <c r="H734">
        <f t="shared" si="58"/>
        <v>106.69999999999999</v>
      </c>
      <c r="I734">
        <f t="shared" si="58"/>
        <v>82.300000000000011</v>
      </c>
      <c r="J734" s="8">
        <f>SUM(D734/I734)^(1/5)-1</f>
        <v>0.17201807791587287</v>
      </c>
      <c r="K734"/>
      <c r="L734">
        <f t="shared" si="58"/>
        <v>49.5</v>
      </c>
      <c r="M734">
        <f t="shared" ref="M734" si="59">SUM(M732:M733)</f>
        <v>98</v>
      </c>
      <c r="N734">
        <f t="shared" si="58"/>
        <v>0</v>
      </c>
      <c r="O734">
        <f t="shared" si="58"/>
        <v>0</v>
      </c>
      <c r="P734">
        <f t="shared" si="58"/>
        <v>0</v>
      </c>
    </row>
    <row r="735" spans="2:16" x14ac:dyDescent="0.25">
      <c r="B735" s="10" t="s">
        <v>9</v>
      </c>
      <c r="D735" s="11">
        <f>(D734/E734)-1</f>
        <v>0.19815668202764969</v>
      </c>
      <c r="E735" s="11">
        <f t="shared" ref="E735:H735" si="60">(E734/F734)-1</f>
        <v>0.62633832976445425</v>
      </c>
      <c r="F735" s="11">
        <f t="shared" si="60"/>
        <v>-0.1439046746104492</v>
      </c>
      <c r="G735" s="11">
        <f t="shared" si="60"/>
        <v>2.2492970946579316E-2</v>
      </c>
      <c r="H735" s="11">
        <f t="shared" si="60"/>
        <v>0.29647630619684051</v>
      </c>
      <c r="K735"/>
      <c r="L735" s="11">
        <f t="shared" ref="L735" si="61">(L734/M734)-1</f>
        <v>-0.49489795918367352</v>
      </c>
      <c r="M735" s="11"/>
    </row>
    <row r="736" spans="2:16" x14ac:dyDescent="0.25">
      <c r="B736" t="s">
        <v>19</v>
      </c>
      <c r="D736">
        <v>-118.1</v>
      </c>
      <c r="E736">
        <v>-100.7</v>
      </c>
      <c r="F736">
        <v>-71.7</v>
      </c>
      <c r="G736">
        <v>-79.2</v>
      </c>
      <c r="H736">
        <v>-76.7</v>
      </c>
      <c r="I736">
        <v>-61.7</v>
      </c>
      <c r="J736" s="8">
        <f>SUM(D736/I736)^(1/5)-1</f>
        <v>0.138657069113721</v>
      </c>
      <c r="K736"/>
      <c r="L736">
        <v>-38.700000000000003</v>
      </c>
      <c r="M736">
        <v>-62.3</v>
      </c>
    </row>
    <row r="737" spans="2:16" x14ac:dyDescent="0.25">
      <c r="B737" s="10" t="s">
        <v>9</v>
      </c>
      <c r="D737" s="11">
        <f>(D736/E736)-1</f>
        <v>0.17279046673286991</v>
      </c>
      <c r="E737" s="11">
        <f t="shared" ref="E737:H737" si="62">(E736/F736)-1</f>
        <v>0.4044630404463041</v>
      </c>
      <c r="F737" s="11">
        <f t="shared" si="62"/>
        <v>-9.4696969696969724E-2</v>
      </c>
      <c r="G737" s="11">
        <f t="shared" si="62"/>
        <v>3.2594524119947899E-2</v>
      </c>
      <c r="H737" s="11">
        <f t="shared" si="62"/>
        <v>0.24311183144246362</v>
      </c>
      <c r="K737"/>
      <c r="L737" s="11">
        <f t="shared" ref="L737" si="63">(L736/M736)-1</f>
        <v>-0.3788121990369181</v>
      </c>
    </row>
    <row r="738" spans="2:16" x14ac:dyDescent="0.25">
      <c r="B738" t="s">
        <v>530</v>
      </c>
      <c r="D738">
        <v>-3.1</v>
      </c>
      <c r="E738">
        <v>-3.1</v>
      </c>
      <c r="F738">
        <v>-1.7</v>
      </c>
      <c r="G738">
        <v>-1.8</v>
      </c>
      <c r="H738">
        <v>-1.9</v>
      </c>
      <c r="I738">
        <v>-1.6</v>
      </c>
      <c r="K738"/>
      <c r="L738">
        <v>-2</v>
      </c>
      <c r="M738">
        <v>-1.6</v>
      </c>
    </row>
    <row r="739" spans="2:16" ht="15.75" thickBot="1" x14ac:dyDescent="0.3">
      <c r="B739" t="s">
        <v>531</v>
      </c>
      <c r="D739" s="18">
        <v>0.1</v>
      </c>
      <c r="E739" s="18">
        <v>-0.2</v>
      </c>
      <c r="F739" s="18"/>
      <c r="G739" s="18"/>
      <c r="H739" s="18"/>
      <c r="I739" s="18"/>
      <c r="K739"/>
      <c r="L739" s="18"/>
      <c r="M739" s="18">
        <v>0.1</v>
      </c>
      <c r="N739" s="18"/>
      <c r="O739" s="18"/>
      <c r="P739" s="18"/>
    </row>
    <row r="740" spans="2:16" s="13" customFormat="1" x14ac:dyDescent="0.25">
      <c r="B740" s="13" t="s">
        <v>24</v>
      </c>
      <c r="D740" s="13">
        <f>SUM(D736,D738,D739)</f>
        <v>-121.1</v>
      </c>
      <c r="E740" s="13">
        <f t="shared" ref="E740:I740" si="64">SUM(E736,E738,E739)</f>
        <v>-104</v>
      </c>
      <c r="F740" s="13">
        <f t="shared" si="64"/>
        <v>-73.400000000000006</v>
      </c>
      <c r="G740" s="13">
        <f t="shared" si="64"/>
        <v>-81</v>
      </c>
      <c r="H740" s="13">
        <f t="shared" si="64"/>
        <v>-78.600000000000009</v>
      </c>
      <c r="I740" s="13">
        <f t="shared" si="64"/>
        <v>-63.300000000000004</v>
      </c>
      <c r="J740" s="8">
        <f>SUM(D740/I740)^(1/5)-1</f>
        <v>0.13853945854367189</v>
      </c>
      <c r="L740" s="13">
        <f t="shared" ref="L740:M740" si="65">SUM(L736,L738,L739)</f>
        <v>-40.700000000000003</v>
      </c>
      <c r="M740" s="13">
        <f t="shared" si="65"/>
        <v>-63.8</v>
      </c>
      <c r="N740" s="13">
        <f>SUM(N736:N739)</f>
        <v>0</v>
      </c>
      <c r="O740" s="13">
        <f>SUM(O736:O739)</f>
        <v>0</v>
      </c>
      <c r="P740" s="13">
        <f>SUM(P736:P739)</f>
        <v>0</v>
      </c>
    </row>
    <row r="741" spans="2:16" x14ac:dyDescent="0.25">
      <c r="B741" t="s">
        <v>532</v>
      </c>
      <c r="D741">
        <f t="shared" ref="D741:I741" si="66">D734+D740</f>
        <v>60.900000000000006</v>
      </c>
      <c r="E741">
        <f t="shared" si="66"/>
        <v>47.900000000000006</v>
      </c>
      <c r="F741">
        <f t="shared" si="66"/>
        <v>19.999999999999986</v>
      </c>
      <c r="G741">
        <f t="shared" si="66"/>
        <v>28.099999999999994</v>
      </c>
      <c r="H741">
        <f>H734+H740</f>
        <v>28.09999999999998</v>
      </c>
      <c r="I741">
        <f t="shared" si="66"/>
        <v>19.000000000000007</v>
      </c>
      <c r="K741"/>
      <c r="L741">
        <f t="shared" ref="L741:P741" si="67">L734+L740</f>
        <v>8.7999999999999972</v>
      </c>
      <c r="M741">
        <f t="shared" si="67"/>
        <v>34.200000000000003</v>
      </c>
      <c r="N741">
        <f t="shared" si="67"/>
        <v>0</v>
      </c>
      <c r="O741">
        <f t="shared" si="67"/>
        <v>0</v>
      </c>
      <c r="P741">
        <f t="shared" si="67"/>
        <v>0</v>
      </c>
    </row>
    <row r="742" spans="2:16" x14ac:dyDescent="0.25">
      <c r="B742" t="s">
        <v>26</v>
      </c>
      <c r="K742"/>
    </row>
    <row r="743" spans="2:16" x14ac:dyDescent="0.25">
      <c r="B743" t="s">
        <v>27</v>
      </c>
      <c r="K743"/>
    </row>
    <row r="744" spans="2:16" x14ac:dyDescent="0.25">
      <c r="B744" t="s">
        <v>29</v>
      </c>
      <c r="K744"/>
    </row>
    <row r="745" spans="2:16" ht="15.75" thickBot="1" x14ac:dyDescent="0.3">
      <c r="B745" t="s">
        <v>546</v>
      </c>
      <c r="D745" s="18">
        <f>SUM(D740,D742,D743)</f>
        <v>-121.1</v>
      </c>
      <c r="E745" s="18">
        <f t="shared" ref="E745:I745" si="68">SUM(E740,E742,E743)</f>
        <v>-104</v>
      </c>
      <c r="F745" s="18">
        <f t="shared" si="68"/>
        <v>-73.400000000000006</v>
      </c>
      <c r="G745" s="18">
        <f t="shared" si="68"/>
        <v>-81</v>
      </c>
      <c r="H745" s="18">
        <f t="shared" si="68"/>
        <v>-78.600000000000009</v>
      </c>
      <c r="I745" s="18">
        <f t="shared" si="68"/>
        <v>-63.300000000000004</v>
      </c>
      <c r="J745" s="8">
        <f>SUM(D745/I745)^(1/5)-1</f>
        <v>0.13853945854367189</v>
      </c>
      <c r="K745"/>
      <c r="L745" s="18">
        <f t="shared" ref="L745:M745" si="69">SUM(L740,L742,L743)</f>
        <v>-40.700000000000003</v>
      </c>
      <c r="M745" s="18">
        <f t="shared" si="69"/>
        <v>-63.8</v>
      </c>
      <c r="N745" s="18"/>
      <c r="O745" s="18"/>
      <c r="P745" s="18"/>
    </row>
    <row r="746" spans="2:16" s="13" customFormat="1" x14ac:dyDescent="0.25">
      <c r="B746" s="13" t="s">
        <v>534</v>
      </c>
      <c r="D746" s="13">
        <f t="shared" ref="D746:E746" si="70">SUM(D741:D744)</f>
        <v>60.900000000000006</v>
      </c>
      <c r="E746" s="13">
        <f t="shared" si="70"/>
        <v>47.900000000000006</v>
      </c>
      <c r="F746" s="13">
        <f t="shared" ref="F746:P746" si="71">SUM(F741:F744)</f>
        <v>19.999999999999986</v>
      </c>
      <c r="G746" s="13">
        <f t="shared" si="71"/>
        <v>28.099999999999994</v>
      </c>
      <c r="H746" s="13">
        <f t="shared" si="71"/>
        <v>28.09999999999998</v>
      </c>
      <c r="I746" s="13">
        <f t="shared" si="71"/>
        <v>19.000000000000007</v>
      </c>
      <c r="J746" s="8">
        <f>SUM(D746/I746)^(1/5)-1</f>
        <v>0.2623295196512645</v>
      </c>
      <c r="L746" s="13">
        <f t="shared" si="71"/>
        <v>8.7999999999999972</v>
      </c>
      <c r="M746" s="13">
        <f t="shared" ref="M746" si="72">SUM(M741:M744)</f>
        <v>34.200000000000003</v>
      </c>
      <c r="N746" s="13">
        <f t="shared" si="71"/>
        <v>0</v>
      </c>
      <c r="O746" s="13">
        <f t="shared" si="71"/>
        <v>0</v>
      </c>
      <c r="P746" s="13">
        <f t="shared" si="71"/>
        <v>0</v>
      </c>
    </row>
    <row r="747" spans="2:16" s="13" customFormat="1" x14ac:dyDescent="0.25">
      <c r="B747" s="10" t="s">
        <v>9</v>
      </c>
      <c r="D747" s="11">
        <f>(D746/E746)-1</f>
        <v>0.27139874739039671</v>
      </c>
      <c r="E747" s="11">
        <f t="shared" ref="E747:H747" si="73">(E746/F746)-1</f>
        <v>1.3950000000000018</v>
      </c>
      <c r="F747" s="11">
        <f t="shared" si="73"/>
        <v>-0.28825622775800752</v>
      </c>
      <c r="G747" s="11">
        <f t="shared" si="73"/>
        <v>0</v>
      </c>
      <c r="H747" s="11">
        <f t="shared" si="73"/>
        <v>0.47894736842105101</v>
      </c>
      <c r="J747" s="8"/>
      <c r="L747" s="11">
        <f t="shared" ref="L747" si="74">(L746/M746)-1</f>
        <v>-0.74269005847953229</v>
      </c>
    </row>
    <row r="748" spans="2:16" x14ac:dyDescent="0.25">
      <c r="K748"/>
    </row>
    <row r="749" spans="2:16" x14ac:dyDescent="0.25">
      <c r="B749" s="13" t="s">
        <v>573</v>
      </c>
      <c r="K749"/>
    </row>
    <row r="750" spans="2:16" x14ac:dyDescent="0.25">
      <c r="B750" t="s">
        <v>574</v>
      </c>
      <c r="D750" s="3" t="s">
        <v>575</v>
      </c>
      <c r="E750" s="3" t="s">
        <v>576</v>
      </c>
      <c r="F750" s="3" t="s">
        <v>577</v>
      </c>
      <c r="G750" s="3" t="s">
        <v>578</v>
      </c>
      <c r="H750" s="3" t="s">
        <v>579</v>
      </c>
      <c r="I750" s="51"/>
      <c r="J750" s="51"/>
      <c r="K750" s="51"/>
      <c r="L750" s="51">
        <v>83000</v>
      </c>
      <c r="M750" s="51">
        <v>97000</v>
      </c>
      <c r="N750" s="51"/>
    </row>
    <row r="751" spans="2:16" x14ac:dyDescent="0.25">
      <c r="B751" t="s">
        <v>580</v>
      </c>
      <c r="D751" s="3" t="s">
        <v>581</v>
      </c>
      <c r="E751" s="3" t="s">
        <v>581</v>
      </c>
      <c r="F751" s="3" t="s">
        <v>581</v>
      </c>
      <c r="G751" s="3" t="s">
        <v>581</v>
      </c>
      <c r="H751" s="3" t="s">
        <v>581</v>
      </c>
      <c r="I751" s="51"/>
      <c r="J751" s="51"/>
      <c r="K751" s="51"/>
      <c r="L751" s="51"/>
      <c r="M751" s="51"/>
      <c r="N751" s="51"/>
    </row>
    <row r="752" spans="2:16" x14ac:dyDescent="0.25">
      <c r="B752" t="s">
        <v>582</v>
      </c>
      <c r="D752" s="51">
        <v>15000</v>
      </c>
      <c r="E752" s="51">
        <v>15000</v>
      </c>
      <c r="F752" s="51">
        <v>15000</v>
      </c>
      <c r="G752" s="51">
        <v>15000</v>
      </c>
      <c r="H752" s="51">
        <v>15000</v>
      </c>
      <c r="I752" s="51"/>
      <c r="J752" s="51"/>
      <c r="K752" s="51"/>
      <c r="L752" s="51"/>
      <c r="M752" s="51"/>
      <c r="N752" s="51"/>
    </row>
    <row r="753" spans="2:14" x14ac:dyDescent="0.25">
      <c r="B753" t="s">
        <v>583</v>
      </c>
      <c r="D753" s="3" t="s">
        <v>584</v>
      </c>
      <c r="E753" s="3" t="s">
        <v>584</v>
      </c>
      <c r="F753" s="3" t="s">
        <v>584</v>
      </c>
      <c r="G753" s="3" t="s">
        <v>584</v>
      </c>
      <c r="H753" s="3" t="s">
        <v>584</v>
      </c>
      <c r="I753" s="51"/>
      <c r="J753" s="51"/>
      <c r="K753" s="51"/>
      <c r="L753" s="51"/>
      <c r="M753" s="51"/>
      <c r="N753" s="51"/>
    </row>
    <row r="754" spans="2:14" x14ac:dyDescent="0.25">
      <c r="B754" t="s">
        <v>585</v>
      </c>
      <c r="D754" s="51">
        <v>55</v>
      </c>
      <c r="E754" s="51"/>
      <c r="F754" s="51"/>
      <c r="G754" s="51"/>
      <c r="H754" s="51"/>
      <c r="I754" s="51"/>
      <c r="J754" s="51"/>
      <c r="K754" s="51"/>
      <c r="L754" s="51"/>
      <c r="M754" s="51"/>
      <c r="N754" s="51"/>
    </row>
    <row r="755" spans="2:14" x14ac:dyDescent="0.25">
      <c r="B755" t="s">
        <v>550</v>
      </c>
      <c r="D755" s="24">
        <v>0.63500000000000001</v>
      </c>
      <c r="E755" s="24">
        <v>0.504</v>
      </c>
      <c r="F755" s="24">
        <v>0.20699999999999999</v>
      </c>
      <c r="G755" s="24">
        <v>0.29099999999999998</v>
      </c>
      <c r="H755" s="37">
        <v>0.28999999999999998</v>
      </c>
      <c r="I755" s="37">
        <v>0.21</v>
      </c>
      <c r="J755" s="24"/>
      <c r="K755" s="24"/>
      <c r="L755" s="24">
        <v>0.14000000000000001</v>
      </c>
      <c r="M755" s="24">
        <v>0.69299999999999995</v>
      </c>
    </row>
    <row r="756" spans="2:14" x14ac:dyDescent="0.25">
      <c r="B756" t="s">
        <v>558</v>
      </c>
      <c r="D756" s="37">
        <f>-(D738+D736)/D734</f>
        <v>0.6659340659340659</v>
      </c>
      <c r="E756" s="37">
        <f t="shared" ref="E756:I756" si="75">-(E738+E736)/E734</f>
        <v>0.68334430546412106</v>
      </c>
      <c r="F756" s="37">
        <f t="shared" si="75"/>
        <v>0.78586723768736633</v>
      </c>
      <c r="G756" s="37">
        <f t="shared" si="75"/>
        <v>0.74243813015582039</v>
      </c>
      <c r="H756" s="37">
        <f t="shared" si="75"/>
        <v>0.73664479850046871</v>
      </c>
      <c r="I756" s="37">
        <f t="shared" si="75"/>
        <v>0.76913730255164026</v>
      </c>
      <c r="J756" s="37"/>
      <c r="K756" s="37"/>
      <c r="L756" s="37">
        <f t="shared" ref="L756:M756" si="76">-(L738+L736)/L734</f>
        <v>0.8222222222222223</v>
      </c>
      <c r="M756" s="37">
        <f t="shared" si="76"/>
        <v>0.65204081632653055</v>
      </c>
    </row>
    <row r="757" spans="2:14" x14ac:dyDescent="0.25">
      <c r="B757" t="s">
        <v>548</v>
      </c>
      <c r="D757" s="25">
        <v>0.48</v>
      </c>
      <c r="E757" s="25">
        <v>0.48</v>
      </c>
      <c r="F757" s="25">
        <v>0.48</v>
      </c>
      <c r="G757" s="25">
        <v>0.47</v>
      </c>
      <c r="H757" s="25">
        <v>0.48</v>
      </c>
      <c r="I757" s="25">
        <v>0.48</v>
      </c>
      <c r="J757" s="37"/>
      <c r="K757" s="37"/>
      <c r="L757" s="25"/>
      <c r="M757" s="25"/>
    </row>
    <row r="758" spans="2:14" x14ac:dyDescent="0.25">
      <c r="D758" s="25"/>
      <c r="E758" s="25"/>
      <c r="F758" s="25"/>
      <c r="G758" s="25"/>
      <c r="H758" s="25"/>
      <c r="I758" s="25"/>
      <c r="J758" s="37"/>
      <c r="K758" s="37"/>
      <c r="L758" s="25"/>
      <c r="M758" s="25"/>
    </row>
    <row r="759" spans="2:14" x14ac:dyDescent="0.25">
      <c r="D759" s="25"/>
      <c r="E759" s="25"/>
      <c r="F759" s="25"/>
      <c r="G759" s="25"/>
      <c r="H759" s="25"/>
      <c r="I759" s="25"/>
      <c r="J759" s="37"/>
      <c r="K759" s="37"/>
      <c r="L759" s="25"/>
      <c r="M759" s="25"/>
    </row>
    <row r="760" spans="2:14" ht="15.75" thickBot="1" x14ac:dyDescent="0.3">
      <c r="B760" s="13" t="s">
        <v>586</v>
      </c>
      <c r="C760" s="42">
        <v>2022</v>
      </c>
      <c r="D760" s="42">
        <v>2021</v>
      </c>
      <c r="E760" s="42">
        <v>2020</v>
      </c>
      <c r="F760" s="42">
        <v>2019</v>
      </c>
      <c r="G760" s="42">
        <v>2018</v>
      </c>
      <c r="H760" s="42">
        <v>2017</v>
      </c>
      <c r="I760" s="42">
        <v>2016</v>
      </c>
      <c r="J760" s="42">
        <v>2015</v>
      </c>
      <c r="K760" s="42">
        <v>2014</v>
      </c>
      <c r="L760" s="42">
        <v>2013</v>
      </c>
      <c r="M760" s="42">
        <v>2012</v>
      </c>
    </row>
    <row r="761" spans="2:14" x14ac:dyDescent="0.25">
      <c r="B761" t="s">
        <v>587</v>
      </c>
      <c r="C761" s="53">
        <v>1020861.1559633</v>
      </c>
      <c r="D761" s="53">
        <v>922238.50197628501</v>
      </c>
      <c r="E761" s="53">
        <v>1070453.92519685</v>
      </c>
      <c r="F761" s="53">
        <v>872922.17786561302</v>
      </c>
      <c r="G761" s="53">
        <v>1077492.8063241099</v>
      </c>
      <c r="H761" s="53">
        <v>1026624.1904761899</v>
      </c>
      <c r="I761" s="53">
        <v>987017.68379446596</v>
      </c>
      <c r="J761" s="53">
        <v>864402.54545454495</v>
      </c>
      <c r="K761" s="53">
        <v>743713.58893280604</v>
      </c>
      <c r="L761" s="53">
        <v>613739.84189723304</v>
      </c>
      <c r="M761" s="53">
        <v>656406.71825396805</v>
      </c>
    </row>
    <row r="762" spans="2:14" x14ac:dyDescent="0.25">
      <c r="B762" t="s">
        <v>588</v>
      </c>
      <c r="C762" s="54">
        <v>5.3619670354856002</v>
      </c>
      <c r="D762" s="54">
        <v>4.4539400424242004</v>
      </c>
      <c r="E762" s="54">
        <v>4.9156752284469603</v>
      </c>
      <c r="F762" s="54">
        <v>4.6968148925635793</v>
      </c>
      <c r="G762" s="54">
        <v>5.7566167506682504</v>
      </c>
      <c r="H762" s="54">
        <v>5.3133744801354803</v>
      </c>
      <c r="I762" s="54">
        <v>5.0598057796446101</v>
      </c>
      <c r="J762" s="54">
        <v>4.8848358714064704</v>
      </c>
      <c r="K762" s="54">
        <v>4.6032874000458603</v>
      </c>
      <c r="L762" s="54">
        <v>4.0419159288866302</v>
      </c>
      <c r="M762" s="54">
        <v>4.0394972229046102</v>
      </c>
    </row>
    <row r="763" spans="2:14" x14ac:dyDescent="0.25">
      <c r="B763" t="s">
        <v>589</v>
      </c>
      <c r="C763" s="54">
        <v>584.45440686793006</v>
      </c>
      <c r="D763" s="54">
        <v>1126.8468307333201</v>
      </c>
      <c r="E763" s="54">
        <v>1248.58150802553</v>
      </c>
      <c r="F763" s="54">
        <v>1188.29416781859</v>
      </c>
      <c r="G763" s="54">
        <v>1456.4240379190701</v>
      </c>
      <c r="H763" s="54">
        <v>1338.9703689941398</v>
      </c>
      <c r="I763" s="54">
        <v>1280.1308622500901</v>
      </c>
      <c r="J763" s="54">
        <v>1235.8634754658401</v>
      </c>
      <c r="K763" s="54">
        <v>1164.6317122116002</v>
      </c>
      <c r="L763" s="54">
        <v>1022.60473000832</v>
      </c>
      <c r="M763" s="54">
        <v>1017.95330017196</v>
      </c>
    </row>
    <row r="764" spans="2:14" x14ac:dyDescent="0.25">
      <c r="K764"/>
    </row>
    <row r="765" spans="2:14" x14ac:dyDescent="0.25">
      <c r="K765"/>
    </row>
    <row r="766" spans="2:14" x14ac:dyDescent="0.25">
      <c r="B766" s="13" t="s">
        <v>590</v>
      </c>
      <c r="K766"/>
    </row>
    <row r="767" spans="2:14" hidden="1" x14ac:dyDescent="0.25">
      <c r="B767" t="s">
        <v>527</v>
      </c>
      <c r="D767">
        <v>-0.5</v>
      </c>
      <c r="E767">
        <v>0.2</v>
      </c>
      <c r="G767">
        <v>0.1</v>
      </c>
      <c r="H767">
        <v>0.5</v>
      </c>
      <c r="I767">
        <v>0.6</v>
      </c>
      <c r="K767"/>
      <c r="L767">
        <v>-0.2</v>
      </c>
      <c r="M767">
        <v>-0.1</v>
      </c>
    </row>
    <row r="768" spans="2:14" hidden="1" x14ac:dyDescent="0.25">
      <c r="B768" t="s">
        <v>528</v>
      </c>
      <c r="E768">
        <v>-0.2</v>
      </c>
      <c r="G768">
        <v>0.1</v>
      </c>
      <c r="H768">
        <v>0.2</v>
      </c>
      <c r="I768">
        <v>1</v>
      </c>
      <c r="K768"/>
    </row>
    <row r="769" spans="2:16" x14ac:dyDescent="0.25">
      <c r="B769" t="s">
        <v>529</v>
      </c>
      <c r="D769">
        <f>SUM(D767:D768)</f>
        <v>-0.5</v>
      </c>
      <c r="E769">
        <f>SUM(E767:E768)</f>
        <v>0</v>
      </c>
      <c r="F769">
        <f t="shared" ref="F769:P769" si="77">SUM(F767:F768)</f>
        <v>0</v>
      </c>
      <c r="G769">
        <f t="shared" si="77"/>
        <v>0.2</v>
      </c>
      <c r="H769">
        <f t="shared" si="77"/>
        <v>0.7</v>
      </c>
      <c r="I769">
        <f t="shared" si="77"/>
        <v>1.6</v>
      </c>
      <c r="K769"/>
      <c r="L769">
        <f t="shared" si="77"/>
        <v>-0.2</v>
      </c>
      <c r="M769">
        <f t="shared" si="77"/>
        <v>-0.1</v>
      </c>
      <c r="N769">
        <f t="shared" si="77"/>
        <v>0</v>
      </c>
      <c r="O769">
        <f t="shared" si="77"/>
        <v>0</v>
      </c>
      <c r="P769">
        <f t="shared" si="77"/>
        <v>0</v>
      </c>
    </row>
    <row r="770" spans="2:16" x14ac:dyDescent="0.25">
      <c r="B770" t="s">
        <v>19</v>
      </c>
      <c r="D770">
        <v>-24.1</v>
      </c>
      <c r="E770">
        <v>-21.7</v>
      </c>
      <c r="F770">
        <v>-24.9</v>
      </c>
      <c r="G770">
        <v>-24.6</v>
      </c>
      <c r="H770">
        <v>-24.9</v>
      </c>
      <c r="I770">
        <v>-24.2</v>
      </c>
      <c r="K770"/>
      <c r="L770">
        <v>-12.2</v>
      </c>
      <c r="M770">
        <v>-12.2</v>
      </c>
    </row>
    <row r="771" spans="2:16" x14ac:dyDescent="0.25">
      <c r="B771" t="s">
        <v>530</v>
      </c>
      <c r="D771">
        <v>-1.8</v>
      </c>
      <c r="E771">
        <v>-1.8</v>
      </c>
      <c r="F771">
        <v>-0.1</v>
      </c>
      <c r="I771">
        <v>-0.2</v>
      </c>
      <c r="K771"/>
      <c r="L771">
        <v>-1.3</v>
      </c>
      <c r="M771">
        <v>-0.8</v>
      </c>
    </row>
    <row r="772" spans="2:16" x14ac:dyDescent="0.25">
      <c r="B772" t="s">
        <v>531</v>
      </c>
      <c r="K772"/>
    </row>
    <row r="773" spans="2:16" ht="15.75" thickBot="1" x14ac:dyDescent="0.3">
      <c r="B773" t="s">
        <v>591</v>
      </c>
      <c r="D773" s="18">
        <f t="shared" ref="D773:P773" si="78">SUM(D770:D772)</f>
        <v>-25.900000000000002</v>
      </c>
      <c r="E773" s="18">
        <f t="shared" si="78"/>
        <v>-23.5</v>
      </c>
      <c r="F773" s="18">
        <f t="shared" si="78"/>
        <v>-25</v>
      </c>
      <c r="G773" s="18">
        <f t="shared" si="78"/>
        <v>-24.6</v>
      </c>
      <c r="H773" s="18">
        <f t="shared" si="78"/>
        <v>-24.9</v>
      </c>
      <c r="I773" s="18">
        <f t="shared" si="78"/>
        <v>-24.4</v>
      </c>
      <c r="K773"/>
      <c r="L773" s="18">
        <f t="shared" si="78"/>
        <v>-13.5</v>
      </c>
      <c r="M773" s="18">
        <f t="shared" si="78"/>
        <v>-13</v>
      </c>
      <c r="N773" s="18">
        <f t="shared" si="78"/>
        <v>0</v>
      </c>
      <c r="O773" s="18">
        <f t="shared" si="78"/>
        <v>0</v>
      </c>
      <c r="P773" s="18">
        <f t="shared" si="78"/>
        <v>0</v>
      </c>
    </row>
    <row r="774" spans="2:16" s="13" customFormat="1" x14ac:dyDescent="0.25">
      <c r="B774" s="13" t="s">
        <v>532</v>
      </c>
      <c r="D774" s="13">
        <f>D769+D773</f>
        <v>-26.400000000000002</v>
      </c>
      <c r="E774" s="13">
        <f>E770+E773</f>
        <v>-45.2</v>
      </c>
      <c r="F774" s="13">
        <f>F769+F773</f>
        <v>-25</v>
      </c>
      <c r="G774" s="13">
        <f>G769+G773</f>
        <v>-24.400000000000002</v>
      </c>
      <c r="H774" s="13">
        <f>H769+H773</f>
        <v>-24.2</v>
      </c>
      <c r="I774" s="13">
        <f>I769+I773</f>
        <v>-22.799999999999997</v>
      </c>
      <c r="L774" s="13">
        <f t="shared" ref="L774:P774" si="79">L769+L773</f>
        <v>-13.7</v>
      </c>
      <c r="M774" s="13">
        <f t="shared" si="79"/>
        <v>-13.1</v>
      </c>
      <c r="N774" s="13">
        <f t="shared" si="79"/>
        <v>0</v>
      </c>
      <c r="O774" s="13">
        <f t="shared" si="79"/>
        <v>0</v>
      </c>
      <c r="P774" s="13">
        <f t="shared" si="79"/>
        <v>0</v>
      </c>
    </row>
    <row r="775" spans="2:16" x14ac:dyDescent="0.25">
      <c r="B775" t="s">
        <v>26</v>
      </c>
      <c r="K775"/>
    </row>
    <row r="776" spans="2:16" x14ac:dyDescent="0.25">
      <c r="B776" t="s">
        <v>27</v>
      </c>
      <c r="K776"/>
    </row>
    <row r="777" spans="2:16" ht="15.75" thickBot="1" x14ac:dyDescent="0.3">
      <c r="B777" t="s">
        <v>29</v>
      </c>
      <c r="D777" s="18">
        <v>1.1000000000000001</v>
      </c>
      <c r="E777" s="18"/>
      <c r="F777" s="18"/>
      <c r="G777" s="18"/>
      <c r="H777" s="18"/>
      <c r="I777" s="18"/>
      <c r="K777"/>
      <c r="L777" s="18"/>
      <c r="M777" s="18"/>
      <c r="N777" s="18"/>
      <c r="O777" s="18"/>
      <c r="P777" s="18"/>
    </row>
    <row r="778" spans="2:16" s="13" customFormat="1" x14ac:dyDescent="0.25">
      <c r="B778" s="13" t="s">
        <v>534</v>
      </c>
      <c r="D778" s="13">
        <f t="shared" ref="D778:I778" si="80">SUM(D774:D777)</f>
        <v>-25.3</v>
      </c>
      <c r="E778" s="13">
        <f t="shared" si="80"/>
        <v>-45.2</v>
      </c>
      <c r="F778" s="13">
        <f t="shared" si="80"/>
        <v>-25</v>
      </c>
      <c r="G778" s="13">
        <f t="shared" si="80"/>
        <v>-24.400000000000002</v>
      </c>
      <c r="H778" s="13">
        <f t="shared" si="80"/>
        <v>-24.2</v>
      </c>
      <c r="I778" s="13">
        <f t="shared" si="80"/>
        <v>-22.799999999999997</v>
      </c>
      <c r="L778" s="13">
        <f>SUM(L774:L777)</f>
        <v>-13.7</v>
      </c>
      <c r="M778" s="13">
        <f>SUM(M774:M777)</f>
        <v>-13.1</v>
      </c>
      <c r="N778" s="13">
        <f>SUM(N774:N777)</f>
        <v>0</v>
      </c>
      <c r="O778" s="13">
        <f>SUM(O774:O777)</f>
        <v>0</v>
      </c>
      <c r="P778" s="13">
        <f>SUM(P774:P777)</f>
        <v>0</v>
      </c>
    </row>
    <row r="779" spans="2:16" hidden="1" x14ac:dyDescent="0.25">
      <c r="B779" t="s">
        <v>535</v>
      </c>
      <c r="D779">
        <v>-112.9</v>
      </c>
      <c r="E779">
        <v>-125.1</v>
      </c>
      <c r="F779">
        <v>-121</v>
      </c>
      <c r="G779">
        <v>-109.3</v>
      </c>
      <c r="H779">
        <v>-113.2</v>
      </c>
      <c r="I779">
        <v>-140.1</v>
      </c>
      <c r="K779"/>
      <c r="L779">
        <v>-44.5</v>
      </c>
      <c r="M779">
        <v>-58.7</v>
      </c>
    </row>
    <row r="780" spans="2:16" hidden="1" x14ac:dyDescent="0.25">
      <c r="B780" t="s">
        <v>536</v>
      </c>
      <c r="D780">
        <v>112.4</v>
      </c>
      <c r="E780">
        <v>125.1</v>
      </c>
      <c r="F780">
        <v>121</v>
      </c>
      <c r="G780">
        <v>109.5</v>
      </c>
      <c r="H780">
        <v>113.9</v>
      </c>
      <c r="I780">
        <v>141.69999999999999</v>
      </c>
      <c r="K780"/>
      <c r="L780">
        <v>44.3</v>
      </c>
      <c r="M780">
        <v>58.6</v>
      </c>
    </row>
    <row r="781" spans="2:16" hidden="1" x14ac:dyDescent="0.25">
      <c r="B781" t="s">
        <v>537</v>
      </c>
      <c r="D781">
        <f>SUM(D779:D780)</f>
        <v>-0.5</v>
      </c>
      <c r="E781">
        <f>SUM(E779:E780)</f>
        <v>0</v>
      </c>
      <c r="F781">
        <f t="shared" ref="F781:P781" si="81">SUM(F779:F780)</f>
        <v>0</v>
      </c>
      <c r="G781">
        <f t="shared" si="81"/>
        <v>0.20000000000000284</v>
      </c>
      <c r="H781">
        <f t="shared" si="81"/>
        <v>0.70000000000000284</v>
      </c>
      <c r="I781">
        <f t="shared" si="81"/>
        <v>1.5999999999999943</v>
      </c>
      <c r="K781"/>
      <c r="L781">
        <f t="shared" si="81"/>
        <v>-0.20000000000000284</v>
      </c>
      <c r="M781">
        <f t="shared" si="81"/>
        <v>-0.10000000000000142</v>
      </c>
      <c r="N781">
        <f t="shared" si="81"/>
        <v>0</v>
      </c>
      <c r="O781">
        <f t="shared" si="81"/>
        <v>0</v>
      </c>
      <c r="P781">
        <f t="shared" si="81"/>
        <v>0</v>
      </c>
    </row>
    <row r="782" spans="2:16" x14ac:dyDescent="0.25">
      <c r="K782"/>
    </row>
    <row r="783" spans="2:16" x14ac:dyDescent="0.25">
      <c r="K783"/>
    </row>
    <row r="784" spans="2:16" x14ac:dyDescent="0.25">
      <c r="B784" s="13" t="s">
        <v>41</v>
      </c>
      <c r="K784"/>
    </row>
    <row r="785" spans="2:16" x14ac:dyDescent="0.25">
      <c r="B785" t="s">
        <v>527</v>
      </c>
      <c r="D785">
        <f>D608+D633+D659+D692+D732+D767</f>
        <v>537.5</v>
      </c>
      <c r="E785">
        <f>E608+E633+E659+E692+E732+E767</f>
        <v>493.99999999999994</v>
      </c>
      <c r="F785">
        <f>F608+F633+F659+F692+F732+F767</f>
        <v>505.70000000000005</v>
      </c>
      <c r="G785">
        <f>G608+G633+G659+G692+G732+G767</f>
        <v>486.10000000000008</v>
      </c>
      <c r="H785">
        <f>H608+H633+H659+H692+H732+H767</f>
        <v>461.6</v>
      </c>
      <c r="I785">
        <f>I608+I633+I659+I692+I732+I767</f>
        <v>422.59999999999991</v>
      </c>
      <c r="K785"/>
      <c r="L785">
        <f>L608+L633+L659+L692+L732+L767</f>
        <v>291.8</v>
      </c>
      <c r="M785">
        <f>M608+M633+M659+M692+M732+M767</f>
        <v>265.59999999999997</v>
      </c>
      <c r="N785">
        <f>N608+N633+N659+N692+N732+N767</f>
        <v>0</v>
      </c>
      <c r="O785">
        <f>O608+O633+O659+O692+O732+O767</f>
        <v>0</v>
      </c>
      <c r="P785">
        <f>P608+P633+P659+P692+P732+P767</f>
        <v>0</v>
      </c>
    </row>
    <row r="786" spans="2:16" x14ac:dyDescent="0.25">
      <c r="B786" t="s">
        <v>528</v>
      </c>
      <c r="D786">
        <f>D609+D634+D660+D693+D733+D768</f>
        <v>415.1</v>
      </c>
      <c r="E786">
        <f>E609+E634+E660+E693+E733+E768</f>
        <v>372.1</v>
      </c>
      <c r="F786">
        <f>F609+F634+F660+F693+F733+F768</f>
        <v>310.7</v>
      </c>
      <c r="G786">
        <f>G609+G634+G660+G693+G733+G768</f>
        <v>319.70000000000005</v>
      </c>
      <c r="H786">
        <f>H609+H634+H660+H693+H733+H768</f>
        <v>303.99999999999994</v>
      </c>
      <c r="I786">
        <f>I609+I634+I660+I693+I733+I768</f>
        <v>264.8</v>
      </c>
      <c r="K786"/>
      <c r="L786">
        <f>L609+L634+L660+L693+L733+L768</f>
        <v>179.8</v>
      </c>
      <c r="M786">
        <f>M609+M634+M660+M693+M733+M768</f>
        <v>208.39999999999998</v>
      </c>
      <c r="N786">
        <f>N609+N634+N660+N693+N733+N768</f>
        <v>0</v>
      </c>
      <c r="O786">
        <f>O609+O634+O660+O693+O733+O768</f>
        <v>0</v>
      </c>
      <c r="P786">
        <f>P609+P634+P660+P693+P733+P768</f>
        <v>0</v>
      </c>
    </row>
    <row r="787" spans="2:16" x14ac:dyDescent="0.25">
      <c r="B787" t="s">
        <v>529</v>
      </c>
      <c r="D787">
        <f>D610+D635+D661+D699+D734+D769</f>
        <v>952.6</v>
      </c>
      <c r="E787">
        <f>E610+E635+E661+E699+E734+E769</f>
        <v>866.1</v>
      </c>
      <c r="F787">
        <f>F610+F635+F661+F699+F734+F769</f>
        <v>816.4</v>
      </c>
      <c r="G787">
        <f>G610+G635+G661+G699+G734+G769</f>
        <v>805.80000000000007</v>
      </c>
      <c r="H787">
        <f>H610+H635+H661+H699+H734+H769</f>
        <v>765.60000000000014</v>
      </c>
      <c r="I787">
        <f>I610+I635+I661+I699+I734+I769</f>
        <v>687.4</v>
      </c>
      <c r="K787"/>
      <c r="L787">
        <f>L610+L635+L661+L699+L734+L769</f>
        <v>471.59999999999997</v>
      </c>
      <c r="M787">
        <f>M610+M635+M661+M699+M734+M769</f>
        <v>474</v>
      </c>
      <c r="N787">
        <f>N610+N635+N661+N699+N734+N769</f>
        <v>0</v>
      </c>
      <c r="O787">
        <f>O610+O635+O661+O699+O734+O769</f>
        <v>0</v>
      </c>
      <c r="P787">
        <f>P610+P635+P661+P699+P734+P769</f>
        <v>0</v>
      </c>
    </row>
    <row r="788" spans="2:16" x14ac:dyDescent="0.25">
      <c r="B788" t="s">
        <v>19</v>
      </c>
      <c r="D788">
        <f>D611+D636+D662+D700+D736+D770</f>
        <v>-539.80000000000007</v>
      </c>
      <c r="E788">
        <f>E611+E636+E662+E700+E736+E770</f>
        <v>-490</v>
      </c>
      <c r="F788">
        <f>F611+F636+F662+F700+F736+F770</f>
        <v>-465.89999999999992</v>
      </c>
      <c r="G788">
        <f>G611+G636+G662+G700+G736+G770</f>
        <v>-455.3</v>
      </c>
      <c r="H788">
        <f>H611+H636+H662+H700+H736+H770</f>
        <v>-434.3</v>
      </c>
      <c r="I788">
        <f>I611+I636+I662+I700+I736+I770</f>
        <v>-391.5</v>
      </c>
      <c r="K788"/>
      <c r="L788">
        <f>L611+L636+L662+L700+L736+L770</f>
        <v>-264.09999999999997</v>
      </c>
      <c r="M788">
        <f>M611+M636+M662+M700+M736+M770</f>
        <v>-267</v>
      </c>
      <c r="N788">
        <f>N611+N636+N662+N700+N736+N770</f>
        <v>0</v>
      </c>
      <c r="O788">
        <f>O611+O636+O662+O700+O736+O770</f>
        <v>0</v>
      </c>
      <c r="P788">
        <f>P611+P636+P662+P700+P736+P770</f>
        <v>0</v>
      </c>
    </row>
    <row r="789" spans="2:16" x14ac:dyDescent="0.25">
      <c r="B789" t="s">
        <v>530</v>
      </c>
      <c r="D789">
        <f>D613+D638+D663+D701+D738+D771</f>
        <v>-52.3</v>
      </c>
      <c r="E789">
        <f>E613+E638+E663+E701+E738+E771</f>
        <v>-48.4</v>
      </c>
      <c r="F789">
        <f>F613+F638+F663+F701+F738+F771</f>
        <v>-31.5</v>
      </c>
      <c r="G789">
        <f>G613+G638+G663+G701+G738+G771</f>
        <v>-25.2</v>
      </c>
      <c r="H789">
        <f>H613+H638+H663+H701+H738+H771</f>
        <v>-26.3</v>
      </c>
      <c r="I789">
        <f>I613+I638+I663+I701+I738+I771</f>
        <v>-24.400000000000002</v>
      </c>
      <c r="K789"/>
      <c r="L789">
        <f>L613+L638+L663+L701+L738+L771</f>
        <v>-29.400000000000002</v>
      </c>
      <c r="M789">
        <f>M613+M638+M663+M701+M738+M771</f>
        <v>-25.6</v>
      </c>
      <c r="N789">
        <f>N613+N638+N663+N701+N738+N771</f>
        <v>0</v>
      </c>
      <c r="O789">
        <f>O613+O638+O663+O701+O738+O771</f>
        <v>0</v>
      </c>
      <c r="P789">
        <f>P613+P638+P663+P701+P738+P771</f>
        <v>0</v>
      </c>
    </row>
    <row r="790" spans="2:16" x14ac:dyDescent="0.25">
      <c r="B790" t="s">
        <v>531</v>
      </c>
      <c r="D790">
        <f>D615+D640+D664+D702+D739+D772</f>
        <v>-89.800000000000011</v>
      </c>
      <c r="E790">
        <f>E615+E640+E664+E702+E739+E772</f>
        <v>-183.7</v>
      </c>
      <c r="F790">
        <f>F615+F640+F664+F702+F739+F772</f>
        <v>-48.5</v>
      </c>
      <c r="G790">
        <f>G615+G640+G664+G702+G739+G772</f>
        <v>-46.699999999999996</v>
      </c>
      <c r="H790">
        <f>H615+H640+H664+H702+H739+H772</f>
        <v>-40.199999999999996</v>
      </c>
      <c r="I790">
        <f>I615+I640+I664+I702+I739+I772</f>
        <v>-37.9</v>
      </c>
      <c r="K790"/>
      <c r="L790">
        <f>L615+L640+L664+L702+L739+L772</f>
        <v>-48.3</v>
      </c>
      <c r="M790">
        <f>M615+M640+M664+M702+M739+M772</f>
        <v>-52.8</v>
      </c>
      <c r="N790">
        <f>N615+N640+N664+N702+N739+N772</f>
        <v>0</v>
      </c>
      <c r="O790">
        <f>O615+O640+O664+O702+O739+O772</f>
        <v>0</v>
      </c>
      <c r="P790">
        <f>P615+P640+P664+P702+P739+P772</f>
        <v>0</v>
      </c>
    </row>
    <row r="791" spans="2:16" x14ac:dyDescent="0.25">
      <c r="B791" t="s">
        <v>591</v>
      </c>
      <c r="D791">
        <f>D616+D641+D665+D703+D740+D773</f>
        <v>-681.9</v>
      </c>
      <c r="E791">
        <f>E616+E641+E665+E703+E740+E773</f>
        <v>-722.1</v>
      </c>
      <c r="F791">
        <f>F616+F641+F665+F703+F740+F773</f>
        <v>-545.9</v>
      </c>
      <c r="G791">
        <f>G616+G641+G665+G703+G740+G773</f>
        <v>-527.19999999999993</v>
      </c>
      <c r="H791">
        <f>H616+H641+H665+H703+H740+H773</f>
        <v>-500.80000000000007</v>
      </c>
      <c r="I791">
        <f>I616+I641+I665+I703+I740+I773</f>
        <v>-453.8</v>
      </c>
      <c r="K791"/>
      <c r="L791">
        <f>L616+L641+L665+L703+L740+L773</f>
        <v>-341.79999999999995</v>
      </c>
      <c r="M791">
        <f>M616+M641+M665+M703+M740+M773</f>
        <v>-345.4</v>
      </c>
      <c r="N791">
        <f>N616+N641+N665+N703+N740+N773</f>
        <v>0</v>
      </c>
      <c r="O791">
        <f>O616+O641+O665+O703+O740+O773</f>
        <v>0</v>
      </c>
      <c r="P791">
        <f>P616+P641+P665+P703+P740+P773</f>
        <v>0</v>
      </c>
    </row>
    <row r="792" spans="2:16" x14ac:dyDescent="0.25">
      <c r="B792" t="s">
        <v>532</v>
      </c>
      <c r="D792">
        <f>D617+D642+D666+D704+D741+D774</f>
        <v>270.70000000000005</v>
      </c>
      <c r="E792">
        <f>E617+E642+E666+E704+E741+E774</f>
        <v>122.3</v>
      </c>
      <c r="F792">
        <f>F617+F642+F666+F704+F741+F774</f>
        <v>270.50000000000006</v>
      </c>
      <c r="G792">
        <f>G617+G642+G666+G704+G741+G774</f>
        <v>278.60000000000002</v>
      </c>
      <c r="H792">
        <f>H617+H642+H666+H704+H741+H774</f>
        <v>264.79999999999995</v>
      </c>
      <c r="I792">
        <f>I617+I642+I666+I704+I741+I774</f>
        <v>233.59999999999997</v>
      </c>
      <c r="K792"/>
      <c r="L792">
        <f>L617+L642+L666+L704+L741+L774</f>
        <v>129.80000000000007</v>
      </c>
      <c r="M792">
        <f>M617+M642+M666+M704+M741+M774</f>
        <v>128.6</v>
      </c>
      <c r="N792">
        <f>N617+N642+N666+N704+N741+N774</f>
        <v>0</v>
      </c>
      <c r="O792">
        <f>O617+O642+O666+O704+O741+O774</f>
        <v>0</v>
      </c>
      <c r="P792">
        <f>P617+P642+P666+P704+P741+P774</f>
        <v>0</v>
      </c>
    </row>
    <row r="793" spans="2:16" x14ac:dyDescent="0.25">
      <c r="B793" t="s">
        <v>26</v>
      </c>
      <c r="D793">
        <f>D618+D643+D667+D705+D742+D775</f>
        <v>-14.2</v>
      </c>
      <c r="E793">
        <f>E618+E643+E667+E705+E742+E775</f>
        <v>-2</v>
      </c>
      <c r="F793">
        <f>F618+F643+F667+F705+F742+F775</f>
        <v>-5.8</v>
      </c>
      <c r="G793">
        <f>G618+G643+G667+G705+G742+G775</f>
        <v>-7.4</v>
      </c>
      <c r="H793">
        <f>H618+H643+H667+H705+H742+H775</f>
        <v>-6.2</v>
      </c>
      <c r="I793">
        <f>I618+I643+I667+I705+I742+I775</f>
        <v>-5.0999999999999996</v>
      </c>
      <c r="K793"/>
      <c r="L793">
        <f>L618+L643+L667+L705+L742+L775</f>
        <v>-0.9</v>
      </c>
      <c r="M793">
        <f>M618+M643+M667+M705+M742+M775</f>
        <v>-1.5</v>
      </c>
      <c r="N793">
        <f>N618+N643+N667+N705+N742+N775</f>
        <v>0</v>
      </c>
      <c r="O793">
        <f>O618+O643+O667+O705+O742+O775</f>
        <v>0</v>
      </c>
      <c r="P793">
        <f>P618+P643+P667+P705+P742+P775</f>
        <v>0</v>
      </c>
    </row>
    <row r="794" spans="2:16" x14ac:dyDescent="0.25">
      <c r="B794" t="s">
        <v>27</v>
      </c>
      <c r="D794">
        <f>D619+D644+D668+D706+D743+D776</f>
        <v>-12.1</v>
      </c>
      <c r="E794">
        <f>E619+E644+E668+E706+E743+E776</f>
        <v>0</v>
      </c>
      <c r="F794">
        <f>F619+F644+F668+F706+F743+F776</f>
        <v>0</v>
      </c>
      <c r="G794">
        <f>G619+G644+G668+G706+G743+G776</f>
        <v>0</v>
      </c>
      <c r="H794">
        <f>H619+H644+H668+H706+H743+H776</f>
        <v>0</v>
      </c>
      <c r="I794">
        <f>I619+I644+I668+I706+I743+I776</f>
        <v>0</v>
      </c>
      <c r="K794"/>
      <c r="L794">
        <f>L619+L644+L668+L706+L743+L776</f>
        <v>0</v>
      </c>
      <c r="M794">
        <f>M619+M644+M668+M706+M743+M776</f>
        <v>0</v>
      </c>
      <c r="N794">
        <f>N619+N644+N668+N706+N743+N776</f>
        <v>0</v>
      </c>
      <c r="O794">
        <f>O619+O644+O668+O706+O743+O776</f>
        <v>0</v>
      </c>
      <c r="P794">
        <f>P619+P644+P668+P706+P743+P776</f>
        <v>0</v>
      </c>
    </row>
    <row r="795" spans="2:16" x14ac:dyDescent="0.25">
      <c r="B795" t="s">
        <v>29</v>
      </c>
      <c r="D795">
        <f>D620+D645+D669+D707+D744+D777</f>
        <v>20.800000000000004</v>
      </c>
      <c r="E795">
        <f>E620+E645+E669+E707+E744+E777</f>
        <v>0</v>
      </c>
      <c r="F795">
        <f>F620+F645+F669+F707+F744+F777</f>
        <v>0</v>
      </c>
      <c r="G795">
        <f>G620+G645+G669+G707+G744+G777</f>
        <v>0</v>
      </c>
      <c r="H795">
        <f>H620+H645+H669+H707+H744+H777</f>
        <v>0</v>
      </c>
      <c r="I795">
        <f>I620+I645+I669+I707+I744+I777</f>
        <v>0</v>
      </c>
      <c r="K795"/>
      <c r="L795">
        <f>L620+L645+L669+L707+L744+L777</f>
        <v>0</v>
      </c>
      <c r="M795">
        <f>M620+M645+M669+M707+M744+M777</f>
        <v>0</v>
      </c>
      <c r="N795">
        <f>N620+N645+N669+N707+N744+N777</f>
        <v>0</v>
      </c>
      <c r="O795">
        <f>O620+O645+O669+O707+O744+O777</f>
        <v>0</v>
      </c>
      <c r="P795">
        <f>P620+P645+P669+P707+P744+P777</f>
        <v>0</v>
      </c>
    </row>
    <row r="796" spans="2:16" x14ac:dyDescent="0.25">
      <c r="B796" t="s">
        <v>546</v>
      </c>
      <c r="D796">
        <f>SUM(D646,D670,D708,D745)</f>
        <v>-421.9</v>
      </c>
      <c r="E796">
        <f>SUM(E646,E670,E708,E745)</f>
        <v>-457.1</v>
      </c>
      <c r="F796">
        <f>SUM(F646,F670,F708,F745)</f>
        <v>-361.70000000000005</v>
      </c>
      <c r="G796">
        <f>SUM(G646,G670,G708,G745)</f>
        <v>-359</v>
      </c>
      <c r="H796">
        <f>SUM(H646,H670,H708,H745)</f>
        <v>-340.90000000000003</v>
      </c>
      <c r="I796">
        <f>SUM(I646,I670,I708,I745)</f>
        <v>-301.60000000000002</v>
      </c>
      <c r="K796"/>
      <c r="L796">
        <f>SUM(L646,L670,L708,L745)</f>
        <v>-199</v>
      </c>
      <c r="M796">
        <f>SUM(M646,M670,M708,M745)</f>
        <v>-223.89999999999998</v>
      </c>
      <c r="N796">
        <f>SUM(N646,N670,N708,N745)</f>
        <v>0</v>
      </c>
      <c r="O796">
        <f>SUM(O646,O670,O708,O745)</f>
        <v>0</v>
      </c>
      <c r="P796">
        <f>SUM(P646,P670,P708,P745)</f>
        <v>0</v>
      </c>
    </row>
    <row r="797" spans="2:16" x14ac:dyDescent="0.25">
      <c r="B797" t="s">
        <v>534</v>
      </c>
      <c r="D797">
        <f>D622+D648+D671+D709+D746+D778</f>
        <v>265.2</v>
      </c>
      <c r="E797">
        <f>E622+E648+E671+E709+E746+E778</f>
        <v>120.3</v>
      </c>
      <c r="F797">
        <f>F622+F648+F671+F709+F746+F778</f>
        <v>265.50000000000006</v>
      </c>
      <c r="G797">
        <f>G622+G648+G671+G709+G746+G778</f>
        <v>268.20000000000005</v>
      </c>
      <c r="H797">
        <f>H622+H648+H671+H709+H746+H778</f>
        <v>258.59999999999997</v>
      </c>
      <c r="I797">
        <f>I622+I648+I671+I709+I746+I778</f>
        <v>228.5</v>
      </c>
      <c r="K797"/>
      <c r="L797">
        <f>L622+L648+L671+L709+L746+L778</f>
        <v>128.90000000000003</v>
      </c>
      <c r="M797">
        <f>M622+M648+M671+M709+M746+M778</f>
        <v>127.1</v>
      </c>
      <c r="N797">
        <f>N622+N648+N671+N709+N746+N778</f>
        <v>0</v>
      </c>
      <c r="O797">
        <f>O622+O648+O671+O709+O746+O778</f>
        <v>0</v>
      </c>
      <c r="P797">
        <f>P622+P648+P671+P709+P746+P778</f>
        <v>0</v>
      </c>
    </row>
    <row r="798" spans="2:16" x14ac:dyDescent="0.25">
      <c r="K798"/>
    </row>
    <row r="799" spans="2:16" x14ac:dyDescent="0.25">
      <c r="K799"/>
    </row>
    <row r="800" spans="2:16" x14ac:dyDescent="0.25">
      <c r="B800" s="13" t="s">
        <v>526</v>
      </c>
      <c r="K800"/>
    </row>
    <row r="801" spans="2:13" x14ac:dyDescent="0.25">
      <c r="B801" t="s">
        <v>592</v>
      </c>
      <c r="D801" s="2">
        <v>4191</v>
      </c>
      <c r="E801" s="2">
        <v>3269.9</v>
      </c>
      <c r="F801" s="2">
        <v>3211.7</v>
      </c>
      <c r="G801" s="2">
        <v>2982.4</v>
      </c>
      <c r="H801" s="2">
        <v>2702.8</v>
      </c>
      <c r="I801" s="2">
        <v>2511</v>
      </c>
      <c r="K801"/>
      <c r="L801" s="2">
        <v>4358.3</v>
      </c>
      <c r="M801" s="2">
        <v>3727</v>
      </c>
    </row>
    <row r="802" spans="2:13" x14ac:dyDescent="0.25">
      <c r="B802" t="s">
        <v>593</v>
      </c>
      <c r="K802"/>
    </row>
    <row r="803" spans="2:13" x14ac:dyDescent="0.25">
      <c r="B803" s="13"/>
      <c r="K803"/>
    </row>
    <row r="804" spans="2:13" x14ac:dyDescent="0.25">
      <c r="B804" s="13" t="s">
        <v>543</v>
      </c>
      <c r="K804"/>
    </row>
    <row r="805" spans="2:13" x14ac:dyDescent="0.25">
      <c r="B805" t="s">
        <v>592</v>
      </c>
      <c r="D805" s="2">
        <v>2974.3</v>
      </c>
      <c r="E805" s="2">
        <v>2834.5</v>
      </c>
      <c r="F805">
        <v>2810.7</v>
      </c>
      <c r="G805" s="2">
        <v>2686.4</v>
      </c>
      <c r="H805" s="2">
        <v>2730.4</v>
      </c>
      <c r="I805" s="2">
        <v>2623.2</v>
      </c>
      <c r="K805"/>
      <c r="L805" s="2">
        <v>3026.5</v>
      </c>
      <c r="M805" s="2">
        <v>2843.8</v>
      </c>
    </row>
    <row r="806" spans="2:13" x14ac:dyDescent="0.25">
      <c r="B806" t="s">
        <v>593</v>
      </c>
      <c r="K806"/>
    </row>
    <row r="807" spans="2:13" x14ac:dyDescent="0.25">
      <c r="B807" s="13"/>
      <c r="K807"/>
    </row>
    <row r="808" spans="2:13" x14ac:dyDescent="0.25">
      <c r="B808" s="13" t="s">
        <v>545</v>
      </c>
      <c r="D808" s="2"/>
      <c r="E808" s="2"/>
      <c r="F808" s="2"/>
      <c r="I808" s="2"/>
      <c r="J808" s="2"/>
      <c r="K808"/>
    </row>
    <row r="809" spans="2:13" x14ac:dyDescent="0.25">
      <c r="B809" t="s">
        <v>592</v>
      </c>
      <c r="D809" s="2">
        <v>1502.1</v>
      </c>
      <c r="E809" s="2">
        <v>1734.2</v>
      </c>
      <c r="F809" s="2">
        <v>1847.6</v>
      </c>
      <c r="G809" s="2">
        <v>1827.5</v>
      </c>
      <c r="H809" s="2">
        <v>1629.3</v>
      </c>
      <c r="I809" s="2">
        <v>1457.2</v>
      </c>
      <c r="J809" s="2"/>
      <c r="K809"/>
      <c r="L809" s="2">
        <v>1451</v>
      </c>
      <c r="M809" s="2">
        <v>1600.3</v>
      </c>
    </row>
    <row r="810" spans="2:13" x14ac:dyDescent="0.25">
      <c r="B810" t="s">
        <v>593</v>
      </c>
      <c r="D810" s="2"/>
      <c r="E810" s="2"/>
      <c r="F810" s="2"/>
      <c r="I810" s="2"/>
      <c r="J810" s="2"/>
      <c r="K810"/>
    </row>
    <row r="811" spans="2:13" x14ac:dyDescent="0.25">
      <c r="B811" s="13"/>
      <c r="D811" s="2"/>
      <c r="E811" s="2"/>
      <c r="F811" s="2"/>
      <c r="I811" s="2"/>
      <c r="J811" s="2"/>
      <c r="K811"/>
    </row>
    <row r="812" spans="2:13" x14ac:dyDescent="0.25">
      <c r="B812" s="13" t="s">
        <v>553</v>
      </c>
      <c r="I812" s="2"/>
      <c r="J812" s="2"/>
      <c r="K812"/>
    </row>
    <row r="813" spans="2:13" x14ac:dyDescent="0.25">
      <c r="B813" t="s">
        <v>592</v>
      </c>
      <c r="D813">
        <v>139.69999999999999</v>
      </c>
      <c r="E813">
        <v>115.7</v>
      </c>
      <c r="F813">
        <v>115.9</v>
      </c>
      <c r="G813">
        <v>119.4</v>
      </c>
      <c r="H813">
        <v>113.2</v>
      </c>
      <c r="I813">
        <v>104.8</v>
      </c>
      <c r="J813" s="2"/>
      <c r="K813"/>
      <c r="L813">
        <v>165.3</v>
      </c>
      <c r="M813">
        <v>104.7</v>
      </c>
    </row>
    <row r="814" spans="2:13" x14ac:dyDescent="0.25">
      <c r="B814" t="s">
        <v>593</v>
      </c>
      <c r="D814">
        <v>78.099999999999994</v>
      </c>
      <c r="E814">
        <v>54.8</v>
      </c>
      <c r="F814">
        <v>59.1</v>
      </c>
      <c r="G814">
        <v>63.9</v>
      </c>
      <c r="H814">
        <v>57.7</v>
      </c>
      <c r="I814">
        <v>49.1</v>
      </c>
      <c r="J814" s="2"/>
      <c r="K814"/>
      <c r="L814">
        <v>67.900000000000006</v>
      </c>
      <c r="M814">
        <v>43.7</v>
      </c>
    </row>
    <row r="815" spans="2:13" x14ac:dyDescent="0.25">
      <c r="B815" s="13"/>
      <c r="I815" s="2"/>
      <c r="J815" s="2"/>
      <c r="K815"/>
    </row>
    <row r="816" spans="2:13" x14ac:dyDescent="0.25">
      <c r="B816" s="13" t="s">
        <v>594</v>
      </c>
      <c r="K816"/>
    </row>
    <row r="817" spans="2:14" x14ac:dyDescent="0.25">
      <c r="B817" t="s">
        <v>592</v>
      </c>
      <c r="D817">
        <v>897.9</v>
      </c>
      <c r="E817">
        <v>779.7</v>
      </c>
      <c r="F817">
        <v>723.8</v>
      </c>
      <c r="G817">
        <v>711.4</v>
      </c>
      <c r="H817">
        <v>699.5</v>
      </c>
      <c r="I817">
        <v>647.5</v>
      </c>
      <c r="K817"/>
      <c r="L817" s="2">
        <v>1115.0999999999999</v>
      </c>
      <c r="M817" s="2">
        <v>1207.4000000000001</v>
      </c>
    </row>
    <row r="818" spans="2:14" x14ac:dyDescent="0.25">
      <c r="B818" t="s">
        <v>593</v>
      </c>
      <c r="D818">
        <v>806.5</v>
      </c>
      <c r="E818">
        <v>707.6</v>
      </c>
      <c r="F818">
        <v>652.6</v>
      </c>
      <c r="G818">
        <v>640.29999999999995</v>
      </c>
      <c r="H818">
        <v>628.79999999999995</v>
      </c>
      <c r="I818">
        <v>577.79999999999995</v>
      </c>
      <c r="K818"/>
      <c r="L818" s="2">
        <v>1023.3</v>
      </c>
      <c r="M818" s="2">
        <v>1134.5</v>
      </c>
    </row>
    <row r="819" spans="2:14" x14ac:dyDescent="0.25">
      <c r="B819" s="13"/>
      <c r="K819"/>
    </row>
    <row r="820" spans="2:14" x14ac:dyDescent="0.25">
      <c r="B820" s="13" t="s">
        <v>590</v>
      </c>
      <c r="K820"/>
    </row>
    <row r="821" spans="2:14" x14ac:dyDescent="0.25">
      <c r="B821" t="s">
        <v>592</v>
      </c>
      <c r="D821" s="2">
        <v>2329.5</v>
      </c>
      <c r="E821" s="2">
        <v>2337.5</v>
      </c>
      <c r="F821" s="2">
        <v>1851.6</v>
      </c>
      <c r="G821" s="2">
        <v>1923.9</v>
      </c>
      <c r="H821" s="2">
        <v>1410</v>
      </c>
      <c r="I821" s="2">
        <v>1404.5</v>
      </c>
      <c r="K821"/>
      <c r="L821" s="2">
        <v>2423.6</v>
      </c>
      <c r="M821" s="2">
        <v>2839</v>
      </c>
    </row>
    <row r="822" spans="2:14" x14ac:dyDescent="0.25">
      <c r="B822" t="s">
        <v>593</v>
      </c>
      <c r="D822" s="2">
        <v>9580.6</v>
      </c>
      <c r="E822" s="2">
        <v>8859.5</v>
      </c>
      <c r="F822" s="2">
        <v>8443.2000000000007</v>
      </c>
      <c r="G822" s="2">
        <v>8198.1</v>
      </c>
      <c r="H822" s="2">
        <v>7362.7</v>
      </c>
      <c r="I822" s="2">
        <v>7024.4</v>
      </c>
      <c r="K822"/>
      <c r="L822" s="2">
        <v>9840.4</v>
      </c>
      <c r="M822" s="2">
        <v>9663.6</v>
      </c>
    </row>
    <row r="823" spans="2:14" x14ac:dyDescent="0.25">
      <c r="B823" s="13"/>
      <c r="K823"/>
    </row>
    <row r="824" spans="2:14" x14ac:dyDescent="0.25">
      <c r="B824" s="13" t="s">
        <v>592</v>
      </c>
      <c r="D824" s="2">
        <f t="shared" ref="D824:I825" si="82">SUM(D801,D805,D809,D813,D817,D821)</f>
        <v>12034.5</v>
      </c>
      <c r="E824" s="2">
        <f t="shared" si="82"/>
        <v>11071.5</v>
      </c>
      <c r="F824" s="2">
        <f t="shared" si="82"/>
        <v>10561.3</v>
      </c>
      <c r="G824" s="2">
        <f t="shared" si="82"/>
        <v>10251</v>
      </c>
      <c r="H824" s="2">
        <f t="shared" si="82"/>
        <v>9285.2000000000007</v>
      </c>
      <c r="I824" s="2">
        <f t="shared" si="82"/>
        <v>8748.2000000000007</v>
      </c>
      <c r="K824"/>
      <c r="L824" s="2">
        <f>SUM(L801,L805,L809,L813,L817,L821)</f>
        <v>12539.8</v>
      </c>
      <c r="M824" s="2">
        <f>SUM(M801,M805,M809,M813,M817,M821)</f>
        <v>12322.2</v>
      </c>
    </row>
    <row r="825" spans="2:14" x14ac:dyDescent="0.25">
      <c r="B825" s="13" t="s">
        <v>595</v>
      </c>
      <c r="D825" s="2">
        <f t="shared" si="82"/>
        <v>10465.200000000001</v>
      </c>
      <c r="E825" s="2">
        <f t="shared" si="82"/>
        <v>9621.9</v>
      </c>
      <c r="F825" s="2">
        <f t="shared" si="82"/>
        <v>9154.9000000000015</v>
      </c>
      <c r="G825" s="2">
        <f t="shared" si="82"/>
        <v>8902.3000000000011</v>
      </c>
      <c r="H825" s="2">
        <f t="shared" si="82"/>
        <v>8049.2</v>
      </c>
      <c r="I825" s="2">
        <f t="shared" si="82"/>
        <v>7651.2999999999993</v>
      </c>
      <c r="K825"/>
      <c r="L825" s="2">
        <f>SUM(L802,L806,L810,L814,L818,L822)</f>
        <v>10931.6</v>
      </c>
      <c r="M825" s="2">
        <f>SUM(M802,M806,M810,M814,M818,M822)</f>
        <v>10841.800000000001</v>
      </c>
    </row>
    <row r="826" spans="2:14" x14ac:dyDescent="0.25">
      <c r="K826"/>
    </row>
    <row r="828" spans="2:14" x14ac:dyDescent="0.25">
      <c r="B828" s="47" t="s">
        <v>596</v>
      </c>
      <c r="C828" s="47"/>
      <c r="D828" s="47"/>
      <c r="E828" s="47"/>
      <c r="F828" s="47"/>
      <c r="G828" s="47"/>
      <c r="H828" s="47"/>
      <c r="I828" s="47"/>
      <c r="J828" s="47"/>
      <c r="K828" s="47"/>
      <c r="L828" s="47"/>
      <c r="M828" s="47"/>
      <c r="N828" s="47"/>
    </row>
    <row r="829" spans="2:14" x14ac:dyDescent="0.25">
      <c r="K829"/>
    </row>
    <row r="830" spans="2:14" ht="15.75" thickBot="1" x14ac:dyDescent="0.3">
      <c r="C830" s="5">
        <v>44408</v>
      </c>
      <c r="D830" s="5">
        <v>44043</v>
      </c>
      <c r="E830" s="5">
        <v>43677</v>
      </c>
      <c r="F830" s="5">
        <v>43312</v>
      </c>
      <c r="G830" s="5">
        <v>42947</v>
      </c>
      <c r="H830" s="5">
        <v>42582</v>
      </c>
      <c r="I830" s="9"/>
      <c r="J830" s="9"/>
      <c r="K830" s="5">
        <v>44592</v>
      </c>
      <c r="L830" s="5">
        <v>44227</v>
      </c>
      <c r="M830" s="5">
        <v>43861</v>
      </c>
      <c r="N830" s="5">
        <v>43496</v>
      </c>
    </row>
    <row r="831" spans="2:14" x14ac:dyDescent="0.25">
      <c r="B831" t="s">
        <v>597</v>
      </c>
      <c r="C831" s="2">
        <f>C92</f>
        <v>12034.499999999998</v>
      </c>
      <c r="D831" s="2">
        <f>D92</f>
        <v>11071.5</v>
      </c>
      <c r="E831" s="2">
        <f>E92</f>
        <v>10561.300000000001</v>
      </c>
      <c r="F831" s="2">
        <f>F92</f>
        <v>10251</v>
      </c>
      <c r="G831" s="2">
        <f>G92</f>
        <v>9285.2000000000025</v>
      </c>
      <c r="H831" s="2">
        <f>H92</f>
        <v>8748.2000000000007</v>
      </c>
      <c r="I831" s="2"/>
      <c r="J831" s="2"/>
      <c r="K831" s="2">
        <f>K92</f>
        <v>12539.8</v>
      </c>
      <c r="L831" s="2">
        <f>L92</f>
        <v>12322.200000000003</v>
      </c>
    </row>
    <row r="832" spans="2:14" x14ac:dyDescent="0.25">
      <c r="B832" t="s">
        <v>598</v>
      </c>
      <c r="C832">
        <v>32.799999999999997</v>
      </c>
      <c r="D832">
        <v>27.3</v>
      </c>
      <c r="E832">
        <v>23.8</v>
      </c>
      <c r="F832">
        <v>30.6</v>
      </c>
      <c r="G832">
        <v>34.9</v>
      </c>
      <c r="H832">
        <v>31.5</v>
      </c>
      <c r="K832" s="58">
        <v>-1000.4</v>
      </c>
      <c r="L832" s="59">
        <v>156.69999999999709</v>
      </c>
    </row>
    <row r="833" spans="2:15" x14ac:dyDescent="0.25">
      <c r="B833" t="s">
        <v>599</v>
      </c>
      <c r="C833">
        <v>8</v>
      </c>
      <c r="D833">
        <v>10.8</v>
      </c>
      <c r="E833">
        <v>10.9</v>
      </c>
      <c r="F833">
        <v>14.1</v>
      </c>
      <c r="G833">
        <v>8.1999999999999993</v>
      </c>
      <c r="H833">
        <v>20.8</v>
      </c>
      <c r="K833" s="58"/>
      <c r="L833" s="59"/>
    </row>
    <row r="834" spans="2:15" x14ac:dyDescent="0.25">
      <c r="B834" t="s">
        <v>600</v>
      </c>
      <c r="C834">
        <v>207.4</v>
      </c>
      <c r="D834">
        <v>194.9</v>
      </c>
      <c r="E834">
        <v>172</v>
      </c>
      <c r="F834">
        <v>161.6</v>
      </c>
      <c r="G834">
        <v>129.30000000000001</v>
      </c>
      <c r="H834">
        <v>177.7</v>
      </c>
      <c r="K834" s="58"/>
      <c r="L834" s="59"/>
    </row>
    <row r="835" spans="2:15" ht="15.75" thickBot="1" x14ac:dyDescent="0.3">
      <c r="B835" t="s">
        <v>601</v>
      </c>
      <c r="C835" s="18">
        <v>-73.7</v>
      </c>
      <c r="D835" s="18">
        <v>-148.6</v>
      </c>
      <c r="E835" s="18">
        <v>-174</v>
      </c>
      <c r="F835" s="18">
        <v>-202.1</v>
      </c>
      <c r="G835" s="18">
        <v>-189.1</v>
      </c>
      <c r="H835" s="18">
        <v>-146.30000000000001</v>
      </c>
      <c r="K835" s="60"/>
      <c r="L835" s="61"/>
    </row>
    <row r="836" spans="2:15" s="13" customFormat="1" x14ac:dyDescent="0.25">
      <c r="B836" s="13" t="s">
        <v>602</v>
      </c>
      <c r="C836" s="27">
        <f>SUM(C831:C835)</f>
        <v>12208.999999999996</v>
      </c>
      <c r="D836" s="27">
        <f>SUM(D831:D835)</f>
        <v>11155.899999999998</v>
      </c>
      <c r="E836" s="27">
        <f t="shared" ref="E836:H836" si="83">SUM(E831:E835)</f>
        <v>10594</v>
      </c>
      <c r="F836" s="27">
        <f t="shared" si="83"/>
        <v>10255.200000000001</v>
      </c>
      <c r="G836" s="27">
        <f t="shared" si="83"/>
        <v>9268.5000000000018</v>
      </c>
      <c r="H836" s="27">
        <f t="shared" si="83"/>
        <v>8831.9000000000015</v>
      </c>
      <c r="I836" s="27"/>
      <c r="J836" s="27"/>
      <c r="K836" s="27">
        <f t="shared" ref="K836:L836" si="84">SUM(K831:K835)</f>
        <v>11539.4</v>
      </c>
      <c r="L836" s="27">
        <f t="shared" si="84"/>
        <v>12478.9</v>
      </c>
    </row>
    <row r="837" spans="2:15" s="13" customFormat="1" x14ac:dyDescent="0.25">
      <c r="C837" s="27"/>
      <c r="D837" s="27"/>
      <c r="E837" s="27"/>
      <c r="F837" s="27"/>
      <c r="G837" s="27"/>
      <c r="H837" s="27"/>
      <c r="I837" s="27"/>
      <c r="J837" s="27"/>
      <c r="K837" s="27"/>
      <c r="L837" s="27"/>
    </row>
    <row r="838" spans="2:15" x14ac:dyDescent="0.25">
      <c r="B838" s="13" t="s">
        <v>603</v>
      </c>
      <c r="K838"/>
    </row>
    <row r="839" spans="2:15" x14ac:dyDescent="0.25">
      <c r="B839" s="13" t="s">
        <v>604</v>
      </c>
      <c r="K839"/>
    </row>
    <row r="840" spans="2:15" x14ac:dyDescent="0.25">
      <c r="B840" t="s">
        <v>605</v>
      </c>
      <c r="C840" s="2">
        <v>12016.2</v>
      </c>
      <c r="D840" s="2">
        <v>11031.6</v>
      </c>
      <c r="E840" s="2">
        <v>10531.2</v>
      </c>
      <c r="F840" s="2">
        <v>10234.200000000001</v>
      </c>
      <c r="G840" s="2">
        <v>9258.2000000000007</v>
      </c>
      <c r="H840" s="2">
        <v>8703.5</v>
      </c>
      <c r="K840"/>
    </row>
    <row r="841" spans="2:15" ht="15.75" thickBot="1" x14ac:dyDescent="0.3">
      <c r="B841" t="s">
        <v>606</v>
      </c>
      <c r="C841" s="17">
        <v>-73.7</v>
      </c>
      <c r="D841" s="17">
        <v>-148.6</v>
      </c>
      <c r="E841" s="17">
        <v>-184</v>
      </c>
      <c r="F841" s="17">
        <v>-202.1</v>
      </c>
      <c r="G841" s="17">
        <v>-189.1</v>
      </c>
      <c r="H841" s="17">
        <v>-146.30000000000001</v>
      </c>
      <c r="K841"/>
    </row>
    <row r="842" spans="2:15" s="13" customFormat="1" x14ac:dyDescent="0.25">
      <c r="B842" s="13" t="s">
        <v>607</v>
      </c>
      <c r="C842" s="27">
        <f>SUM(C840:C841)</f>
        <v>11942.5</v>
      </c>
      <c r="D842" s="27">
        <f>SUM(D840:D841)</f>
        <v>10883</v>
      </c>
      <c r="E842" s="27">
        <f t="shared" ref="E842:H842" si="85">SUM(E840:E841)</f>
        <v>10347.200000000001</v>
      </c>
      <c r="F842" s="27">
        <f t="shared" si="85"/>
        <v>10032.1</v>
      </c>
      <c r="G842" s="27">
        <f t="shared" si="85"/>
        <v>9069.1</v>
      </c>
      <c r="H842" s="27">
        <f t="shared" si="85"/>
        <v>8557.2000000000007</v>
      </c>
      <c r="I842" s="27"/>
      <c r="J842" s="27"/>
      <c r="K842" s="27"/>
      <c r="L842" s="27"/>
    </row>
    <row r="843" spans="2:15" x14ac:dyDescent="0.25">
      <c r="K843"/>
    </row>
    <row r="844" spans="2:15" x14ac:dyDescent="0.25">
      <c r="B844" s="13" t="s">
        <v>608</v>
      </c>
      <c r="K844"/>
    </row>
    <row r="845" spans="2:15" x14ac:dyDescent="0.25">
      <c r="B845" t="s">
        <v>609</v>
      </c>
      <c r="C845" s="2">
        <v>23.2</v>
      </c>
      <c r="D845" s="2">
        <v>45.6</v>
      </c>
      <c r="E845" s="2">
        <v>35.1</v>
      </c>
      <c r="F845" s="2">
        <v>23.2</v>
      </c>
      <c r="G845" s="2">
        <v>35.799999999999997</v>
      </c>
      <c r="H845" s="2">
        <v>52.4</v>
      </c>
      <c r="I845" s="2"/>
      <c r="J845" s="2"/>
      <c r="L845" s="2"/>
      <c r="M845" s="2"/>
      <c r="N845" s="2"/>
      <c r="O845" s="2"/>
    </row>
    <row r="846" spans="2:15" x14ac:dyDescent="0.25">
      <c r="B846" t="s">
        <v>610</v>
      </c>
      <c r="C846" s="2">
        <v>27.9</v>
      </c>
      <c r="D846" s="2">
        <v>21.6</v>
      </c>
      <c r="E846" s="2">
        <v>18.8</v>
      </c>
      <c r="F846" s="2">
        <v>24</v>
      </c>
      <c r="G846" s="2">
        <v>26.1</v>
      </c>
      <c r="H846" s="2">
        <v>23.8</v>
      </c>
      <c r="I846" s="2"/>
      <c r="J846" s="2"/>
      <c r="L846" s="2"/>
      <c r="M846" s="2"/>
      <c r="N846" s="2"/>
      <c r="O846" s="2"/>
    </row>
    <row r="847" spans="2:15" x14ac:dyDescent="0.25">
      <c r="B847" t="s">
        <v>611</v>
      </c>
      <c r="C847" s="2">
        <f>SUM(C845:C846)</f>
        <v>51.099999999999994</v>
      </c>
      <c r="D847" s="2">
        <f t="shared" ref="D847:H847" si="86">SUM(D845:D846)</f>
        <v>67.2</v>
      </c>
      <c r="E847" s="2">
        <f t="shared" si="86"/>
        <v>53.900000000000006</v>
      </c>
      <c r="F847" s="2">
        <f t="shared" si="86"/>
        <v>47.2</v>
      </c>
      <c r="G847" s="2">
        <f t="shared" si="86"/>
        <v>61.9</v>
      </c>
      <c r="H847" s="2">
        <f t="shared" si="86"/>
        <v>76.2</v>
      </c>
      <c r="I847" s="2"/>
      <c r="J847" s="2"/>
      <c r="L847" s="2"/>
      <c r="M847" s="2"/>
      <c r="N847" s="2"/>
      <c r="O847" s="2"/>
    </row>
    <row r="848" spans="2:15" x14ac:dyDescent="0.25">
      <c r="C848" s="2"/>
      <c r="D848" s="2"/>
      <c r="E848" s="2"/>
      <c r="F848" s="2"/>
      <c r="G848" s="2"/>
      <c r="H848" s="2"/>
      <c r="I848" s="2"/>
      <c r="J848" s="2"/>
      <c r="L848" s="2"/>
      <c r="M848" s="2"/>
      <c r="N848" s="2"/>
      <c r="O848" s="2"/>
    </row>
    <row r="849" spans="2:15" x14ac:dyDescent="0.25">
      <c r="B849" s="13" t="s">
        <v>612</v>
      </c>
      <c r="C849" s="2"/>
      <c r="D849" s="2"/>
      <c r="E849" s="2"/>
      <c r="F849" s="2"/>
      <c r="G849" s="2"/>
      <c r="H849" s="2"/>
      <c r="I849" s="2"/>
      <c r="J849" s="2"/>
      <c r="L849" s="2"/>
      <c r="M849" s="2"/>
      <c r="N849" s="2"/>
      <c r="O849" s="2"/>
    </row>
    <row r="850" spans="2:15" x14ac:dyDescent="0.25">
      <c r="B850" t="s">
        <v>613</v>
      </c>
      <c r="C850" s="2">
        <v>8</v>
      </c>
      <c r="D850" s="2">
        <v>10.8</v>
      </c>
      <c r="E850" s="2">
        <v>10.9</v>
      </c>
      <c r="F850" s="2">
        <v>14.2</v>
      </c>
      <c r="G850" s="2">
        <v>8.1999999999999993</v>
      </c>
      <c r="H850" s="2">
        <v>20.8</v>
      </c>
      <c r="I850" s="2"/>
      <c r="J850" s="2"/>
      <c r="L850" s="2"/>
      <c r="M850" s="2"/>
      <c r="N850" s="2"/>
      <c r="O850" s="2"/>
    </row>
    <row r="851" spans="2:15" x14ac:dyDescent="0.25">
      <c r="B851" t="s">
        <v>614</v>
      </c>
      <c r="C851" s="2">
        <f>C850</f>
        <v>8</v>
      </c>
      <c r="D851" s="2">
        <f t="shared" ref="D851:H851" si="87">D850</f>
        <v>10.8</v>
      </c>
      <c r="E851" s="2">
        <f t="shared" si="87"/>
        <v>10.9</v>
      </c>
      <c r="F851" s="2">
        <f t="shared" si="87"/>
        <v>14.2</v>
      </c>
      <c r="G851" s="2">
        <f t="shared" si="87"/>
        <v>8.1999999999999993</v>
      </c>
      <c r="H851" s="2">
        <f t="shared" si="87"/>
        <v>20.8</v>
      </c>
      <c r="I851" s="2"/>
      <c r="J851" s="2"/>
      <c r="L851" s="2"/>
      <c r="M851" s="2"/>
      <c r="N851" s="2"/>
      <c r="O851" s="2"/>
    </row>
    <row r="852" spans="2:15" x14ac:dyDescent="0.25">
      <c r="C852" s="2"/>
      <c r="D852" s="2"/>
      <c r="E852" s="2"/>
      <c r="F852" s="2"/>
      <c r="G852" s="2"/>
      <c r="H852" s="2"/>
      <c r="I852" s="2"/>
      <c r="J852" s="2"/>
      <c r="L852" s="2"/>
      <c r="M852" s="2"/>
      <c r="N852" s="2"/>
      <c r="O852" s="2"/>
    </row>
    <row r="853" spans="2:15" x14ac:dyDescent="0.25">
      <c r="B853" s="13" t="s">
        <v>615</v>
      </c>
      <c r="C853" s="2"/>
      <c r="D853" s="2"/>
      <c r="E853" s="2"/>
      <c r="F853" s="2"/>
      <c r="G853" s="2"/>
      <c r="H853" s="2"/>
      <c r="I853" s="2"/>
      <c r="J853" s="2"/>
      <c r="L853" s="2"/>
      <c r="M853" s="2"/>
      <c r="N853" s="2"/>
      <c r="O853" s="2"/>
    </row>
    <row r="854" spans="2:15" x14ac:dyDescent="0.25">
      <c r="B854" t="s">
        <v>616</v>
      </c>
      <c r="C854" s="2">
        <v>1314.1</v>
      </c>
      <c r="D854" s="2">
        <v>1202.3</v>
      </c>
      <c r="E854" s="2">
        <v>1104.7</v>
      </c>
      <c r="F854" s="2">
        <v>1128.5999999999999</v>
      </c>
      <c r="G854" s="2">
        <v>1097.5</v>
      </c>
      <c r="H854" s="2">
        <v>1317.9</v>
      </c>
      <c r="I854" s="2"/>
      <c r="J854" s="2"/>
      <c r="L854" s="2"/>
      <c r="M854" s="2"/>
      <c r="N854" s="2"/>
      <c r="O854" s="2"/>
    </row>
    <row r="855" spans="2:15" x14ac:dyDescent="0.25">
      <c r="B855" t="s">
        <v>617</v>
      </c>
      <c r="C855" s="2">
        <v>-1106.7</v>
      </c>
      <c r="D855" s="2">
        <v>-1007.4</v>
      </c>
      <c r="E855" s="2">
        <v>-932.7</v>
      </c>
      <c r="F855" s="2">
        <v>-967</v>
      </c>
      <c r="G855" s="2">
        <v>-968.2</v>
      </c>
      <c r="H855" s="2">
        <v>-1140.2</v>
      </c>
      <c r="I855" s="2"/>
      <c r="J855" s="2"/>
      <c r="L855" s="2"/>
      <c r="M855" s="2"/>
      <c r="N855" s="2"/>
      <c r="O855" s="2"/>
    </row>
    <row r="856" spans="2:15" x14ac:dyDescent="0.25">
      <c r="B856" t="s">
        <v>618</v>
      </c>
      <c r="C856" s="2">
        <f>SUM(C854:C855)</f>
        <v>207.39999999999986</v>
      </c>
      <c r="D856" s="2">
        <f t="shared" ref="D856:H856" si="88">SUM(D854:D855)</f>
        <v>194.89999999999998</v>
      </c>
      <c r="E856" s="2">
        <f t="shared" si="88"/>
        <v>172</v>
      </c>
      <c r="F856" s="2">
        <f t="shared" si="88"/>
        <v>161.59999999999991</v>
      </c>
      <c r="G856" s="2">
        <f t="shared" si="88"/>
        <v>129.29999999999995</v>
      </c>
      <c r="H856" s="2">
        <f t="shared" si="88"/>
        <v>177.70000000000005</v>
      </c>
      <c r="I856" s="2"/>
      <c r="J856" s="2"/>
      <c r="L856" s="2"/>
      <c r="M856" s="2"/>
      <c r="N856" s="2"/>
      <c r="O856" s="2"/>
    </row>
    <row r="857" spans="2:15" x14ac:dyDescent="0.25">
      <c r="C857" s="2"/>
      <c r="D857" s="2"/>
      <c r="E857" s="2"/>
      <c r="F857" s="2"/>
      <c r="G857" s="2"/>
      <c r="H857" s="2"/>
      <c r="I857" s="2"/>
      <c r="J857" s="2"/>
      <c r="L857" s="2"/>
      <c r="M857" s="2"/>
      <c r="N857" s="2"/>
      <c r="O857" s="2"/>
    </row>
    <row r="858" spans="2:15" x14ac:dyDescent="0.25">
      <c r="B858" s="13" t="s">
        <v>619</v>
      </c>
      <c r="C858" s="2">
        <f>SUM(C859,C860)</f>
        <v>11942.5</v>
      </c>
      <c r="D858" s="2">
        <f>SUM(D859,D860)</f>
        <v>10486.000000000002</v>
      </c>
      <c r="E858" s="2">
        <f>SUM(E859,E860)</f>
        <v>10347.199999999999</v>
      </c>
      <c r="F858" s="2">
        <f>SUM(F859,F860)</f>
        <v>10032.099999999999</v>
      </c>
      <c r="G858" s="2">
        <v>9069.1</v>
      </c>
      <c r="H858" s="2">
        <v>8557.2000000000007</v>
      </c>
      <c r="I858" s="2"/>
      <c r="J858" s="2"/>
      <c r="L858" s="2"/>
      <c r="M858" s="2"/>
      <c r="N858" s="2"/>
      <c r="O858" s="2"/>
    </row>
    <row r="859" spans="2:15" x14ac:dyDescent="0.25">
      <c r="B859" t="s">
        <v>620</v>
      </c>
      <c r="C859" s="2">
        <v>801.6</v>
      </c>
      <c r="D859" s="2">
        <v>719.1</v>
      </c>
      <c r="E859" s="2">
        <v>666.1</v>
      </c>
      <c r="F859" s="2">
        <v>635.79999999999995</v>
      </c>
      <c r="G859" s="2">
        <v>643.4</v>
      </c>
      <c r="H859" s="2">
        <v>576.9</v>
      </c>
      <c r="I859" s="2"/>
      <c r="J859" s="2"/>
      <c r="L859" s="2"/>
      <c r="M859" s="2"/>
      <c r="N859" s="2"/>
      <c r="O859" s="2"/>
    </row>
    <row r="860" spans="2:15" x14ac:dyDescent="0.25">
      <c r="B860" t="s">
        <v>621</v>
      </c>
      <c r="C860" s="2">
        <f t="shared" ref="C860:H860" si="89">SUM(C861:C869)</f>
        <v>11140.9</v>
      </c>
      <c r="D860" s="2">
        <f t="shared" si="89"/>
        <v>9766.9000000000015</v>
      </c>
      <c r="E860" s="2">
        <f t="shared" si="89"/>
        <v>9681.0999999999985</v>
      </c>
      <c r="F860" s="2">
        <f t="shared" si="89"/>
        <v>9396.2999999999993</v>
      </c>
      <c r="G860" s="2">
        <f t="shared" si="89"/>
        <v>8425.7000000000007</v>
      </c>
      <c r="H860" s="2">
        <f t="shared" si="89"/>
        <v>7980.2999999999993</v>
      </c>
      <c r="K860"/>
    </row>
    <row r="861" spans="2:15" x14ac:dyDescent="0.25">
      <c r="B861" t="s">
        <v>622</v>
      </c>
      <c r="C861" s="2">
        <v>2376.6999999999998</v>
      </c>
      <c r="D861" s="2">
        <v>1649</v>
      </c>
      <c r="E861" s="2">
        <v>1204.7</v>
      </c>
      <c r="F861" s="2">
        <v>1233.0999999999999</v>
      </c>
      <c r="G861" s="2">
        <v>902.3</v>
      </c>
      <c r="H861" s="2">
        <v>905.4</v>
      </c>
      <c r="K861"/>
    </row>
    <row r="862" spans="2:15" x14ac:dyDescent="0.25">
      <c r="B862" t="s">
        <v>623</v>
      </c>
      <c r="C862" s="2">
        <v>35.9</v>
      </c>
      <c r="D862" s="2">
        <v>19.7</v>
      </c>
      <c r="E862" s="2">
        <v>12.5</v>
      </c>
      <c r="F862" s="2">
        <v>12.6</v>
      </c>
      <c r="G862" s="2">
        <v>9.6</v>
      </c>
      <c r="H862" s="2">
        <v>12.3</v>
      </c>
      <c r="K862"/>
    </row>
    <row r="863" spans="2:15" x14ac:dyDescent="0.25">
      <c r="B863" t="s">
        <v>624</v>
      </c>
      <c r="C863" s="2">
        <v>401</v>
      </c>
      <c r="D863" s="2">
        <v>11.9</v>
      </c>
      <c r="E863" s="2">
        <v>349.7</v>
      </c>
      <c r="F863" s="2">
        <v>390.7</v>
      </c>
      <c r="G863" s="2">
        <v>280.10000000000002</v>
      </c>
      <c r="H863" s="2">
        <v>330.8</v>
      </c>
      <c r="K863"/>
    </row>
    <row r="864" spans="2:15" x14ac:dyDescent="0.25">
      <c r="B864" t="s">
        <v>625</v>
      </c>
      <c r="C864" s="2">
        <v>210.2</v>
      </c>
      <c r="D864" s="2">
        <v>239.2</v>
      </c>
      <c r="E864" s="2">
        <v>240.4</v>
      </c>
      <c r="F864" s="2">
        <v>200.6</v>
      </c>
      <c r="G864" s="2">
        <v>283.3</v>
      </c>
      <c r="H864" s="2">
        <v>1412.1</v>
      </c>
      <c r="K864"/>
    </row>
    <row r="865" spans="2:14" x14ac:dyDescent="0.25">
      <c r="B865" t="s">
        <v>626</v>
      </c>
      <c r="C865" s="2">
        <v>3909.9</v>
      </c>
      <c r="D865" s="2">
        <v>3838.9</v>
      </c>
      <c r="E865" s="2">
        <v>3759.1</v>
      </c>
      <c r="F865" s="2">
        <v>3668.1</v>
      </c>
      <c r="G865" s="2">
        <v>3571.5</v>
      </c>
      <c r="H865" s="2">
        <v>3379.3</v>
      </c>
      <c r="K865"/>
    </row>
    <row r="866" spans="2:14" x14ac:dyDescent="0.25">
      <c r="B866" t="s">
        <v>627</v>
      </c>
      <c r="C866" s="2">
        <v>2147.5</v>
      </c>
      <c r="D866" s="2">
        <v>1823.8</v>
      </c>
      <c r="E866" s="2">
        <v>1981</v>
      </c>
      <c r="F866" s="2">
        <v>1790.2</v>
      </c>
      <c r="G866" s="2">
        <v>1619.8</v>
      </c>
      <c r="H866" s="2">
        <v>1510.4</v>
      </c>
      <c r="K866"/>
    </row>
    <row r="867" spans="2:14" x14ac:dyDescent="0.25">
      <c r="B867" t="s">
        <v>628</v>
      </c>
      <c r="C867" s="2">
        <v>90.9</v>
      </c>
      <c r="D867" s="2">
        <v>165.1</v>
      </c>
      <c r="E867" s="2">
        <v>107.2</v>
      </c>
      <c r="F867" s="2">
        <v>102.1</v>
      </c>
      <c r="G867" s="2">
        <v>64</v>
      </c>
      <c r="H867" s="2">
        <v>110</v>
      </c>
      <c r="K867"/>
    </row>
    <row r="868" spans="2:14" x14ac:dyDescent="0.25">
      <c r="B868" t="s">
        <v>629</v>
      </c>
      <c r="C868" s="2">
        <v>1251.3</v>
      </c>
      <c r="D868" s="2">
        <v>1477.6</v>
      </c>
      <c r="E868" s="2">
        <v>1593</v>
      </c>
      <c r="F868" s="2">
        <v>1590.1</v>
      </c>
      <c r="G868" s="2">
        <v>1337.3</v>
      </c>
      <c r="H868" s="2"/>
      <c r="K868"/>
    </row>
    <row r="869" spans="2:14" x14ac:dyDescent="0.25">
      <c r="B869" t="s">
        <v>630</v>
      </c>
      <c r="C869" s="2">
        <v>717.5</v>
      </c>
      <c r="D869" s="2">
        <v>541.70000000000005</v>
      </c>
      <c r="E869" s="2">
        <v>433.5</v>
      </c>
      <c r="F869" s="2">
        <v>408.8</v>
      </c>
      <c r="G869" s="2">
        <v>357.8</v>
      </c>
      <c r="H869" s="2">
        <v>320</v>
      </c>
      <c r="K869"/>
    </row>
    <row r="870" spans="2:14" x14ac:dyDescent="0.25">
      <c r="K870"/>
    </row>
    <row r="871" spans="2:14" x14ac:dyDescent="0.25">
      <c r="K871"/>
    </row>
    <row r="872" spans="2:14" x14ac:dyDescent="0.25">
      <c r="B872" s="47" t="s">
        <v>631</v>
      </c>
      <c r="C872" s="47"/>
      <c r="D872" s="47"/>
      <c r="E872" s="47"/>
      <c r="F872" s="47"/>
      <c r="G872" s="47"/>
      <c r="H872" s="47"/>
      <c r="I872" s="47"/>
      <c r="J872" s="47"/>
      <c r="K872" s="47"/>
      <c r="L872" s="47"/>
      <c r="M872" s="47"/>
      <c r="N872" s="47"/>
    </row>
    <row r="873" spans="2:14" x14ac:dyDescent="0.25">
      <c r="K873"/>
    </row>
    <row r="874" spans="2:14" ht="15.75" thickBot="1" x14ac:dyDescent="0.3">
      <c r="C874" s="5">
        <v>44408</v>
      </c>
      <c r="D874" s="5">
        <v>44043</v>
      </c>
      <c r="E874" s="5">
        <v>43677</v>
      </c>
      <c r="F874" s="5">
        <v>43312</v>
      </c>
      <c r="G874" s="5">
        <v>42947</v>
      </c>
      <c r="H874" s="5">
        <v>42582</v>
      </c>
      <c r="I874" s="9"/>
      <c r="J874" s="9"/>
      <c r="K874" s="5">
        <v>44592</v>
      </c>
      <c r="L874" s="5">
        <v>44227</v>
      </c>
      <c r="M874" s="5">
        <v>43861</v>
      </c>
      <c r="N874" s="5">
        <v>43496</v>
      </c>
    </row>
    <row r="875" spans="2:14" x14ac:dyDescent="0.25">
      <c r="B875" t="s">
        <v>632</v>
      </c>
      <c r="C875" s="2">
        <v>1614.2</v>
      </c>
      <c r="D875" s="2">
        <v>1162.8</v>
      </c>
      <c r="E875">
        <v>875.3</v>
      </c>
      <c r="F875">
        <v>996</v>
      </c>
      <c r="G875">
        <v>848.7</v>
      </c>
      <c r="H875">
        <v>847.4</v>
      </c>
      <c r="K875" s="2">
        <v>1425.9</v>
      </c>
      <c r="L875" s="2">
        <v>1459.7</v>
      </c>
      <c r="M875" s="29"/>
      <c r="N875" s="29"/>
    </row>
    <row r="876" spans="2:14" x14ac:dyDescent="0.25">
      <c r="B876" t="s">
        <v>633</v>
      </c>
      <c r="C876">
        <v>161</v>
      </c>
      <c r="D876">
        <v>141.4</v>
      </c>
      <c r="E876">
        <v>106.3</v>
      </c>
      <c r="F876">
        <v>96</v>
      </c>
      <c r="K876">
        <v>151.1</v>
      </c>
      <c r="L876">
        <v>148.6</v>
      </c>
      <c r="M876" s="29"/>
      <c r="N876" s="29"/>
    </row>
    <row r="877" spans="2:14" x14ac:dyDescent="0.25">
      <c r="B877" s="13"/>
      <c r="C877" s="29"/>
      <c r="D877" s="29"/>
      <c r="E877" s="29"/>
      <c r="F877" s="29"/>
      <c r="G877" s="29"/>
      <c r="H877" s="29"/>
      <c r="I877" s="9"/>
      <c r="J877" s="9"/>
      <c r="K877" s="29"/>
      <c r="L877" s="29"/>
      <c r="M877" s="29"/>
      <c r="N877" s="29"/>
    </row>
    <row r="878" spans="2:14" x14ac:dyDescent="0.25">
      <c r="B878" s="13" t="s">
        <v>58</v>
      </c>
      <c r="C878" s="29"/>
      <c r="D878" s="29"/>
      <c r="E878" s="29"/>
      <c r="F878" s="29"/>
      <c r="G878" s="29"/>
      <c r="H878" s="29"/>
      <c r="I878" s="9"/>
      <c r="J878" s="9"/>
      <c r="K878" s="29"/>
      <c r="L878" s="29"/>
      <c r="M878" s="29"/>
      <c r="N878" s="29"/>
    </row>
    <row r="879" spans="2:14" x14ac:dyDescent="0.25">
      <c r="B879" t="s">
        <v>634</v>
      </c>
    </row>
    <row r="880" spans="2:14" x14ac:dyDescent="0.25">
      <c r="B880" t="s">
        <v>635</v>
      </c>
      <c r="C880" s="2">
        <v>647.20000000000005</v>
      </c>
      <c r="D880" s="2">
        <v>587.5</v>
      </c>
      <c r="E880" s="2">
        <v>547.6</v>
      </c>
      <c r="F880" s="2">
        <v>512.5</v>
      </c>
      <c r="G880" s="2">
        <v>524.9</v>
      </c>
      <c r="H880" s="2">
        <v>456.3</v>
      </c>
      <c r="K880"/>
    </row>
    <row r="881" spans="2:11" x14ac:dyDescent="0.25">
      <c r="B881" t="s">
        <v>636</v>
      </c>
      <c r="C881" s="2"/>
      <c r="D881" s="2"/>
      <c r="E881" s="2"/>
      <c r="F881" s="2"/>
      <c r="G881" s="2"/>
      <c r="H881" s="2"/>
      <c r="K881"/>
    </row>
    <row r="882" spans="2:11" x14ac:dyDescent="0.25">
      <c r="B882" t="s">
        <v>637</v>
      </c>
      <c r="C882" s="2"/>
      <c r="D882" s="2"/>
      <c r="E882" s="2"/>
      <c r="F882" s="2"/>
      <c r="G882" s="2"/>
      <c r="H882" s="2"/>
      <c r="K882"/>
    </row>
    <row r="883" spans="2:11" x14ac:dyDescent="0.25">
      <c r="B883" t="s">
        <v>638</v>
      </c>
      <c r="C883" s="2"/>
      <c r="D883" s="2"/>
      <c r="E883" s="2"/>
      <c r="F883" s="2"/>
      <c r="G883" s="2"/>
      <c r="H883" s="2"/>
      <c r="K883"/>
    </row>
    <row r="884" spans="2:11" ht="15.75" thickBot="1" x14ac:dyDescent="0.3">
      <c r="B884" t="s">
        <v>639</v>
      </c>
      <c r="C884" s="62"/>
      <c r="D884" s="62"/>
      <c r="E884" s="62"/>
      <c r="F884" s="62"/>
      <c r="G884" s="62"/>
      <c r="H884" s="62"/>
    </row>
    <row r="885" spans="2:11" s="13" customFormat="1" x14ac:dyDescent="0.25">
      <c r="B885" s="13" t="s">
        <v>41</v>
      </c>
      <c r="C885" s="27">
        <f>SUM(C879:C884)</f>
        <v>647.20000000000005</v>
      </c>
      <c r="D885" s="27">
        <f t="shared" ref="D885:H885" si="90">SUM(D879:D884)</f>
        <v>587.5</v>
      </c>
      <c r="E885" s="27">
        <f t="shared" si="90"/>
        <v>547.6</v>
      </c>
      <c r="F885" s="27">
        <f t="shared" si="90"/>
        <v>512.5</v>
      </c>
      <c r="G885" s="27">
        <f t="shared" si="90"/>
        <v>524.9</v>
      </c>
      <c r="H885" s="27">
        <f t="shared" si="90"/>
        <v>456.3</v>
      </c>
    </row>
    <row r="886" spans="2:11" x14ac:dyDescent="0.25">
      <c r="C886" s="2"/>
      <c r="D886" s="2"/>
      <c r="E886" s="2"/>
      <c r="F886" s="2"/>
      <c r="G886" s="2"/>
      <c r="H886" s="2"/>
      <c r="K886"/>
    </row>
    <row r="887" spans="2:11" x14ac:dyDescent="0.25">
      <c r="B887" s="13" t="s">
        <v>640</v>
      </c>
      <c r="C887" s="2"/>
      <c r="D887" s="2"/>
      <c r="E887" s="2"/>
      <c r="F887" s="2"/>
      <c r="G887" s="2"/>
      <c r="H887" s="2"/>
      <c r="K887"/>
    </row>
    <row r="888" spans="2:11" x14ac:dyDescent="0.25">
      <c r="B888" t="s">
        <v>634</v>
      </c>
      <c r="C888" s="2">
        <v>2.1</v>
      </c>
      <c r="D888" s="2">
        <v>25.1</v>
      </c>
      <c r="E888" s="2">
        <v>12.5</v>
      </c>
      <c r="F888" s="2">
        <v>8</v>
      </c>
      <c r="G888" s="2">
        <v>18.5</v>
      </c>
      <c r="H888" s="2">
        <v>31.8</v>
      </c>
      <c r="K888"/>
    </row>
    <row r="889" spans="2:11" x14ac:dyDescent="0.25">
      <c r="B889" t="s">
        <v>635</v>
      </c>
      <c r="C889" s="2">
        <v>37.700000000000003</v>
      </c>
      <c r="D889" s="2">
        <v>123.3</v>
      </c>
      <c r="E889" s="2">
        <v>15.7</v>
      </c>
      <c r="F889" s="2">
        <v>16.100000000000001</v>
      </c>
      <c r="G889" s="2">
        <v>15.4</v>
      </c>
      <c r="H889" s="2">
        <v>1.9</v>
      </c>
      <c r="K889"/>
    </row>
    <row r="890" spans="2:11" x14ac:dyDescent="0.25">
      <c r="B890" t="s">
        <v>636</v>
      </c>
      <c r="C890" s="2">
        <v>105.8</v>
      </c>
      <c r="D890" s="2">
        <v>0.3</v>
      </c>
      <c r="E890" s="2">
        <v>27.8</v>
      </c>
      <c r="F890" s="2">
        <v>28.9</v>
      </c>
      <c r="G890" s="2">
        <v>30</v>
      </c>
      <c r="H890" s="2">
        <v>15.8</v>
      </c>
      <c r="K890"/>
    </row>
    <row r="891" spans="2:11" x14ac:dyDescent="0.25">
      <c r="B891" t="s">
        <v>637</v>
      </c>
      <c r="C891" s="2">
        <v>5</v>
      </c>
      <c r="D891" s="2">
        <v>4.0999999999999996</v>
      </c>
      <c r="E891" s="2">
        <v>2</v>
      </c>
      <c r="F891" s="2">
        <v>2.2000000000000002</v>
      </c>
      <c r="G891" s="2">
        <v>7.6</v>
      </c>
      <c r="H891" s="2">
        <v>11</v>
      </c>
      <c r="K891"/>
    </row>
    <row r="892" spans="2:11" x14ac:dyDescent="0.25">
      <c r="B892" t="s">
        <v>638</v>
      </c>
      <c r="C892" s="2"/>
      <c r="D892" s="2"/>
      <c r="E892" s="2"/>
      <c r="F892" s="2"/>
      <c r="G892" s="2">
        <v>0.7</v>
      </c>
      <c r="H892" s="2">
        <v>10.9</v>
      </c>
      <c r="K892"/>
    </row>
    <row r="893" spans="2:11" ht="15.75" thickBot="1" x14ac:dyDescent="0.3">
      <c r="B893" t="s">
        <v>639</v>
      </c>
      <c r="C893" s="62"/>
      <c r="D893" s="62"/>
      <c r="E893" s="62"/>
      <c r="F893" s="62"/>
      <c r="G893" s="62"/>
      <c r="H893" s="62"/>
      <c r="K893"/>
    </row>
    <row r="894" spans="2:11" s="13" customFormat="1" x14ac:dyDescent="0.25">
      <c r="B894" s="13" t="s">
        <v>41</v>
      </c>
      <c r="C894" s="27">
        <f>SUM(C888:C893)</f>
        <v>150.6</v>
      </c>
      <c r="D894" s="27">
        <f t="shared" ref="D894:H894" si="91">SUM(D888:D893)</f>
        <v>152.80000000000001</v>
      </c>
      <c r="E894" s="27">
        <f t="shared" si="91"/>
        <v>58</v>
      </c>
      <c r="F894" s="27">
        <f t="shared" si="91"/>
        <v>55.2</v>
      </c>
      <c r="G894" s="27">
        <f t="shared" si="91"/>
        <v>72.2</v>
      </c>
      <c r="H894" s="27">
        <f t="shared" si="91"/>
        <v>71.400000000000006</v>
      </c>
    </row>
    <row r="895" spans="2:11" x14ac:dyDescent="0.25">
      <c r="C895" s="2"/>
      <c r="D895" s="2"/>
      <c r="E895" s="2"/>
      <c r="F895" s="2"/>
      <c r="G895" s="2"/>
      <c r="H895" s="2"/>
      <c r="K895"/>
    </row>
    <row r="896" spans="2:11" x14ac:dyDescent="0.25">
      <c r="B896" s="13" t="s">
        <v>75</v>
      </c>
      <c r="C896" s="2"/>
      <c r="D896" s="2"/>
      <c r="E896" s="2"/>
      <c r="F896" s="2"/>
      <c r="G896" s="2"/>
      <c r="H896" s="2"/>
      <c r="K896"/>
    </row>
    <row r="897" spans="2:11" x14ac:dyDescent="0.25">
      <c r="B897" t="s">
        <v>634</v>
      </c>
      <c r="C897" s="2">
        <v>576.1</v>
      </c>
      <c r="D897" s="2">
        <v>543.20000000000005</v>
      </c>
      <c r="E897" s="2">
        <v>69.7</v>
      </c>
      <c r="F897" s="2">
        <v>81.3</v>
      </c>
      <c r="G897" s="2">
        <v>117.5</v>
      </c>
      <c r="H897" s="2">
        <v>124.7</v>
      </c>
      <c r="K897"/>
    </row>
    <row r="898" spans="2:11" x14ac:dyDescent="0.25">
      <c r="B898" t="s">
        <v>635</v>
      </c>
      <c r="C898" s="2">
        <v>1549.4</v>
      </c>
      <c r="D898" s="2">
        <v>1105.8</v>
      </c>
      <c r="E898" s="2">
        <v>1235.7</v>
      </c>
      <c r="F898" s="2">
        <v>1279.7</v>
      </c>
      <c r="G898" s="2">
        <v>961.4</v>
      </c>
      <c r="H898" s="2">
        <v>925.6</v>
      </c>
      <c r="K898"/>
    </row>
    <row r="899" spans="2:11" x14ac:dyDescent="0.25">
      <c r="B899" t="s">
        <v>636</v>
      </c>
      <c r="C899" s="2">
        <v>1985</v>
      </c>
      <c r="D899" s="2">
        <v>1358</v>
      </c>
      <c r="E899" s="2">
        <v>1137.7</v>
      </c>
      <c r="F899" s="2">
        <v>914.6</v>
      </c>
      <c r="G899" s="2">
        <v>923.3</v>
      </c>
      <c r="H899" s="2">
        <v>741.3</v>
      </c>
      <c r="K899"/>
    </row>
    <row r="900" spans="2:11" x14ac:dyDescent="0.25">
      <c r="B900" t="s">
        <v>637</v>
      </c>
      <c r="C900" s="2">
        <v>1372</v>
      </c>
      <c r="D900" s="2">
        <v>1464.5</v>
      </c>
      <c r="E900" s="2">
        <v>1700.5</v>
      </c>
      <c r="F900" s="2">
        <v>1686.5</v>
      </c>
      <c r="G900" s="2">
        <v>1634.6</v>
      </c>
      <c r="H900" s="2">
        <v>1419.8</v>
      </c>
      <c r="K900"/>
    </row>
    <row r="901" spans="2:11" x14ac:dyDescent="0.25">
      <c r="B901" t="s">
        <v>638</v>
      </c>
      <c r="C901" s="2">
        <v>1202</v>
      </c>
      <c r="D901" s="2">
        <v>1511.5</v>
      </c>
      <c r="E901" s="2">
        <v>1573.9</v>
      </c>
      <c r="F901" s="2">
        <v>1610.4</v>
      </c>
      <c r="G901" s="2">
        <v>1550.1</v>
      </c>
      <c r="H901" s="2">
        <v>1765.1</v>
      </c>
      <c r="K901"/>
    </row>
    <row r="902" spans="2:11" ht="15.75" thickBot="1" x14ac:dyDescent="0.3">
      <c r="B902" t="s">
        <v>639</v>
      </c>
      <c r="C902" s="62"/>
      <c r="D902" s="62"/>
      <c r="E902" s="62"/>
      <c r="F902" s="62"/>
      <c r="G902" s="62"/>
      <c r="H902" s="62"/>
      <c r="K902"/>
    </row>
    <row r="903" spans="2:11" s="13" customFormat="1" x14ac:dyDescent="0.25">
      <c r="B903" s="13" t="s">
        <v>41</v>
      </c>
      <c r="C903" s="27">
        <f>SUM(C897:C902)</f>
        <v>6684.5</v>
      </c>
      <c r="D903" s="27">
        <f t="shared" ref="D903:H903" si="92">SUM(D897:D902)</f>
        <v>5983</v>
      </c>
      <c r="E903" s="27">
        <f t="shared" si="92"/>
        <v>5717.5</v>
      </c>
      <c r="F903" s="27">
        <f t="shared" si="92"/>
        <v>5572.5</v>
      </c>
      <c r="G903" s="27">
        <f t="shared" si="92"/>
        <v>5186.8999999999996</v>
      </c>
      <c r="H903" s="27">
        <f t="shared" si="92"/>
        <v>4976.5</v>
      </c>
    </row>
    <row r="904" spans="2:11" x14ac:dyDescent="0.25">
      <c r="C904" s="2"/>
      <c r="D904" s="2"/>
      <c r="E904" s="2"/>
      <c r="F904" s="2"/>
      <c r="G904" s="2"/>
      <c r="H904" s="2"/>
      <c r="K904"/>
    </row>
    <row r="905" spans="2:11" x14ac:dyDescent="0.25">
      <c r="B905" s="13" t="s">
        <v>76</v>
      </c>
      <c r="C905" s="2"/>
      <c r="D905" s="2"/>
      <c r="E905" s="2"/>
      <c r="F905" s="2"/>
      <c r="G905" s="2"/>
      <c r="H905" s="2"/>
      <c r="K905"/>
    </row>
    <row r="906" spans="2:11" x14ac:dyDescent="0.25">
      <c r="B906" t="s">
        <v>634</v>
      </c>
      <c r="C906" s="2">
        <v>22.7</v>
      </c>
      <c r="D906" s="2">
        <v>6.9</v>
      </c>
      <c r="E906" s="2">
        <v>19</v>
      </c>
      <c r="F906" s="2">
        <v>9.6</v>
      </c>
      <c r="G906" s="2">
        <v>12.3</v>
      </c>
      <c r="H906" s="2">
        <v>11</v>
      </c>
      <c r="K906"/>
    </row>
    <row r="907" spans="2:11" x14ac:dyDescent="0.25">
      <c r="B907" t="s">
        <v>635</v>
      </c>
      <c r="C907" s="2">
        <v>0.1</v>
      </c>
      <c r="D907" s="2">
        <v>1.1000000000000001</v>
      </c>
      <c r="E907" s="2">
        <v>10.9</v>
      </c>
      <c r="F907" s="2">
        <v>5.6</v>
      </c>
      <c r="G907" s="2">
        <v>75.099999999999994</v>
      </c>
      <c r="H907" s="2">
        <v>208</v>
      </c>
      <c r="K907"/>
    </row>
    <row r="908" spans="2:11" x14ac:dyDescent="0.25">
      <c r="B908" t="s">
        <v>636</v>
      </c>
      <c r="C908" s="2">
        <v>0.1</v>
      </c>
      <c r="D908" s="2">
        <v>0.1</v>
      </c>
      <c r="E908" s="2">
        <v>0.9</v>
      </c>
      <c r="F908" s="2">
        <v>0.6</v>
      </c>
      <c r="G908" s="2">
        <v>0.1</v>
      </c>
      <c r="H908" s="2">
        <v>75.2</v>
      </c>
      <c r="K908"/>
    </row>
    <row r="909" spans="2:11" x14ac:dyDescent="0.25">
      <c r="B909" t="s">
        <v>637</v>
      </c>
      <c r="C909" s="2">
        <v>0.2</v>
      </c>
      <c r="D909" s="2">
        <v>0.2</v>
      </c>
      <c r="E909" s="2">
        <v>1.8</v>
      </c>
      <c r="F909" s="2">
        <v>1.2</v>
      </c>
      <c r="G909" s="2">
        <v>21</v>
      </c>
      <c r="H909" s="2">
        <v>86.1</v>
      </c>
      <c r="K909"/>
    </row>
    <row r="910" spans="2:11" x14ac:dyDescent="0.25">
      <c r="B910" t="s">
        <v>638</v>
      </c>
      <c r="C910" s="2">
        <v>491.1</v>
      </c>
      <c r="D910" s="2">
        <v>490.9</v>
      </c>
      <c r="E910" s="2">
        <v>493.9</v>
      </c>
      <c r="F910" s="2">
        <v>500.1</v>
      </c>
      <c r="G910" s="2">
        <v>224.6</v>
      </c>
      <c r="H910" s="2">
        <v>90.9</v>
      </c>
      <c r="K910"/>
    </row>
    <row r="911" spans="2:11" ht="15.75" thickBot="1" x14ac:dyDescent="0.3">
      <c r="B911" t="s">
        <v>639</v>
      </c>
      <c r="C911" s="62"/>
      <c r="D911" s="62"/>
      <c r="E911" s="62"/>
      <c r="F911" s="62"/>
      <c r="G911" s="62"/>
      <c r="H911" s="62"/>
      <c r="K911"/>
    </row>
    <row r="912" spans="2:11" s="13" customFormat="1" x14ac:dyDescent="0.25">
      <c r="B912" s="13" t="s">
        <v>41</v>
      </c>
      <c r="C912" s="27">
        <f>SUM(C906:C911)</f>
        <v>514.20000000000005</v>
      </c>
      <c r="D912" s="27">
        <f>SUM(D906:D911)</f>
        <v>499.2</v>
      </c>
      <c r="E912" s="27">
        <f t="shared" ref="E912:H912" si="93">SUM(E906:E911)</f>
        <v>526.5</v>
      </c>
      <c r="F912" s="27">
        <f t="shared" si="93"/>
        <v>517.1</v>
      </c>
      <c r="G912" s="27">
        <f t="shared" si="93"/>
        <v>333.09999999999997</v>
      </c>
      <c r="H912" s="27">
        <f t="shared" si="93"/>
        <v>471.19999999999993</v>
      </c>
    </row>
    <row r="913" spans="2:11" x14ac:dyDescent="0.25">
      <c r="C913" s="2"/>
      <c r="D913" s="2"/>
      <c r="E913" s="2"/>
      <c r="F913" s="2"/>
      <c r="G913" s="2"/>
      <c r="H913" s="2"/>
      <c r="K913"/>
    </row>
    <row r="914" spans="2:11" x14ac:dyDescent="0.25">
      <c r="B914" s="13" t="s">
        <v>77</v>
      </c>
      <c r="C914" s="2"/>
      <c r="D914" s="2"/>
      <c r="E914" s="2"/>
      <c r="F914" s="2"/>
      <c r="G914" s="2"/>
      <c r="H914" s="2"/>
      <c r="K914"/>
    </row>
    <row r="915" spans="2:11" x14ac:dyDescent="0.25">
      <c r="B915" t="s">
        <v>634</v>
      </c>
      <c r="C915" s="2"/>
      <c r="D915" s="2"/>
      <c r="E915" s="2"/>
      <c r="F915" s="2"/>
      <c r="G915" s="2"/>
      <c r="H915" s="2"/>
      <c r="K915"/>
    </row>
    <row r="916" spans="2:11" x14ac:dyDescent="0.25">
      <c r="B916" t="s">
        <v>635</v>
      </c>
      <c r="C916" s="2">
        <v>58.3</v>
      </c>
      <c r="D916" s="2">
        <v>38.4</v>
      </c>
      <c r="E916" s="2">
        <v>32.9</v>
      </c>
      <c r="F916" s="2">
        <v>29.5</v>
      </c>
      <c r="G916" s="2">
        <v>26.7</v>
      </c>
      <c r="H916" s="2">
        <v>10.1</v>
      </c>
      <c r="K916"/>
    </row>
    <row r="917" spans="2:11" x14ac:dyDescent="0.25">
      <c r="B917" t="s">
        <v>636</v>
      </c>
      <c r="C917" s="2">
        <v>75.5</v>
      </c>
      <c r="D917" s="2">
        <v>523.29999999999995</v>
      </c>
      <c r="E917" s="2">
        <v>37.1</v>
      </c>
      <c r="F917" s="2">
        <v>86.1</v>
      </c>
      <c r="G917" s="2">
        <v>28</v>
      </c>
      <c r="H917" s="2">
        <v>9</v>
      </c>
      <c r="K917"/>
    </row>
    <row r="918" spans="2:11" x14ac:dyDescent="0.25">
      <c r="B918" t="s">
        <v>637</v>
      </c>
      <c r="C918" s="2">
        <v>106.6</v>
      </c>
      <c r="D918" s="2">
        <v>416.1</v>
      </c>
      <c r="E918" s="2">
        <v>130.9</v>
      </c>
      <c r="F918" s="2">
        <v>499.6</v>
      </c>
      <c r="G918" s="2">
        <v>102.3</v>
      </c>
      <c r="H918" s="2">
        <v>572.5</v>
      </c>
      <c r="K918"/>
    </row>
    <row r="919" spans="2:11" x14ac:dyDescent="0.25">
      <c r="B919" t="s">
        <v>638</v>
      </c>
      <c r="C919" s="2">
        <v>1048.7</v>
      </c>
      <c r="D919" s="2">
        <v>667.6</v>
      </c>
      <c r="E919" s="2">
        <v>1465</v>
      </c>
      <c r="F919" s="2">
        <v>990.1</v>
      </c>
      <c r="G919" s="2">
        <v>1133.9000000000001</v>
      </c>
      <c r="H919" s="2">
        <v>851.7</v>
      </c>
      <c r="K919"/>
    </row>
    <row r="920" spans="2:11" ht="15.75" thickBot="1" x14ac:dyDescent="0.3">
      <c r="B920" t="s">
        <v>639</v>
      </c>
      <c r="C920" s="62">
        <v>705</v>
      </c>
      <c r="D920" s="62">
        <v>284.3</v>
      </c>
      <c r="E920" s="62">
        <v>292.10000000000002</v>
      </c>
      <c r="F920" s="62">
        <v>317</v>
      </c>
      <c r="G920" s="62">
        <v>324.8</v>
      </c>
      <c r="H920" s="62">
        <v>42.2</v>
      </c>
      <c r="K920"/>
    </row>
    <row r="921" spans="2:11" s="13" customFormat="1" x14ac:dyDescent="0.25">
      <c r="B921" s="13" t="s">
        <v>41</v>
      </c>
      <c r="C921" s="27">
        <f>SUM(C915:C920)</f>
        <v>1994.1000000000001</v>
      </c>
      <c r="D921" s="27">
        <f t="shared" ref="D921:H921" si="94">SUM(D915:D920)</f>
        <v>1929.7</v>
      </c>
      <c r="E921" s="27">
        <f t="shared" si="94"/>
        <v>1958</v>
      </c>
      <c r="F921" s="27">
        <f>SUM(F915:F920)</f>
        <v>1922.3000000000002</v>
      </c>
      <c r="G921" s="27">
        <f t="shared" si="94"/>
        <v>1615.7</v>
      </c>
      <c r="H921" s="27">
        <f t="shared" si="94"/>
        <v>1485.5000000000002</v>
      </c>
    </row>
    <row r="922" spans="2:11" x14ac:dyDescent="0.25">
      <c r="C922" s="2"/>
      <c r="D922" s="2"/>
      <c r="E922" s="2"/>
      <c r="F922" s="2"/>
      <c r="G922" s="2"/>
      <c r="H922" s="2"/>
      <c r="K922"/>
    </row>
    <row r="923" spans="2:11" x14ac:dyDescent="0.25">
      <c r="B923" s="13" t="s">
        <v>78</v>
      </c>
      <c r="C923" s="2"/>
      <c r="D923" s="2"/>
      <c r="E923" s="2"/>
      <c r="F923" s="2"/>
      <c r="G923" s="2"/>
      <c r="H923" s="2"/>
      <c r="K923"/>
    </row>
    <row r="924" spans="2:11" x14ac:dyDescent="0.25">
      <c r="B924" t="s">
        <v>634</v>
      </c>
      <c r="C924" s="2"/>
      <c r="D924" s="2">
        <v>17.899999999999999</v>
      </c>
      <c r="E924" s="2">
        <v>14.3</v>
      </c>
      <c r="F924" s="2">
        <v>22.4</v>
      </c>
      <c r="G924" s="2">
        <v>4.3</v>
      </c>
      <c r="H924" s="2">
        <v>30</v>
      </c>
      <c r="K924"/>
    </row>
    <row r="925" spans="2:11" x14ac:dyDescent="0.25">
      <c r="B925" t="s">
        <v>635</v>
      </c>
      <c r="C925" s="2"/>
      <c r="D925" s="2"/>
      <c r="E925" s="2"/>
      <c r="F925" s="2"/>
      <c r="G925" s="2"/>
      <c r="H925" s="2"/>
      <c r="K925"/>
    </row>
    <row r="926" spans="2:11" x14ac:dyDescent="0.25">
      <c r="B926" t="s">
        <v>636</v>
      </c>
      <c r="C926" s="2"/>
      <c r="D926" s="2"/>
      <c r="E926" s="2"/>
      <c r="F926" s="2"/>
      <c r="G926" s="2"/>
      <c r="H926" s="2"/>
      <c r="K926"/>
    </row>
    <row r="927" spans="2:11" x14ac:dyDescent="0.25">
      <c r="B927" t="s">
        <v>637</v>
      </c>
      <c r="C927" s="2"/>
      <c r="D927" s="2"/>
      <c r="E927" s="2"/>
      <c r="F927" s="2"/>
      <c r="G927" s="2"/>
      <c r="H927" s="2"/>
      <c r="K927"/>
    </row>
    <row r="928" spans="2:11" x14ac:dyDescent="0.25">
      <c r="B928" t="s">
        <v>638</v>
      </c>
      <c r="C928" s="2"/>
      <c r="D928" s="2"/>
      <c r="E928" s="2"/>
      <c r="F928" s="2"/>
      <c r="G928" s="2"/>
      <c r="H928" s="2"/>
      <c r="K928"/>
    </row>
    <row r="929" spans="2:11" ht="15.75" thickBot="1" x14ac:dyDescent="0.3">
      <c r="B929" t="s">
        <v>639</v>
      </c>
      <c r="C929" s="62"/>
      <c r="D929" s="62"/>
      <c r="E929" s="62"/>
      <c r="F929" s="62"/>
      <c r="G929" s="62"/>
      <c r="H929" s="62"/>
      <c r="K929"/>
    </row>
    <row r="930" spans="2:11" s="13" customFormat="1" x14ac:dyDescent="0.25">
      <c r="B930" s="13" t="s">
        <v>41</v>
      </c>
      <c r="C930" s="27">
        <f>SUM(C924:C929)</f>
        <v>0</v>
      </c>
      <c r="D930" s="27">
        <f>SUM(D924:D929)</f>
        <v>17.899999999999999</v>
      </c>
      <c r="E930" s="27">
        <f t="shared" ref="E930:H930" si="95">SUM(E924:E929)</f>
        <v>14.3</v>
      </c>
      <c r="F930" s="27">
        <f t="shared" si="95"/>
        <v>22.4</v>
      </c>
      <c r="G930" s="27">
        <f t="shared" si="95"/>
        <v>4.3</v>
      </c>
      <c r="H930" s="27">
        <f t="shared" si="95"/>
        <v>30</v>
      </c>
    </row>
    <row r="931" spans="2:11" x14ac:dyDescent="0.25">
      <c r="C931" s="2"/>
      <c r="D931" s="2"/>
      <c r="E931" s="2"/>
      <c r="F931" s="2"/>
      <c r="G931" s="2"/>
      <c r="H931" s="2"/>
      <c r="K931"/>
    </row>
    <row r="932" spans="2:11" x14ac:dyDescent="0.25">
      <c r="B932" s="13" t="s">
        <v>82</v>
      </c>
      <c r="C932" s="2"/>
      <c r="D932" s="2"/>
      <c r="E932" s="2"/>
      <c r="F932" s="2"/>
      <c r="G932" s="2"/>
      <c r="H932" s="2"/>
      <c r="K932"/>
    </row>
    <row r="933" spans="2:11" x14ac:dyDescent="0.25">
      <c r="B933" t="s">
        <v>634</v>
      </c>
      <c r="C933" s="2"/>
      <c r="D933" s="2"/>
      <c r="E933" s="2"/>
      <c r="F933" s="2"/>
      <c r="G933" s="2"/>
      <c r="H933" s="2"/>
      <c r="K933"/>
    </row>
    <row r="934" spans="2:11" x14ac:dyDescent="0.25">
      <c r="B934" t="s">
        <v>635</v>
      </c>
      <c r="C934" s="2">
        <v>1</v>
      </c>
      <c r="D934" s="2">
        <v>1.7</v>
      </c>
      <c r="E934" s="2">
        <v>1.7</v>
      </c>
      <c r="F934" s="2">
        <v>1.7</v>
      </c>
      <c r="G934" s="2">
        <v>1.7</v>
      </c>
      <c r="H934" s="2">
        <v>1.7</v>
      </c>
      <c r="K934"/>
    </row>
    <row r="935" spans="2:11" x14ac:dyDescent="0.25">
      <c r="B935" t="s">
        <v>636</v>
      </c>
      <c r="C935" s="2">
        <v>1</v>
      </c>
      <c r="D935" s="2">
        <v>3.7</v>
      </c>
      <c r="E935" s="2">
        <v>3.7</v>
      </c>
      <c r="F935" s="2">
        <v>3.7</v>
      </c>
      <c r="G935" s="2">
        <v>3.7</v>
      </c>
      <c r="H935" s="2"/>
      <c r="K935"/>
    </row>
    <row r="936" spans="2:11" x14ac:dyDescent="0.25">
      <c r="B936" t="s">
        <v>637</v>
      </c>
      <c r="C936" s="2">
        <v>2</v>
      </c>
      <c r="D936" s="2">
        <v>5.4</v>
      </c>
      <c r="E936" s="2">
        <v>5.4</v>
      </c>
      <c r="F936" s="2">
        <v>5.4</v>
      </c>
      <c r="G936" s="2">
        <v>5.4</v>
      </c>
      <c r="H936" s="2">
        <v>1.7</v>
      </c>
      <c r="K936"/>
    </row>
    <row r="937" spans="2:11" x14ac:dyDescent="0.25">
      <c r="B937" t="s">
        <v>638</v>
      </c>
      <c r="C937" s="2">
        <v>21</v>
      </c>
      <c r="D937" s="2">
        <v>43.3</v>
      </c>
      <c r="E937" s="2">
        <v>43.3</v>
      </c>
      <c r="F937" s="2">
        <v>44.5</v>
      </c>
      <c r="G937" s="2">
        <v>36.200000000000003</v>
      </c>
      <c r="H937" s="2">
        <v>13.6</v>
      </c>
      <c r="K937"/>
    </row>
    <row r="938" spans="2:11" ht="15.75" thickBot="1" x14ac:dyDescent="0.3">
      <c r="B938" t="s">
        <v>639</v>
      </c>
      <c r="C938" s="62">
        <v>243.9</v>
      </c>
      <c r="D938" s="62">
        <v>234.6</v>
      </c>
      <c r="E938" s="62">
        <v>245.4</v>
      </c>
      <c r="F938" s="62">
        <v>255.1</v>
      </c>
      <c r="G938" s="62">
        <v>274.2</v>
      </c>
      <c r="H938" s="62">
        <v>62</v>
      </c>
      <c r="K938"/>
    </row>
    <row r="939" spans="2:11" s="13" customFormat="1" x14ac:dyDescent="0.25">
      <c r="B939" s="13" t="s">
        <v>41</v>
      </c>
      <c r="C939" s="27">
        <f>SUM(C933:C938)</f>
        <v>268.89999999999998</v>
      </c>
      <c r="D939" s="27">
        <f t="shared" ref="D939:G939" si="96">SUM(D933:D938)</f>
        <v>288.7</v>
      </c>
      <c r="E939" s="27">
        <f t="shared" si="96"/>
        <v>299.5</v>
      </c>
      <c r="F939" s="27">
        <f t="shared" si="96"/>
        <v>310.39999999999998</v>
      </c>
      <c r="G939" s="27">
        <f t="shared" si="96"/>
        <v>321.2</v>
      </c>
      <c r="H939" s="27">
        <f>SUM(H933:H938)</f>
        <v>79</v>
      </c>
    </row>
    <row r="940" spans="2:11" x14ac:dyDescent="0.25">
      <c r="C940" s="2"/>
      <c r="D940" s="2"/>
      <c r="E940" s="2"/>
      <c r="F940" s="2"/>
      <c r="G940" s="2"/>
      <c r="H940" s="2"/>
      <c r="K940"/>
    </row>
    <row r="941" spans="2:11" x14ac:dyDescent="0.25">
      <c r="B941" s="13" t="s">
        <v>64</v>
      </c>
      <c r="C941" s="2"/>
      <c r="D941" s="2"/>
      <c r="E941" s="2"/>
      <c r="F941" s="2"/>
      <c r="G941" s="2"/>
      <c r="H941" s="2"/>
      <c r="K941"/>
    </row>
    <row r="942" spans="2:11" x14ac:dyDescent="0.25">
      <c r="B942" t="s">
        <v>634</v>
      </c>
      <c r="C942" s="2"/>
      <c r="D942" s="2"/>
      <c r="E942" s="2">
        <v>0.1</v>
      </c>
      <c r="F942" s="2">
        <v>0.3</v>
      </c>
      <c r="G942" s="2">
        <v>0.1</v>
      </c>
      <c r="H942" s="2">
        <v>0.2</v>
      </c>
      <c r="K942"/>
    </row>
    <row r="943" spans="2:11" x14ac:dyDescent="0.25">
      <c r="B943" t="s">
        <v>635</v>
      </c>
      <c r="C943" s="2">
        <v>5.3</v>
      </c>
      <c r="D943" s="2">
        <v>5.3</v>
      </c>
      <c r="E943" s="2">
        <v>7.6</v>
      </c>
      <c r="F943" s="2">
        <v>4.7</v>
      </c>
      <c r="G943" s="2">
        <v>5.2</v>
      </c>
      <c r="H943" s="2">
        <v>4.3</v>
      </c>
      <c r="K943"/>
    </row>
    <row r="944" spans="2:11" x14ac:dyDescent="0.25">
      <c r="B944" t="s">
        <v>636</v>
      </c>
      <c r="C944" s="2">
        <v>3.7</v>
      </c>
      <c r="D944" s="2">
        <v>3.9</v>
      </c>
      <c r="E944" s="2">
        <v>5.8</v>
      </c>
      <c r="F944" s="2">
        <v>3.4</v>
      </c>
      <c r="G944" s="2">
        <v>2.7</v>
      </c>
      <c r="H944" s="2">
        <v>2.1</v>
      </c>
      <c r="K944"/>
    </row>
    <row r="945" spans="2:11" x14ac:dyDescent="0.25">
      <c r="B945" t="s">
        <v>637</v>
      </c>
      <c r="C945" s="2">
        <v>8.6999999999999993</v>
      </c>
      <c r="D945" s="2">
        <v>8.3000000000000007</v>
      </c>
      <c r="E945" s="2">
        <v>8.6</v>
      </c>
      <c r="F945" s="2">
        <v>7.8</v>
      </c>
      <c r="G945" s="2">
        <v>6.4</v>
      </c>
      <c r="H945" s="2">
        <v>4.3</v>
      </c>
      <c r="K945"/>
    </row>
    <row r="946" spans="2:11" x14ac:dyDescent="0.25">
      <c r="B946" t="s">
        <v>638</v>
      </c>
      <c r="C946" s="2">
        <v>67.8</v>
      </c>
      <c r="D946" s="2">
        <v>22.8</v>
      </c>
      <c r="E946" s="2">
        <v>34.799999999999997</v>
      </c>
      <c r="F946" s="2">
        <v>50.2</v>
      </c>
      <c r="G946" s="2">
        <v>44.7</v>
      </c>
      <c r="H946" s="2">
        <v>20.8</v>
      </c>
      <c r="K946"/>
    </row>
    <row r="947" spans="2:11" ht="15.75" thickBot="1" x14ac:dyDescent="0.3">
      <c r="B947" t="s">
        <v>639</v>
      </c>
      <c r="C947" s="62">
        <v>43.5</v>
      </c>
      <c r="D947" s="62">
        <v>5.2</v>
      </c>
      <c r="E947" s="62">
        <v>9</v>
      </c>
      <c r="F947" s="62">
        <v>14.9</v>
      </c>
      <c r="G947" s="62">
        <v>19.8</v>
      </c>
      <c r="H947" s="62">
        <v>1.9</v>
      </c>
      <c r="K947"/>
    </row>
    <row r="948" spans="2:11" s="13" customFormat="1" x14ac:dyDescent="0.25">
      <c r="B948" s="13" t="s">
        <v>41</v>
      </c>
      <c r="C948" s="27">
        <f>SUM(C942:C947)</f>
        <v>129</v>
      </c>
      <c r="D948" s="27">
        <f t="shared" ref="D948:H948" si="97">SUM(D942:D947)</f>
        <v>45.5</v>
      </c>
      <c r="E948" s="27">
        <f t="shared" si="97"/>
        <v>65.900000000000006</v>
      </c>
      <c r="F948" s="27">
        <f t="shared" si="97"/>
        <v>81.300000000000011</v>
      </c>
      <c r="G948" s="27">
        <f t="shared" si="97"/>
        <v>78.900000000000006</v>
      </c>
      <c r="H948" s="27">
        <f t="shared" si="97"/>
        <v>33.6</v>
      </c>
    </row>
    <row r="949" spans="2:11" x14ac:dyDescent="0.25">
      <c r="C949" s="2"/>
      <c r="D949" s="2"/>
      <c r="E949" s="2"/>
      <c r="F949" s="2"/>
      <c r="G949" s="2"/>
      <c r="H949" s="2"/>
      <c r="K949"/>
    </row>
    <row r="950" spans="2:11" x14ac:dyDescent="0.25">
      <c r="B950" s="13" t="s">
        <v>641</v>
      </c>
      <c r="C950" s="2"/>
      <c r="D950" s="2"/>
      <c r="E950" s="2"/>
      <c r="F950" s="2"/>
      <c r="G950" s="2"/>
      <c r="H950" s="2"/>
      <c r="K950"/>
    </row>
    <row r="951" spans="2:11" x14ac:dyDescent="0.25">
      <c r="B951" t="s">
        <v>634</v>
      </c>
      <c r="C951" s="2">
        <v>0.2</v>
      </c>
      <c r="D951" s="2">
        <v>0.1</v>
      </c>
      <c r="E951" s="2"/>
      <c r="F951" s="2"/>
      <c r="G951" s="2"/>
      <c r="H951" s="2"/>
      <c r="K951"/>
    </row>
    <row r="952" spans="2:11" x14ac:dyDescent="0.25">
      <c r="B952" t="s">
        <v>635</v>
      </c>
      <c r="C952" s="2">
        <v>3.8</v>
      </c>
      <c r="D952" s="2">
        <v>5.5</v>
      </c>
      <c r="E952" s="2"/>
      <c r="F952" s="2"/>
      <c r="G952" s="2"/>
      <c r="H952" s="2"/>
      <c r="K952"/>
    </row>
    <row r="953" spans="2:11" x14ac:dyDescent="0.25">
      <c r="B953" t="s">
        <v>636</v>
      </c>
      <c r="C953" s="2">
        <v>3.2</v>
      </c>
      <c r="D953" s="2">
        <v>3.4</v>
      </c>
      <c r="E953" s="2"/>
      <c r="F953" s="2"/>
      <c r="G953" s="2"/>
      <c r="H953" s="2"/>
      <c r="K953"/>
    </row>
    <row r="954" spans="2:11" x14ac:dyDescent="0.25">
      <c r="B954" t="s">
        <v>637</v>
      </c>
      <c r="C954" s="2">
        <v>6.8</v>
      </c>
      <c r="D954" s="2">
        <v>5.2</v>
      </c>
      <c r="E954" s="2"/>
      <c r="F954" s="2"/>
      <c r="G954" s="2"/>
      <c r="H954" s="2"/>
      <c r="K954"/>
    </row>
    <row r="955" spans="2:11" x14ac:dyDescent="0.25">
      <c r="B955" t="s">
        <v>638</v>
      </c>
      <c r="C955" s="2">
        <v>35</v>
      </c>
      <c r="D955" s="2">
        <v>30.6</v>
      </c>
      <c r="E955" s="2"/>
      <c r="F955" s="2"/>
      <c r="G955" s="2"/>
      <c r="H955" s="2"/>
      <c r="K955"/>
    </row>
    <row r="956" spans="2:11" ht="15.75" thickBot="1" x14ac:dyDescent="0.3">
      <c r="B956" t="s">
        <v>639</v>
      </c>
      <c r="C956" s="62">
        <v>13.5</v>
      </c>
      <c r="D956" s="62">
        <v>11</v>
      </c>
      <c r="E956" s="62"/>
      <c r="F956" s="62"/>
      <c r="G956" s="62"/>
      <c r="H956" s="62"/>
      <c r="K956"/>
    </row>
    <row r="957" spans="2:11" s="13" customFormat="1" x14ac:dyDescent="0.25">
      <c r="B957" s="13" t="s">
        <v>41</v>
      </c>
      <c r="C957" s="27">
        <f>SUM(C951:C956)</f>
        <v>62.5</v>
      </c>
      <c r="D957" s="27">
        <f t="shared" ref="D957:H957" si="98">SUM(D951:D956)</f>
        <v>55.8</v>
      </c>
      <c r="E957" s="27">
        <f t="shared" si="98"/>
        <v>0</v>
      </c>
      <c r="F957" s="27">
        <f t="shared" si="98"/>
        <v>0</v>
      </c>
      <c r="G957" s="27">
        <f t="shared" si="98"/>
        <v>0</v>
      </c>
      <c r="H957" s="27">
        <f t="shared" si="98"/>
        <v>0</v>
      </c>
    </row>
    <row r="958" spans="2:11" x14ac:dyDescent="0.25">
      <c r="C958" s="2"/>
      <c r="D958" s="2"/>
      <c r="E958" s="2"/>
      <c r="F958" s="2"/>
      <c r="G958" s="2"/>
      <c r="H958" s="2"/>
      <c r="K958"/>
    </row>
    <row r="959" spans="2:11" x14ac:dyDescent="0.25">
      <c r="B959" s="13" t="s">
        <v>642</v>
      </c>
      <c r="C959" s="2"/>
      <c r="D959" s="2"/>
      <c r="E959" s="2"/>
      <c r="F959" s="2"/>
      <c r="G959" s="2"/>
      <c r="H959" s="2"/>
      <c r="K959"/>
    </row>
    <row r="960" spans="2:11" x14ac:dyDescent="0.25">
      <c r="B960" t="s">
        <v>641</v>
      </c>
      <c r="C960" s="2">
        <v>18.2</v>
      </c>
      <c r="D960" s="2">
        <v>13</v>
      </c>
      <c r="E960" s="2">
        <v>11.6</v>
      </c>
      <c r="F960" s="2">
        <v>11</v>
      </c>
      <c r="G960" s="2">
        <v>12.5</v>
      </c>
      <c r="H960" s="2">
        <v>37.200000000000003</v>
      </c>
      <c r="K960"/>
    </row>
    <row r="961" spans="2:14" x14ac:dyDescent="0.25">
      <c r="B961" t="s">
        <v>634</v>
      </c>
      <c r="C961" s="2">
        <v>158.4</v>
      </c>
      <c r="D961" s="2">
        <v>95.2</v>
      </c>
      <c r="E961" s="2">
        <v>89.5</v>
      </c>
      <c r="F961" s="2">
        <v>97.5</v>
      </c>
      <c r="G961" s="2">
        <v>97</v>
      </c>
      <c r="H961" s="2">
        <v>82.9</v>
      </c>
      <c r="K961"/>
    </row>
    <row r="962" spans="2:14" x14ac:dyDescent="0.25">
      <c r="B962" t="s">
        <v>636</v>
      </c>
      <c r="C962" s="2">
        <v>6.7</v>
      </c>
      <c r="D962" s="2">
        <v>4.2</v>
      </c>
      <c r="E962" s="2">
        <v>6.1</v>
      </c>
      <c r="F962" s="2">
        <v>2.2999999999999998</v>
      </c>
      <c r="G962" s="2">
        <v>1.1000000000000001</v>
      </c>
      <c r="H962" s="2">
        <v>2.6</v>
      </c>
      <c r="K962"/>
    </row>
    <row r="963" spans="2:14" x14ac:dyDescent="0.25">
      <c r="B963" t="s">
        <v>637</v>
      </c>
      <c r="C963" s="2">
        <v>8.1</v>
      </c>
      <c r="D963" s="2">
        <v>3</v>
      </c>
      <c r="E963" s="2">
        <v>1.7</v>
      </c>
      <c r="F963" s="2">
        <v>1.6</v>
      </c>
      <c r="G963" s="2">
        <v>1.2</v>
      </c>
      <c r="H963" s="2">
        <v>1</v>
      </c>
      <c r="K963"/>
    </row>
    <row r="964" spans="2:14" x14ac:dyDescent="0.25">
      <c r="B964" t="s">
        <v>638</v>
      </c>
      <c r="C964" s="2">
        <v>47.5</v>
      </c>
      <c r="D964" s="2">
        <v>20.100000000000001</v>
      </c>
      <c r="E964" s="2">
        <v>10.6</v>
      </c>
      <c r="F964" s="2">
        <v>7.5</v>
      </c>
      <c r="G964" s="2">
        <v>7.8</v>
      </c>
      <c r="H964" s="2">
        <v>1.1000000000000001</v>
      </c>
      <c r="K964"/>
    </row>
    <row r="965" spans="2:14" ht="15.75" thickBot="1" x14ac:dyDescent="0.3">
      <c r="B965" t="s">
        <v>639</v>
      </c>
      <c r="C965" s="62">
        <v>1.3</v>
      </c>
      <c r="D965" s="62">
        <v>2</v>
      </c>
      <c r="E965" s="62">
        <v>2.2999999999999998</v>
      </c>
      <c r="F965" s="62">
        <v>0.1</v>
      </c>
      <c r="G965" s="62"/>
      <c r="H965" s="62"/>
      <c r="K965"/>
    </row>
    <row r="966" spans="2:14" s="13" customFormat="1" x14ac:dyDescent="0.25">
      <c r="B966" s="13" t="s">
        <v>41</v>
      </c>
      <c r="C966" s="27">
        <f>SUM(C960:C965)</f>
        <v>240.2</v>
      </c>
      <c r="D966" s="27">
        <f t="shared" ref="D966:H966" si="99">SUM(D960:D965)</f>
        <v>137.5</v>
      </c>
      <c r="E966" s="27">
        <f t="shared" si="99"/>
        <v>121.79999999999998</v>
      </c>
      <c r="F966" s="27">
        <f t="shared" si="99"/>
        <v>119.99999999999999</v>
      </c>
      <c r="G966" s="27">
        <f t="shared" si="99"/>
        <v>119.6</v>
      </c>
      <c r="H966" s="27">
        <f t="shared" si="99"/>
        <v>124.8</v>
      </c>
    </row>
    <row r="967" spans="2:14" x14ac:dyDescent="0.25">
      <c r="K967"/>
    </row>
    <row r="968" spans="2:14" x14ac:dyDescent="0.25">
      <c r="K968"/>
    </row>
    <row r="969" spans="2:14" x14ac:dyDescent="0.25">
      <c r="K969"/>
    </row>
    <row r="970" spans="2:14" x14ac:dyDescent="0.25">
      <c r="K970"/>
    </row>
    <row r="971" spans="2:14" x14ac:dyDescent="0.25">
      <c r="B971" s="47" t="s">
        <v>643</v>
      </c>
      <c r="C971" s="47"/>
      <c r="D971" s="47"/>
      <c r="E971" s="47"/>
      <c r="F971" s="47"/>
      <c r="G971" s="47"/>
      <c r="H971" s="47"/>
      <c r="I971" s="47"/>
      <c r="J971" s="47"/>
      <c r="K971" s="47"/>
      <c r="L971" s="47"/>
      <c r="M971" s="47"/>
      <c r="N971" s="47"/>
    </row>
    <row r="972" spans="2:14" x14ac:dyDescent="0.25">
      <c r="K972"/>
    </row>
    <row r="973" spans="2:14" ht="15.75" thickBot="1" x14ac:dyDescent="0.3">
      <c r="B973" s="13" t="s">
        <v>644</v>
      </c>
      <c r="C973" s="5">
        <v>44408</v>
      </c>
      <c r="D973" s="5">
        <v>44043</v>
      </c>
      <c r="E973" s="5">
        <v>43677</v>
      </c>
      <c r="F973" s="5">
        <v>43312</v>
      </c>
      <c r="G973" s="5">
        <v>42947</v>
      </c>
      <c r="H973" s="5">
        <v>42582</v>
      </c>
      <c r="I973" s="9"/>
      <c r="J973" s="9"/>
      <c r="K973" s="5">
        <v>44592</v>
      </c>
      <c r="L973" s="5">
        <v>44227</v>
      </c>
    </row>
    <row r="974" spans="2:14" x14ac:dyDescent="0.25">
      <c r="B974" t="s">
        <v>645</v>
      </c>
      <c r="C974" s="51">
        <v>909.7</v>
      </c>
      <c r="D974" s="51">
        <v>820.5</v>
      </c>
      <c r="E974" s="51">
        <v>764.1</v>
      </c>
      <c r="F974">
        <v>754.2</v>
      </c>
      <c r="G974" s="51">
        <v>719.1</v>
      </c>
      <c r="H974" s="51">
        <v>652.70000000000005</v>
      </c>
      <c r="I974" s="51"/>
      <c r="J974" s="51"/>
      <c r="K974" s="51"/>
      <c r="L974" s="51"/>
      <c r="M974" s="51"/>
    </row>
    <row r="975" spans="2:14" x14ac:dyDescent="0.25">
      <c r="B975" s="10" t="s">
        <v>9</v>
      </c>
      <c r="C975" s="63">
        <f>(C974/D974)-1</f>
        <v>0.10871419865935406</v>
      </c>
      <c r="D975" s="63">
        <f>(D974/E974)-1</f>
        <v>7.3812328229289292E-2</v>
      </c>
      <c r="E975" s="63">
        <f>(E974/F974)-1</f>
        <v>1.3126491646777927E-2</v>
      </c>
      <c r="F975" s="63">
        <f>(F974/G974)-1</f>
        <v>4.8811013767209088E-2</v>
      </c>
      <c r="G975" s="63">
        <f>(G974/H974)-1</f>
        <v>0.10173127010877892</v>
      </c>
      <c r="H975" s="63"/>
      <c r="I975" s="64"/>
      <c r="J975" s="51"/>
      <c r="K975" s="51"/>
      <c r="L975" s="51"/>
      <c r="M975" s="51"/>
    </row>
    <row r="976" spans="2:14" x14ac:dyDescent="0.25">
      <c r="B976" t="s">
        <v>286</v>
      </c>
      <c r="C976" s="51">
        <v>249.6</v>
      </c>
      <c r="D976" s="51">
        <v>133.30000000000001</v>
      </c>
      <c r="E976" s="51">
        <v>343.7</v>
      </c>
      <c r="F976" s="51">
        <v>247.2</v>
      </c>
      <c r="G976" s="51">
        <v>233.7</v>
      </c>
      <c r="H976" s="51">
        <v>208.8</v>
      </c>
      <c r="I976" s="51"/>
      <c r="J976" s="51"/>
      <c r="K976" s="51"/>
      <c r="L976" s="51"/>
      <c r="M976" s="51"/>
    </row>
    <row r="977" spans="2:13" x14ac:dyDescent="0.25">
      <c r="B977" t="s">
        <v>646</v>
      </c>
      <c r="C977" s="24">
        <f>C976/C974</f>
        <v>0.27437616796746178</v>
      </c>
      <c r="D977" s="24">
        <f t="shared" ref="D977:H977" si="100">D976/D974</f>
        <v>0.16246191346739794</v>
      </c>
      <c r="E977" s="24">
        <f t="shared" si="100"/>
        <v>0.44981023426253103</v>
      </c>
      <c r="F977" s="24">
        <f t="shared" si="100"/>
        <v>0.32776451869530626</v>
      </c>
      <c r="G977" s="24">
        <f t="shared" si="100"/>
        <v>0.32498957029620357</v>
      </c>
      <c r="H977" s="24">
        <f t="shared" si="100"/>
        <v>0.31990194576375058</v>
      </c>
      <c r="I977" s="51"/>
      <c r="J977" s="51"/>
      <c r="K977" s="51"/>
      <c r="L977" s="51"/>
      <c r="M977" s="51"/>
    </row>
    <row r="978" spans="2:13" x14ac:dyDescent="0.25">
      <c r="B978" t="s">
        <v>647</v>
      </c>
      <c r="C978" s="51">
        <v>68.400000000000006</v>
      </c>
      <c r="D978" s="51">
        <v>85.6</v>
      </c>
      <c r="E978" s="51">
        <v>57.4</v>
      </c>
      <c r="F978" s="51">
        <v>64</v>
      </c>
      <c r="G978" s="51">
        <v>59.4</v>
      </c>
      <c r="H978" s="51">
        <v>51.9</v>
      </c>
      <c r="I978" s="51"/>
      <c r="J978" s="51"/>
      <c r="K978" s="51"/>
      <c r="L978" s="51"/>
      <c r="M978" s="51"/>
    </row>
    <row r="979" spans="2:13" x14ac:dyDescent="0.25">
      <c r="B979" t="s">
        <v>648</v>
      </c>
      <c r="C979" s="51">
        <v>3529</v>
      </c>
      <c r="D979" s="51">
        <v>3343</v>
      </c>
      <c r="E979" s="51">
        <v>3260</v>
      </c>
      <c r="F979" s="51">
        <v>3146</v>
      </c>
      <c r="G979" s="51">
        <v>3021</v>
      </c>
      <c r="H979" s="51">
        <v>2865</v>
      </c>
      <c r="I979" s="51"/>
      <c r="J979" s="51"/>
      <c r="K979" s="51"/>
      <c r="L979" s="51"/>
      <c r="M979" s="51"/>
    </row>
    <row r="980" spans="2:13" x14ac:dyDescent="0.25">
      <c r="C980" s="51"/>
      <c r="D980" s="51"/>
      <c r="E980" s="51"/>
      <c r="F980" s="51"/>
      <c r="G980" s="51"/>
      <c r="H980" s="51"/>
      <c r="I980" s="51"/>
      <c r="J980" s="51"/>
      <c r="K980" s="51"/>
      <c r="L980" s="51"/>
      <c r="M980" s="51"/>
    </row>
    <row r="981" spans="2:13" x14ac:dyDescent="0.25">
      <c r="B981" s="13" t="s">
        <v>649</v>
      </c>
      <c r="C981" s="51"/>
      <c r="D981" s="51"/>
      <c r="E981" s="51"/>
      <c r="F981" s="51"/>
      <c r="G981" s="51"/>
      <c r="H981" s="51"/>
      <c r="I981" s="51"/>
      <c r="J981" s="51"/>
      <c r="K981" s="51"/>
      <c r="L981" s="51"/>
      <c r="M981" s="51"/>
    </row>
    <row r="982" spans="2:13" x14ac:dyDescent="0.25">
      <c r="B982" t="s">
        <v>645</v>
      </c>
      <c r="C982" s="40">
        <v>6.6</v>
      </c>
      <c r="D982" s="40">
        <v>6.6</v>
      </c>
      <c r="E982" s="40">
        <v>6.7</v>
      </c>
      <c r="F982" s="40">
        <v>6.4</v>
      </c>
      <c r="G982" s="40">
        <v>6.4</v>
      </c>
      <c r="H982" s="40">
        <v>6</v>
      </c>
      <c r="I982" s="51"/>
      <c r="J982" s="51"/>
      <c r="K982" s="51"/>
      <c r="L982" s="51"/>
      <c r="M982" s="51"/>
    </row>
    <row r="983" spans="2:13" x14ac:dyDescent="0.25">
      <c r="B983" s="10" t="s">
        <v>9</v>
      </c>
      <c r="C983" s="63">
        <f>(C982/D982)-1</f>
        <v>0</v>
      </c>
      <c r="D983" s="63">
        <f>(D982/E982)-1</f>
        <v>-1.4925373134328401E-2</v>
      </c>
      <c r="E983" s="63">
        <f>(E982/F982)-1</f>
        <v>4.6875E-2</v>
      </c>
      <c r="F983" s="63">
        <f>(F982/G982)-1</f>
        <v>0</v>
      </c>
      <c r="G983" s="63">
        <f>(G982/H982)-1</f>
        <v>6.6666666666666652E-2</v>
      </c>
      <c r="H983" s="63"/>
      <c r="I983" s="51"/>
      <c r="J983" s="51"/>
      <c r="K983" s="51"/>
      <c r="L983" s="51"/>
      <c r="M983" s="51"/>
    </row>
    <row r="984" spans="2:13" x14ac:dyDescent="0.25">
      <c r="B984" t="s">
        <v>286</v>
      </c>
      <c r="C984" s="40">
        <v>35</v>
      </c>
      <c r="D984" s="40">
        <v>1.5</v>
      </c>
      <c r="E984" s="40">
        <v>2.9</v>
      </c>
      <c r="F984" s="40">
        <v>2.8</v>
      </c>
      <c r="G984" s="40">
        <v>3.2</v>
      </c>
      <c r="H984" s="40">
        <v>3.8</v>
      </c>
      <c r="I984" s="51"/>
      <c r="J984" s="51"/>
      <c r="K984" s="51"/>
      <c r="L984" s="51"/>
      <c r="M984" s="51"/>
    </row>
    <row r="985" spans="2:13" x14ac:dyDescent="0.25">
      <c r="B985" t="s">
        <v>646</v>
      </c>
      <c r="C985" s="24">
        <f>C984/C982</f>
        <v>5.3030303030303036</v>
      </c>
      <c r="D985" s="24">
        <f t="shared" ref="D985:H985" si="101">D984/D982</f>
        <v>0.22727272727272729</v>
      </c>
      <c r="E985" s="24">
        <f t="shared" si="101"/>
        <v>0.43283582089552236</v>
      </c>
      <c r="F985" s="24">
        <f t="shared" si="101"/>
        <v>0.43749999999999994</v>
      </c>
      <c r="G985" s="24">
        <f t="shared" si="101"/>
        <v>0.5</v>
      </c>
      <c r="H985" s="24">
        <f t="shared" si="101"/>
        <v>0.6333333333333333</v>
      </c>
      <c r="I985" s="51"/>
      <c r="J985" s="51"/>
      <c r="K985" s="51"/>
      <c r="L985" s="51"/>
      <c r="M985" s="51"/>
    </row>
    <row r="986" spans="2:13" x14ac:dyDescent="0.25">
      <c r="B986" t="s">
        <v>647</v>
      </c>
      <c r="C986" s="40">
        <v>0.2</v>
      </c>
      <c r="D986" s="40">
        <v>0.4</v>
      </c>
      <c r="E986" s="40">
        <v>0.2</v>
      </c>
      <c r="F986" s="40"/>
      <c r="G986" s="40">
        <v>0.1</v>
      </c>
      <c r="H986" s="40">
        <v>0.1</v>
      </c>
      <c r="I986" s="40"/>
      <c r="J986" s="40"/>
      <c r="K986" s="40"/>
      <c r="L986" s="40"/>
      <c r="M986" s="40"/>
    </row>
    <row r="987" spans="2:13" x14ac:dyDescent="0.25">
      <c r="B987" t="s">
        <v>648</v>
      </c>
      <c r="C987" s="40">
        <v>23</v>
      </c>
      <c r="D987" s="40">
        <v>24</v>
      </c>
      <c r="E987" s="40">
        <v>24</v>
      </c>
      <c r="F987" s="40">
        <v>22</v>
      </c>
      <c r="G987" s="40">
        <v>22</v>
      </c>
      <c r="H987" s="40">
        <v>22</v>
      </c>
      <c r="I987" s="51"/>
      <c r="J987" s="51"/>
      <c r="K987" s="51"/>
      <c r="L987" s="51"/>
      <c r="M987" s="51"/>
    </row>
    <row r="988" spans="2:13" x14ac:dyDescent="0.25">
      <c r="C988" s="40"/>
      <c r="D988" s="40"/>
      <c r="E988" s="40"/>
      <c r="F988" s="40"/>
      <c r="G988" s="40"/>
      <c r="H988" s="40"/>
      <c r="I988" s="51"/>
      <c r="J988" s="51"/>
      <c r="K988" s="51"/>
      <c r="L988" s="51"/>
      <c r="M988" s="51"/>
    </row>
    <row r="989" spans="2:13" x14ac:dyDescent="0.25">
      <c r="B989" s="13" t="s">
        <v>650</v>
      </c>
      <c r="C989" s="40"/>
      <c r="D989" s="40"/>
      <c r="E989" s="40"/>
      <c r="F989" s="40"/>
      <c r="G989" s="40"/>
      <c r="H989" s="40"/>
      <c r="I989" s="51"/>
      <c r="J989" s="51"/>
      <c r="K989" s="51"/>
      <c r="L989" s="51"/>
      <c r="M989" s="51"/>
    </row>
    <row r="990" spans="2:13" x14ac:dyDescent="0.25">
      <c r="B990" t="s">
        <v>645</v>
      </c>
      <c r="C990" s="40">
        <v>2.8</v>
      </c>
      <c r="D990" s="40">
        <v>3.8</v>
      </c>
      <c r="E990" s="40">
        <v>4.3</v>
      </c>
      <c r="F990" s="40">
        <v>4.2</v>
      </c>
      <c r="G990" s="40">
        <v>3.9</v>
      </c>
      <c r="H990" s="40">
        <v>3.6</v>
      </c>
      <c r="I990" s="51"/>
      <c r="J990" s="51"/>
      <c r="K990" s="51"/>
      <c r="L990" s="51"/>
      <c r="M990" s="51"/>
    </row>
    <row r="991" spans="2:13" x14ac:dyDescent="0.25">
      <c r="B991" s="10" t="s">
        <v>9</v>
      </c>
      <c r="C991" s="63">
        <f>(C990/D990)-1</f>
        <v>-0.26315789473684215</v>
      </c>
      <c r="D991" s="63">
        <f>(D990/E990)-1</f>
        <v>-0.11627906976744184</v>
      </c>
      <c r="E991" s="63">
        <f>(E990/F990)-1</f>
        <v>2.3809523809523725E-2</v>
      </c>
      <c r="F991" s="63">
        <f>(F990/G990)-1</f>
        <v>7.6923076923077094E-2</v>
      </c>
      <c r="G991" s="63">
        <f>(G990/H990)-1</f>
        <v>8.3333333333333259E-2</v>
      </c>
      <c r="H991" s="63"/>
      <c r="I991" s="51"/>
      <c r="J991" s="51"/>
      <c r="K991" s="51"/>
      <c r="L991" s="51"/>
      <c r="M991" s="51"/>
    </row>
    <row r="992" spans="2:13" x14ac:dyDescent="0.25">
      <c r="B992" t="s">
        <v>286</v>
      </c>
      <c r="C992" s="40">
        <v>-1.7</v>
      </c>
      <c r="D992" s="40">
        <v>-3.7</v>
      </c>
      <c r="E992" s="40">
        <v>-2.2999999999999998</v>
      </c>
      <c r="F992" s="40">
        <v>-0.5</v>
      </c>
      <c r="G992" s="40">
        <v>-0.4</v>
      </c>
      <c r="H992" s="40">
        <v>0.4</v>
      </c>
      <c r="I992" s="51"/>
      <c r="J992" s="51"/>
      <c r="K992" s="51"/>
      <c r="L992" s="51"/>
      <c r="M992" s="51"/>
    </row>
    <row r="993" spans="2:13" x14ac:dyDescent="0.25">
      <c r="B993" t="s">
        <v>646</v>
      </c>
      <c r="C993" s="24">
        <f>C992/C990</f>
        <v>-0.60714285714285721</v>
      </c>
      <c r="D993" s="24">
        <f t="shared" ref="D993:H993" si="102">D992/D990</f>
        <v>-0.97368421052631593</v>
      </c>
      <c r="E993" s="24">
        <f t="shared" si="102"/>
        <v>-0.53488372093023251</v>
      </c>
      <c r="F993" s="24">
        <f t="shared" si="102"/>
        <v>-0.11904761904761904</v>
      </c>
      <c r="G993" s="24">
        <f t="shared" si="102"/>
        <v>-0.10256410256410257</v>
      </c>
      <c r="H993" s="24">
        <f t="shared" si="102"/>
        <v>0.11111111111111112</v>
      </c>
      <c r="I993" s="51"/>
      <c r="J993" s="51"/>
      <c r="K993" s="51"/>
      <c r="L993" s="51"/>
      <c r="M993" s="51"/>
    </row>
    <row r="994" spans="2:13" x14ac:dyDescent="0.25">
      <c r="B994" t="s">
        <v>647</v>
      </c>
      <c r="C994" s="40">
        <v>-0.4</v>
      </c>
      <c r="D994" s="40">
        <v>0.1</v>
      </c>
      <c r="E994" s="40">
        <v>0.3</v>
      </c>
      <c r="F994" s="40">
        <v>0.1</v>
      </c>
      <c r="G994" s="40">
        <v>0.3</v>
      </c>
      <c r="H994" s="40">
        <v>0.3</v>
      </c>
      <c r="I994" s="40"/>
      <c r="J994" s="40"/>
      <c r="K994" s="40"/>
      <c r="L994" s="40"/>
      <c r="M994" s="40"/>
    </row>
    <row r="995" spans="2:13" x14ac:dyDescent="0.25">
      <c r="B995" t="s">
        <v>648</v>
      </c>
      <c r="C995" s="40">
        <v>38</v>
      </c>
      <c r="D995" s="40">
        <v>41</v>
      </c>
      <c r="E995" s="40">
        <v>38</v>
      </c>
      <c r="F995" s="40">
        <v>38</v>
      </c>
      <c r="G995" s="40">
        <v>56</v>
      </c>
      <c r="H995" s="40">
        <v>32</v>
      </c>
      <c r="I995" s="51"/>
      <c r="J995" s="51"/>
      <c r="K995" s="51"/>
      <c r="L995" s="51"/>
      <c r="M995" s="51"/>
    </row>
    <row r="996" spans="2:13" x14ac:dyDescent="0.25">
      <c r="C996" s="40"/>
      <c r="D996" s="40"/>
      <c r="E996" s="40"/>
      <c r="F996" s="40"/>
      <c r="G996" s="40"/>
      <c r="H996" s="40"/>
      <c r="I996" s="51"/>
      <c r="J996" s="51"/>
      <c r="K996" s="51"/>
      <c r="L996" s="51"/>
      <c r="M996" s="51"/>
    </row>
    <row r="997" spans="2:13" x14ac:dyDescent="0.25">
      <c r="B997" s="13" t="s">
        <v>651</v>
      </c>
      <c r="C997" s="40"/>
      <c r="D997" s="40"/>
      <c r="E997" s="40"/>
      <c r="F997" s="40"/>
      <c r="G997" s="40"/>
      <c r="H997" s="40"/>
      <c r="I997" s="51"/>
      <c r="J997" s="51"/>
      <c r="K997" s="51"/>
      <c r="L997" s="51"/>
      <c r="M997" s="51"/>
    </row>
    <row r="998" spans="2:13" x14ac:dyDescent="0.25">
      <c r="B998" t="s">
        <v>645</v>
      </c>
      <c r="C998" s="40">
        <v>33.5</v>
      </c>
      <c r="D998" s="40">
        <v>35.200000000000003</v>
      </c>
      <c r="E998" s="40">
        <v>41.3</v>
      </c>
      <c r="F998" s="40">
        <v>40.9</v>
      </c>
      <c r="G998" s="40">
        <v>36.200000000000003</v>
      </c>
      <c r="H998" s="40">
        <v>25.1</v>
      </c>
      <c r="I998" s="51"/>
      <c r="J998" s="51"/>
      <c r="K998" s="51"/>
      <c r="L998" s="51"/>
      <c r="M998" s="51"/>
    </row>
    <row r="999" spans="2:13" x14ac:dyDescent="0.25">
      <c r="B999" s="10" t="s">
        <v>9</v>
      </c>
      <c r="C999" s="63">
        <f>(C998/D998)-1</f>
        <v>-4.8295454545454586E-2</v>
      </c>
      <c r="D999" s="63">
        <f>(D998/E998)-1</f>
        <v>-0.14769975786924927</v>
      </c>
      <c r="E999" s="63">
        <f>(E998/F998)-1</f>
        <v>9.7799511002445438E-3</v>
      </c>
      <c r="F999" s="63">
        <f>(F998/G998)-1</f>
        <v>0.12983425414364635</v>
      </c>
      <c r="G999" s="63">
        <f>(G998/H998)-1</f>
        <v>0.44223107569721121</v>
      </c>
      <c r="H999" s="63"/>
      <c r="I999" s="51"/>
      <c r="J999" s="51"/>
      <c r="K999" s="51"/>
      <c r="L999" s="51"/>
      <c r="M999" s="51"/>
    </row>
    <row r="1000" spans="2:13" x14ac:dyDescent="0.25">
      <c r="B1000" t="s">
        <v>286</v>
      </c>
      <c r="C1000" s="40">
        <v>13.8</v>
      </c>
      <c r="D1000" s="40">
        <v>9.8000000000000007</v>
      </c>
      <c r="E1000" s="40">
        <v>20.399999999999999</v>
      </c>
      <c r="F1000" s="40">
        <v>21.7</v>
      </c>
      <c r="G1000" s="40">
        <v>22.1</v>
      </c>
      <c r="H1000" s="40">
        <v>15.5</v>
      </c>
      <c r="I1000" s="51"/>
      <c r="J1000" s="51"/>
      <c r="K1000" s="51"/>
      <c r="L1000" s="51"/>
      <c r="M1000" s="51"/>
    </row>
    <row r="1001" spans="2:13" x14ac:dyDescent="0.25">
      <c r="B1001" t="s">
        <v>646</v>
      </c>
      <c r="C1001" s="24">
        <f>C1000/C998</f>
        <v>0.41194029850746272</v>
      </c>
      <c r="D1001" s="24">
        <f t="shared" ref="D1001:H1001" si="103">D1000/D998</f>
        <v>0.27840909090909088</v>
      </c>
      <c r="E1001" s="24">
        <f t="shared" si="103"/>
        <v>0.49394673123486682</v>
      </c>
      <c r="F1001" s="24">
        <f t="shared" si="103"/>
        <v>0.53056234718826401</v>
      </c>
      <c r="G1001" s="24">
        <f t="shared" si="103"/>
        <v>0.61049723756906071</v>
      </c>
      <c r="H1001" s="24">
        <f t="shared" si="103"/>
        <v>0.61752988047808766</v>
      </c>
      <c r="I1001" s="51"/>
      <c r="J1001" s="51"/>
      <c r="K1001" s="51"/>
      <c r="L1001" s="51"/>
      <c r="M1001" s="51"/>
    </row>
    <row r="1002" spans="2:13" x14ac:dyDescent="0.25">
      <c r="B1002" t="s">
        <v>647</v>
      </c>
      <c r="C1002" s="40">
        <v>0.2</v>
      </c>
      <c r="D1002" s="40">
        <v>0.8</v>
      </c>
      <c r="E1002" s="40">
        <v>-2.2999999999999998</v>
      </c>
      <c r="F1002" s="40">
        <v>2.7</v>
      </c>
      <c r="G1002" s="40">
        <v>3.8</v>
      </c>
      <c r="H1002" s="40">
        <v>1.4</v>
      </c>
      <c r="I1002" s="40"/>
      <c r="J1002" s="40"/>
      <c r="K1002" s="40"/>
      <c r="L1002" s="40"/>
      <c r="M1002" s="40"/>
    </row>
    <row r="1003" spans="2:13" x14ac:dyDescent="0.25">
      <c r="B1003" t="s">
        <v>648</v>
      </c>
      <c r="C1003" s="40">
        <v>39</v>
      </c>
      <c r="D1003" s="40">
        <v>34</v>
      </c>
      <c r="E1003" s="40">
        <v>33</v>
      </c>
      <c r="F1003" s="40">
        <v>35</v>
      </c>
      <c r="G1003" s="40">
        <v>15</v>
      </c>
      <c r="H1003" s="40">
        <v>27</v>
      </c>
      <c r="I1003" s="51"/>
      <c r="J1003" s="51"/>
      <c r="K1003" s="51"/>
      <c r="L1003" s="51"/>
      <c r="M1003" s="51"/>
    </row>
    <row r="1004" spans="2:13" ht="15.75" thickBot="1" x14ac:dyDescent="0.3">
      <c r="C1004" s="65"/>
      <c r="D1004" s="65"/>
      <c r="E1004" s="65"/>
      <c r="F1004" s="65"/>
      <c r="G1004" s="65"/>
      <c r="H1004" s="65"/>
      <c r="K1004"/>
    </row>
    <row r="1005" spans="2:13" x14ac:dyDescent="0.25">
      <c r="B1005" s="13" t="s">
        <v>652</v>
      </c>
      <c r="C1005" s="66">
        <f>SUM(C998,C990,C982,C974)</f>
        <v>952.6</v>
      </c>
      <c r="D1005" s="66">
        <f t="shared" ref="D1005:H1005" si="104">SUM(D998,D990,D982,D974)</f>
        <v>866.1</v>
      </c>
      <c r="E1005" s="66">
        <f t="shared" si="104"/>
        <v>816.4</v>
      </c>
      <c r="F1005" s="66">
        <f t="shared" si="104"/>
        <v>805.7</v>
      </c>
      <c r="G1005" s="66">
        <f t="shared" si="104"/>
        <v>765.6</v>
      </c>
      <c r="H1005" s="66">
        <f t="shared" si="104"/>
        <v>687.40000000000009</v>
      </c>
      <c r="K1005"/>
    </row>
    <row r="1006" spans="2:13" x14ac:dyDescent="0.25">
      <c r="B1006" s="10" t="s">
        <v>9</v>
      </c>
      <c r="C1006" s="63">
        <f>(C1005/D1005)-1</f>
        <v>9.9872993880614214E-2</v>
      </c>
      <c r="D1006" s="63">
        <f>(D1005/E1005)-1</f>
        <v>6.0877021068103998E-2</v>
      </c>
      <c r="E1006" s="63">
        <f>(E1005/F1005)-1</f>
        <v>1.3280377311654323E-2</v>
      </c>
      <c r="F1006" s="63">
        <f>(F1005/G1005)-1</f>
        <v>5.2377220480668729E-2</v>
      </c>
      <c r="G1006" s="63">
        <f>(G1005/H1005)-1</f>
        <v>0.11376200174570839</v>
      </c>
      <c r="K1006"/>
    </row>
    <row r="1007" spans="2:13" x14ac:dyDescent="0.25">
      <c r="B1007" t="s">
        <v>653</v>
      </c>
      <c r="C1007" s="66">
        <f>SUM(C1000,C992,C984,C976)</f>
        <v>296.7</v>
      </c>
      <c r="D1007" s="66">
        <f t="shared" ref="D1007:H1007" si="105">SUM(D1000,D992,D984,D976)</f>
        <v>140.9</v>
      </c>
      <c r="E1007" s="66">
        <f t="shared" si="105"/>
        <v>364.7</v>
      </c>
      <c r="F1007" s="66">
        <f t="shared" si="105"/>
        <v>271.2</v>
      </c>
      <c r="G1007" s="66">
        <f t="shared" si="105"/>
        <v>258.59999999999997</v>
      </c>
      <c r="H1007" s="66">
        <f t="shared" si="105"/>
        <v>228.5</v>
      </c>
      <c r="K1007"/>
    </row>
    <row r="1008" spans="2:13" x14ac:dyDescent="0.25">
      <c r="B1008" t="s">
        <v>646</v>
      </c>
      <c r="C1008" s="24">
        <f>C1007/C1005</f>
        <v>0.3114633634264119</v>
      </c>
      <c r="D1008" s="24">
        <f t="shared" ref="D1008:H1008" si="106">D1007/D1005</f>
        <v>0.16268329292229536</v>
      </c>
      <c r="E1008" s="24">
        <f t="shared" si="106"/>
        <v>0.4467172954434101</v>
      </c>
      <c r="F1008" s="24">
        <f t="shared" si="106"/>
        <v>0.33660171279632617</v>
      </c>
      <c r="G1008" s="24">
        <f t="shared" si="106"/>
        <v>0.33777429467084635</v>
      </c>
      <c r="H1008" s="24">
        <f t="shared" si="106"/>
        <v>0.33241198719813786</v>
      </c>
      <c r="K1008"/>
    </row>
    <row r="1009" spans="2:11" x14ac:dyDescent="0.25">
      <c r="C1009" s="24"/>
      <c r="D1009" s="24"/>
      <c r="E1009" s="24"/>
      <c r="F1009" s="24"/>
      <c r="G1009" s="24"/>
      <c r="H1009" s="24"/>
      <c r="K1009"/>
    </row>
    <row r="1010" spans="2:11" x14ac:dyDescent="0.25">
      <c r="B1010" s="13" t="s">
        <v>654</v>
      </c>
      <c r="C1010" s="24"/>
      <c r="D1010" s="24"/>
      <c r="E1010" s="24"/>
      <c r="F1010" s="24"/>
      <c r="G1010" s="24"/>
      <c r="H1010" s="24"/>
      <c r="K1010"/>
    </row>
    <row r="1011" spans="2:11" x14ac:dyDescent="0.25">
      <c r="B1011" t="s">
        <v>655</v>
      </c>
      <c r="C1011" s="24">
        <f>C974/C$1005</f>
        <v>0.95496535796766746</v>
      </c>
      <c r="D1011" s="24">
        <f t="shared" ref="D1011:H1011" si="107">D974/D$1005</f>
        <v>0.94735019050917901</v>
      </c>
      <c r="E1011" s="24">
        <f t="shared" si="107"/>
        <v>0.93593826555610005</v>
      </c>
      <c r="F1011" s="24">
        <f t="shared" si="107"/>
        <v>0.93608042695792482</v>
      </c>
      <c r="G1011" s="24">
        <f t="shared" si="107"/>
        <v>0.93926332288401249</v>
      </c>
      <c r="H1011" s="24">
        <f t="shared" si="107"/>
        <v>0.94951993017166125</v>
      </c>
      <c r="K1011"/>
    </row>
    <row r="1012" spans="2:11" x14ac:dyDescent="0.25">
      <c r="B1012" t="s">
        <v>649</v>
      </c>
      <c r="C1012" s="24">
        <f>C982/C$1005</f>
        <v>6.9284064665127015E-3</v>
      </c>
      <c r="D1012" s="24">
        <f t="shared" ref="D1012:H1012" si="108">D982/D$1005</f>
        <v>7.6203671631451331E-3</v>
      </c>
      <c r="E1012" s="24">
        <f t="shared" si="108"/>
        <v>8.2067613914747675E-3</v>
      </c>
      <c r="F1012" s="24">
        <f t="shared" si="108"/>
        <v>7.9434032518307055E-3</v>
      </c>
      <c r="G1012" s="24">
        <f t="shared" si="108"/>
        <v>8.3594566353187051E-3</v>
      </c>
      <c r="H1012" s="24">
        <f t="shared" si="108"/>
        <v>8.7285423334303152E-3</v>
      </c>
      <c r="K1012"/>
    </row>
    <row r="1013" spans="2:11" x14ac:dyDescent="0.25">
      <c r="B1013" t="s">
        <v>650</v>
      </c>
      <c r="C1013" s="24">
        <f>C990/C$1005</f>
        <v>2.939323955490237E-3</v>
      </c>
      <c r="D1013" s="24">
        <f t="shared" ref="D1013:H1013" si="109">D990/D$1005</f>
        <v>4.3874841242350767E-3</v>
      </c>
      <c r="E1013" s="24">
        <f t="shared" si="109"/>
        <v>5.2670259676629106E-3</v>
      </c>
      <c r="F1013" s="24">
        <f t="shared" si="109"/>
        <v>5.2128583840139013E-3</v>
      </c>
      <c r="G1013" s="24">
        <f t="shared" si="109"/>
        <v>5.0940438871473351E-3</v>
      </c>
      <c r="H1013" s="24">
        <f t="shared" si="109"/>
        <v>5.2371254000581893E-3</v>
      </c>
      <c r="K1013"/>
    </row>
    <row r="1014" spans="2:11" x14ac:dyDescent="0.25">
      <c r="B1014" t="s">
        <v>651</v>
      </c>
      <c r="C1014" s="24">
        <f>C998/C$1005</f>
        <v>3.5166911610329622E-2</v>
      </c>
      <c r="D1014" s="24">
        <f t="shared" ref="D1014:H1014" si="110">D998/D$1005</f>
        <v>4.0641958203440715E-2</v>
      </c>
      <c r="E1014" s="24">
        <f t="shared" si="110"/>
        <v>5.0587947084762372E-2</v>
      </c>
      <c r="F1014" s="24">
        <f t="shared" si="110"/>
        <v>5.0763311406230603E-2</v>
      </c>
      <c r="G1014" s="24">
        <f t="shared" si="110"/>
        <v>4.7283176593521423E-2</v>
      </c>
      <c r="H1014" s="24">
        <f t="shared" si="110"/>
        <v>3.6514402094850157E-2</v>
      </c>
      <c r="K1014"/>
    </row>
    <row r="1015" spans="2:11" x14ac:dyDescent="0.25">
      <c r="C1015" s="24"/>
      <c r="D1015" s="24"/>
      <c r="E1015" s="24"/>
      <c r="F1015" s="24"/>
      <c r="G1015" s="24"/>
      <c r="H1015" s="24"/>
      <c r="K1015"/>
    </row>
    <row r="1016" spans="2:11" x14ac:dyDescent="0.25">
      <c r="C1016" s="24"/>
      <c r="D1016" s="24"/>
      <c r="E1016" s="24"/>
      <c r="F1016" s="24"/>
      <c r="G1016" s="24"/>
      <c r="H1016" s="24"/>
      <c r="K1016"/>
    </row>
    <row r="1017" spans="2:11" x14ac:dyDescent="0.25">
      <c r="K1017"/>
    </row>
    <row r="1018" spans="2:11" ht="15.75" thickBot="1" x14ac:dyDescent="0.3">
      <c r="B1018" s="13" t="s">
        <v>656</v>
      </c>
      <c r="C1018" s="5">
        <v>44408</v>
      </c>
      <c r="D1018" s="5">
        <v>44043</v>
      </c>
      <c r="E1018" s="5">
        <v>43677</v>
      </c>
      <c r="F1018" s="5">
        <v>43312</v>
      </c>
      <c r="G1018" s="5">
        <v>42947</v>
      </c>
      <c r="H1018" s="5">
        <v>42582</v>
      </c>
      <c r="K1018"/>
    </row>
    <row r="1019" spans="2:11" x14ac:dyDescent="0.25">
      <c r="B1019" t="s">
        <v>657</v>
      </c>
      <c r="C1019" s="2">
        <v>8342.9</v>
      </c>
      <c r="D1019" s="2">
        <v>7330.1</v>
      </c>
      <c r="E1019" s="2">
        <v>7054.6</v>
      </c>
      <c r="F1019" s="2">
        <v>6823.7</v>
      </c>
      <c r="G1019" s="2">
        <v>6370.7</v>
      </c>
      <c r="H1019" s="2">
        <v>6151</v>
      </c>
      <c r="I1019" s="23">
        <f t="shared" ref="I1019:I1032" si="111">C1019/$C$1033</f>
        <v>0.90423237413970625</v>
      </c>
      <c r="K1019"/>
    </row>
    <row r="1020" spans="2:11" x14ac:dyDescent="0.25">
      <c r="B1020" t="s">
        <v>447</v>
      </c>
      <c r="C1020">
        <v>650.9</v>
      </c>
      <c r="D1020">
        <v>721.1</v>
      </c>
      <c r="E1020">
        <v>808.6</v>
      </c>
      <c r="F1020">
        <v>746.6</v>
      </c>
      <c r="G1020">
        <v>665.5</v>
      </c>
      <c r="H1020">
        <v>495.3</v>
      </c>
      <c r="I1020" s="23">
        <f t="shared" si="111"/>
        <v>7.0546794559150278E-2</v>
      </c>
      <c r="K1020"/>
    </row>
    <row r="1021" spans="2:11" x14ac:dyDescent="0.25">
      <c r="B1021" t="s">
        <v>658</v>
      </c>
      <c r="C1021">
        <v>104.3</v>
      </c>
      <c r="D1021">
        <v>110.3</v>
      </c>
      <c r="E1021">
        <v>121.1</v>
      </c>
      <c r="F1021">
        <v>111.6</v>
      </c>
      <c r="G1021">
        <v>74.400000000000006</v>
      </c>
      <c r="H1021">
        <v>54.8</v>
      </c>
      <c r="I1021" s="23">
        <f t="shared" si="111"/>
        <v>1.1304394949330733E-2</v>
      </c>
      <c r="K1021"/>
    </row>
    <row r="1022" spans="2:11" x14ac:dyDescent="0.25">
      <c r="B1022" t="s">
        <v>659</v>
      </c>
      <c r="C1022">
        <v>31.4</v>
      </c>
      <c r="D1022">
        <v>47.4</v>
      </c>
      <c r="E1022">
        <v>50.7</v>
      </c>
      <c r="F1022">
        <v>44.8</v>
      </c>
      <c r="G1022">
        <v>24.9</v>
      </c>
      <c r="I1022" s="23">
        <f t="shared" si="111"/>
        <v>3.4032406654744486E-3</v>
      </c>
      <c r="K1022"/>
    </row>
    <row r="1023" spans="2:11" x14ac:dyDescent="0.25">
      <c r="B1023" t="s">
        <v>660</v>
      </c>
      <c r="C1023">
        <v>29.7</v>
      </c>
      <c r="D1023">
        <v>35.799999999999997</v>
      </c>
      <c r="E1023">
        <v>32</v>
      </c>
      <c r="F1023">
        <v>46.1</v>
      </c>
      <c r="G1023">
        <v>37.5</v>
      </c>
      <c r="H1023">
        <v>29.1</v>
      </c>
      <c r="I1023" s="23">
        <f t="shared" si="111"/>
        <v>3.2189887823118189E-3</v>
      </c>
      <c r="K1023"/>
    </row>
    <row r="1024" spans="2:11" x14ac:dyDescent="0.25">
      <c r="B1024" t="s">
        <v>661</v>
      </c>
      <c r="C1024">
        <v>28</v>
      </c>
      <c r="D1024">
        <v>30.5</v>
      </c>
      <c r="E1024">
        <v>77.900000000000006</v>
      </c>
      <c r="F1024">
        <v>5.5</v>
      </c>
      <c r="G1024">
        <v>28.3</v>
      </c>
      <c r="H1024">
        <v>22.7</v>
      </c>
      <c r="I1024" s="23">
        <f t="shared" si="111"/>
        <v>3.0347368991491897E-3</v>
      </c>
      <c r="K1024"/>
    </row>
    <row r="1025" spans="2:11" x14ac:dyDescent="0.25">
      <c r="B1025" t="s">
        <v>662</v>
      </c>
      <c r="C1025">
        <v>16.2</v>
      </c>
      <c r="D1025">
        <v>14.6</v>
      </c>
      <c r="E1025">
        <v>17.7</v>
      </c>
      <c r="F1025">
        <v>9.4</v>
      </c>
      <c r="G1025">
        <v>5.5</v>
      </c>
      <c r="H1025">
        <v>17.399999999999999</v>
      </c>
      <c r="I1025" s="23">
        <f t="shared" si="111"/>
        <v>1.7558120630791741E-3</v>
      </c>
      <c r="K1025"/>
    </row>
    <row r="1026" spans="2:11" x14ac:dyDescent="0.25">
      <c r="B1026" t="s">
        <v>663</v>
      </c>
      <c r="C1026">
        <v>9.1999999999999993</v>
      </c>
      <c r="D1026">
        <v>15.1</v>
      </c>
      <c r="E1026">
        <v>14.4</v>
      </c>
      <c r="F1026">
        <v>11.4</v>
      </c>
      <c r="G1026">
        <v>6</v>
      </c>
      <c r="I1026" s="23">
        <f t="shared" si="111"/>
        <v>9.9712783829187667E-4</v>
      </c>
      <c r="K1026"/>
    </row>
    <row r="1027" spans="2:11" x14ac:dyDescent="0.25">
      <c r="B1027" t="s">
        <v>664</v>
      </c>
      <c r="C1027">
        <v>4</v>
      </c>
      <c r="D1027">
        <v>5.6</v>
      </c>
      <c r="I1027" s="23">
        <f t="shared" si="111"/>
        <v>4.3353384273559853E-4</v>
      </c>
      <c r="K1027"/>
    </row>
    <row r="1028" spans="2:11" x14ac:dyDescent="0.25">
      <c r="B1028" t="s">
        <v>665</v>
      </c>
      <c r="C1028">
        <v>3.5</v>
      </c>
      <c r="D1028">
        <v>3.5</v>
      </c>
      <c r="E1028">
        <v>2.8</v>
      </c>
      <c r="F1028">
        <v>3.7</v>
      </c>
      <c r="G1028">
        <v>4.5999999999999996</v>
      </c>
      <c r="I1028" s="23">
        <f t="shared" si="111"/>
        <v>3.7934211239364871E-4</v>
      </c>
      <c r="K1028"/>
    </row>
    <row r="1029" spans="2:11" x14ac:dyDescent="0.25">
      <c r="B1029" t="s">
        <v>666</v>
      </c>
      <c r="C1029">
        <v>2.4</v>
      </c>
      <c r="D1029">
        <v>2.8</v>
      </c>
      <c r="E1029">
        <v>3.2</v>
      </c>
      <c r="I1029" s="23">
        <f t="shared" si="111"/>
        <v>2.6012030564135914E-4</v>
      </c>
      <c r="K1029"/>
    </row>
    <row r="1030" spans="2:11" x14ac:dyDescent="0.25">
      <c r="B1030" t="s">
        <v>667</v>
      </c>
      <c r="C1030">
        <v>2.1</v>
      </c>
      <c r="D1030">
        <v>13.1</v>
      </c>
      <c r="E1030">
        <v>7.9</v>
      </c>
      <c r="F1030">
        <v>17.5</v>
      </c>
      <c r="G1030">
        <v>36.4</v>
      </c>
      <c r="I1030" s="23">
        <f t="shared" si="111"/>
        <v>2.2760526743618924E-4</v>
      </c>
      <c r="K1030"/>
    </row>
    <row r="1031" spans="2:11" x14ac:dyDescent="0.25">
      <c r="B1031" t="s">
        <v>668</v>
      </c>
      <c r="D1031">
        <v>2.2000000000000002</v>
      </c>
      <c r="E1031">
        <v>2.1</v>
      </c>
      <c r="F1031">
        <v>2.1</v>
      </c>
      <c r="I1031" s="23">
        <f t="shared" si="111"/>
        <v>0</v>
      </c>
      <c r="K1031"/>
    </row>
    <row r="1032" spans="2:11" ht="15.75" thickBot="1" x14ac:dyDescent="0.3">
      <c r="B1032" t="s">
        <v>669</v>
      </c>
      <c r="C1032" s="18">
        <v>1.9</v>
      </c>
      <c r="D1032" s="18">
        <v>2.7</v>
      </c>
      <c r="E1032" s="18">
        <v>3.1</v>
      </c>
      <c r="F1032" s="18">
        <v>5.6</v>
      </c>
      <c r="G1032" s="18">
        <v>5.7</v>
      </c>
      <c r="H1032" s="18">
        <v>17.3</v>
      </c>
      <c r="I1032" s="23">
        <f t="shared" si="111"/>
        <v>2.0592857529940929E-4</v>
      </c>
      <c r="K1032"/>
    </row>
    <row r="1033" spans="2:11" s="13" customFormat="1" x14ac:dyDescent="0.25">
      <c r="B1033" s="13" t="s">
        <v>41</v>
      </c>
      <c r="C1033" s="27">
        <f t="shared" ref="C1033:H1033" si="112">SUM(C1019:C1032)</f>
        <v>9226.5</v>
      </c>
      <c r="D1033" s="27">
        <f t="shared" si="112"/>
        <v>8334.8000000000029</v>
      </c>
      <c r="E1033" s="27">
        <f t="shared" si="112"/>
        <v>8196.1</v>
      </c>
      <c r="F1033" s="27">
        <f t="shared" si="112"/>
        <v>7828.0000000000009</v>
      </c>
      <c r="G1033" s="27">
        <f t="shared" si="112"/>
        <v>7259.4999999999991</v>
      </c>
      <c r="H1033" s="27">
        <f t="shared" si="112"/>
        <v>6787.6</v>
      </c>
    </row>
    <row r="1034" spans="2:11" x14ac:dyDescent="0.25">
      <c r="K1034"/>
    </row>
    <row r="1035" spans="2:11" x14ac:dyDescent="0.25">
      <c r="B1035" s="13" t="s">
        <v>670</v>
      </c>
      <c r="K1035"/>
    </row>
    <row r="1036" spans="2:11" x14ac:dyDescent="0.25">
      <c r="B1036" t="s">
        <v>657</v>
      </c>
      <c r="C1036">
        <v>40.799999999999997</v>
      </c>
      <c r="D1036">
        <v>36.6</v>
      </c>
      <c r="E1036">
        <v>41.5</v>
      </c>
      <c r="F1036">
        <v>40.9</v>
      </c>
      <c r="G1036">
        <v>45.1</v>
      </c>
      <c r="H1036">
        <v>27.2</v>
      </c>
      <c r="K1036"/>
    </row>
    <row r="1037" spans="2:11" x14ac:dyDescent="0.25">
      <c r="B1037" t="s">
        <v>447</v>
      </c>
      <c r="C1037">
        <v>1.3</v>
      </c>
      <c r="D1037">
        <v>0.3</v>
      </c>
      <c r="E1037">
        <v>0.1</v>
      </c>
      <c r="K1037"/>
    </row>
    <row r="1038" spans="2:11" x14ac:dyDescent="0.25">
      <c r="B1038" t="s">
        <v>658</v>
      </c>
      <c r="C1038">
        <v>0.2</v>
      </c>
      <c r="D1038">
        <v>0.1</v>
      </c>
      <c r="E1038">
        <v>0.3</v>
      </c>
      <c r="F1038">
        <v>0.4</v>
      </c>
      <c r="K1038"/>
    </row>
    <row r="1039" spans="2:11" x14ac:dyDescent="0.25">
      <c r="B1039" t="s">
        <v>661</v>
      </c>
      <c r="C1039">
        <v>1.7</v>
      </c>
      <c r="D1039">
        <v>0.2</v>
      </c>
      <c r="E1039">
        <v>0.8</v>
      </c>
      <c r="F1039">
        <v>0.7</v>
      </c>
      <c r="K1039"/>
    </row>
    <row r="1040" spans="2:11" x14ac:dyDescent="0.25">
      <c r="B1040" t="s">
        <v>664</v>
      </c>
      <c r="C1040">
        <v>0.5</v>
      </c>
      <c r="D1040">
        <v>0.4</v>
      </c>
      <c r="K1040"/>
    </row>
    <row r="1041" spans="2:11" ht="15.75" thickBot="1" x14ac:dyDescent="0.3">
      <c r="B1041" t="s">
        <v>669</v>
      </c>
      <c r="C1041" s="18">
        <v>0.3</v>
      </c>
      <c r="D1041" s="18">
        <v>0.3</v>
      </c>
      <c r="E1041" s="18">
        <v>0.3</v>
      </c>
      <c r="F1041" s="18">
        <v>1.3</v>
      </c>
      <c r="G1041" s="18">
        <v>1.1000000000000001</v>
      </c>
      <c r="H1041" s="18"/>
      <c r="K1041"/>
    </row>
    <row r="1042" spans="2:11" s="13" customFormat="1" x14ac:dyDescent="0.25">
      <c r="B1042" s="13" t="s">
        <v>41</v>
      </c>
      <c r="C1042" s="13">
        <f t="shared" ref="C1042:H1042" si="113">SUM(C1036:C1041)</f>
        <v>44.8</v>
      </c>
      <c r="D1042" s="13">
        <f t="shared" si="113"/>
        <v>37.9</v>
      </c>
      <c r="E1042" s="13">
        <f t="shared" si="113"/>
        <v>42.999999999999993</v>
      </c>
      <c r="F1042" s="13">
        <f t="shared" si="113"/>
        <v>43.3</v>
      </c>
      <c r="G1042" s="13">
        <f t="shared" si="113"/>
        <v>46.2</v>
      </c>
      <c r="H1042" s="13">
        <f t="shared" si="113"/>
        <v>27.2</v>
      </c>
    </row>
    <row r="1043" spans="2:11" x14ac:dyDescent="0.25">
      <c r="K1043"/>
    </row>
    <row r="1044" spans="2:11" x14ac:dyDescent="0.25">
      <c r="B1044" s="13" t="s">
        <v>657</v>
      </c>
      <c r="K1044"/>
    </row>
    <row r="1045" spans="2:11" x14ac:dyDescent="0.25">
      <c r="B1045" t="s">
        <v>671</v>
      </c>
      <c r="C1045" s="2">
        <v>1509.5</v>
      </c>
      <c r="D1045" s="2">
        <v>1420.1</v>
      </c>
      <c r="E1045" s="2">
        <v>1154.5999999999999</v>
      </c>
      <c r="F1045" s="2">
        <v>1188.5999999999999</v>
      </c>
      <c r="G1045">
        <v>858.7</v>
      </c>
      <c r="H1045">
        <v>905.4</v>
      </c>
      <c r="K1045"/>
    </row>
    <row r="1046" spans="2:11" x14ac:dyDescent="0.25">
      <c r="B1046" t="s">
        <v>672</v>
      </c>
      <c r="C1046">
        <v>12.2</v>
      </c>
      <c r="D1046" s="2">
        <v>3.2</v>
      </c>
      <c r="E1046">
        <v>5.8</v>
      </c>
      <c r="F1046">
        <v>4.7</v>
      </c>
      <c r="G1046">
        <v>3.8</v>
      </c>
      <c r="H1046">
        <v>5.0999999999999996</v>
      </c>
      <c r="K1046"/>
    </row>
    <row r="1047" spans="2:11" x14ac:dyDescent="0.25">
      <c r="B1047" t="s">
        <v>673</v>
      </c>
      <c r="C1047">
        <v>23.7</v>
      </c>
      <c r="D1047" s="2">
        <v>16.5</v>
      </c>
      <c r="E1047">
        <v>6.7</v>
      </c>
      <c r="F1047">
        <v>7.9</v>
      </c>
      <c r="G1047">
        <v>5.8</v>
      </c>
      <c r="H1047">
        <v>7.2</v>
      </c>
      <c r="K1047"/>
    </row>
    <row r="1048" spans="2:11" x14ac:dyDescent="0.25">
      <c r="B1048" t="s">
        <v>624</v>
      </c>
      <c r="C1048">
        <v>227.2</v>
      </c>
      <c r="D1048" s="2">
        <v>339.2</v>
      </c>
      <c r="E1048">
        <v>217.7</v>
      </c>
      <c r="F1048">
        <v>207.1</v>
      </c>
      <c r="G1048">
        <v>237.7</v>
      </c>
      <c r="H1048">
        <v>245.6</v>
      </c>
      <c r="K1048"/>
    </row>
    <row r="1049" spans="2:11" x14ac:dyDescent="0.25">
      <c r="B1049" t="s">
        <v>674</v>
      </c>
      <c r="C1049">
        <v>2470.4</v>
      </c>
      <c r="D1049" s="2">
        <v>1795.7</v>
      </c>
      <c r="E1049">
        <v>1754.9</v>
      </c>
      <c r="F1049">
        <v>1617.3</v>
      </c>
      <c r="G1049">
        <v>1473.9</v>
      </c>
      <c r="H1049">
        <v>1359.5</v>
      </c>
      <c r="K1049"/>
    </row>
    <row r="1050" spans="2:11" x14ac:dyDescent="0.25">
      <c r="B1050" t="s">
        <v>521</v>
      </c>
      <c r="C1050">
        <v>3737</v>
      </c>
      <c r="D1050" s="2">
        <v>3338.5</v>
      </c>
      <c r="E1050">
        <v>3134.5</v>
      </c>
      <c r="F1050">
        <v>3069.1</v>
      </c>
      <c r="G1050">
        <v>3020</v>
      </c>
      <c r="H1050">
        <v>2956.3</v>
      </c>
      <c r="K1050"/>
    </row>
    <row r="1051" spans="2:11" x14ac:dyDescent="0.25">
      <c r="B1051" t="s">
        <v>675</v>
      </c>
      <c r="C1051">
        <v>206.7</v>
      </c>
      <c r="D1051" s="2">
        <v>231.7</v>
      </c>
      <c r="E1051">
        <v>237.1</v>
      </c>
      <c r="F1051">
        <v>195.7</v>
      </c>
      <c r="G1051">
        <v>273.2</v>
      </c>
      <c r="H1051">
        <v>1417.4</v>
      </c>
      <c r="K1051"/>
    </row>
    <row r="1052" spans="2:11" x14ac:dyDescent="0.25">
      <c r="B1052" t="s">
        <v>676</v>
      </c>
      <c r="C1052">
        <v>91.8</v>
      </c>
      <c r="D1052" s="2">
        <v>139.6</v>
      </c>
      <c r="E1052">
        <v>99.3</v>
      </c>
      <c r="F1052">
        <v>84.5</v>
      </c>
      <c r="G1052">
        <v>61.7</v>
      </c>
      <c r="H1052">
        <v>108.4</v>
      </c>
      <c r="K1052"/>
    </row>
    <row r="1053" spans="2:11" x14ac:dyDescent="0.25">
      <c r="B1053" t="s">
        <v>677</v>
      </c>
      <c r="C1053">
        <v>1284</v>
      </c>
      <c r="D1053" s="2">
        <v>1472.4</v>
      </c>
      <c r="E1053">
        <v>1599.9</v>
      </c>
      <c r="F1053">
        <v>1615.1</v>
      </c>
      <c r="G1053">
        <v>1314.9</v>
      </c>
      <c r="H1053">
        <v>1.7</v>
      </c>
      <c r="K1053"/>
    </row>
    <row r="1054" spans="2:11" x14ac:dyDescent="0.25">
      <c r="B1054" t="s">
        <v>678</v>
      </c>
      <c r="D1054" s="2"/>
      <c r="H1054">
        <v>0.1</v>
      </c>
      <c r="K1054"/>
    </row>
    <row r="1055" spans="2:11" x14ac:dyDescent="0.25">
      <c r="B1055" t="s">
        <v>372</v>
      </c>
      <c r="C1055">
        <v>1.1000000000000001</v>
      </c>
      <c r="D1055" s="2">
        <v>0.8</v>
      </c>
      <c r="E1055">
        <v>0.9</v>
      </c>
      <c r="K1055"/>
    </row>
    <row r="1056" spans="2:11" ht="15.75" thickBot="1" x14ac:dyDescent="0.3">
      <c r="B1056" t="s">
        <v>679</v>
      </c>
      <c r="C1056" s="18">
        <v>715.6</v>
      </c>
      <c r="D1056" s="18">
        <v>539.6</v>
      </c>
      <c r="E1056" s="18">
        <v>431.8</v>
      </c>
      <c r="F1056" s="18">
        <v>406</v>
      </c>
      <c r="G1056" s="18">
        <v>354.6</v>
      </c>
      <c r="H1056" s="18">
        <v>315.8</v>
      </c>
      <c r="K1056"/>
    </row>
    <row r="1057" spans="2:11" s="13" customFormat="1" x14ac:dyDescent="0.25">
      <c r="B1057" s="13" t="s">
        <v>41</v>
      </c>
      <c r="C1057" s="27">
        <f t="shared" ref="C1057:H1057" si="114">SUM(C1045:C1056)</f>
        <v>10279.200000000001</v>
      </c>
      <c r="D1057" s="27">
        <f t="shared" si="114"/>
        <v>9297.2999999999993</v>
      </c>
      <c r="E1057" s="27">
        <f t="shared" si="114"/>
        <v>8643.1999999999989</v>
      </c>
      <c r="F1057" s="27">
        <f t="shared" si="114"/>
        <v>8396</v>
      </c>
      <c r="G1057" s="27">
        <f t="shared" si="114"/>
        <v>7604.2999999999993</v>
      </c>
      <c r="H1057" s="27">
        <f t="shared" si="114"/>
        <v>7322.5</v>
      </c>
    </row>
    <row r="1058" spans="2:11" x14ac:dyDescent="0.25">
      <c r="K1058"/>
    </row>
    <row r="1059" spans="2:11" x14ac:dyDescent="0.25">
      <c r="B1059" t="s">
        <v>680</v>
      </c>
      <c r="K1059"/>
    </row>
    <row r="1060" spans="2:11" x14ac:dyDescent="0.25">
      <c r="B1060" t="s">
        <v>671</v>
      </c>
      <c r="C1060">
        <v>68.400000000000006</v>
      </c>
      <c r="D1060">
        <v>74.099999999999994</v>
      </c>
      <c r="E1060">
        <v>50.1</v>
      </c>
      <c r="F1060">
        <v>44.5</v>
      </c>
      <c r="G1060">
        <v>43.6</v>
      </c>
      <c r="K1060"/>
    </row>
    <row r="1061" spans="2:11" x14ac:dyDescent="0.25">
      <c r="B1061" t="s">
        <v>672</v>
      </c>
      <c r="K1061"/>
    </row>
    <row r="1062" spans="2:11" x14ac:dyDescent="0.25">
      <c r="B1062" t="s">
        <v>673</v>
      </c>
      <c r="K1062"/>
    </row>
    <row r="1063" spans="2:11" x14ac:dyDescent="0.25">
      <c r="B1063" t="s">
        <v>624</v>
      </c>
      <c r="C1063">
        <v>79.3</v>
      </c>
      <c r="D1063">
        <v>43.7</v>
      </c>
      <c r="E1063">
        <v>87.5</v>
      </c>
      <c r="F1063">
        <v>136.9</v>
      </c>
      <c r="G1063">
        <v>39.5</v>
      </c>
      <c r="H1063">
        <v>14.3</v>
      </c>
      <c r="K1063"/>
    </row>
    <row r="1064" spans="2:11" x14ac:dyDescent="0.25">
      <c r="B1064" t="s">
        <v>674</v>
      </c>
      <c r="C1064">
        <v>140.5</v>
      </c>
      <c r="D1064">
        <v>154.80000000000001</v>
      </c>
      <c r="E1064">
        <v>248.3</v>
      </c>
      <c r="F1064">
        <v>182.5</v>
      </c>
      <c r="G1064">
        <v>147.69999999999999</v>
      </c>
      <c r="H1064">
        <v>197.1</v>
      </c>
      <c r="K1064"/>
    </row>
    <row r="1065" spans="2:11" x14ac:dyDescent="0.25">
      <c r="B1065" t="s">
        <v>521</v>
      </c>
      <c r="C1065">
        <v>560.4</v>
      </c>
      <c r="D1065">
        <v>609.70000000000005</v>
      </c>
      <c r="E1065">
        <v>665.3</v>
      </c>
      <c r="F1065">
        <v>617.9</v>
      </c>
      <c r="G1065">
        <v>561.4</v>
      </c>
      <c r="H1065">
        <v>423.1</v>
      </c>
      <c r="K1065"/>
    </row>
    <row r="1066" spans="2:11" x14ac:dyDescent="0.25">
      <c r="B1066" t="s">
        <v>675</v>
      </c>
      <c r="C1066">
        <v>5</v>
      </c>
      <c r="D1066">
        <v>7.2</v>
      </c>
      <c r="E1066">
        <v>2.8</v>
      </c>
      <c r="F1066">
        <v>3.3</v>
      </c>
      <c r="G1066">
        <v>3.5</v>
      </c>
      <c r="H1066">
        <v>3.5</v>
      </c>
      <c r="K1066"/>
    </row>
    <row r="1067" spans="2:11" x14ac:dyDescent="0.25">
      <c r="B1067" t="s">
        <v>677</v>
      </c>
      <c r="D1067">
        <v>2.2000000000000002</v>
      </c>
      <c r="E1067">
        <v>2.1</v>
      </c>
      <c r="F1067">
        <v>10.3</v>
      </c>
      <c r="G1067">
        <v>2.2999999999999998</v>
      </c>
      <c r="K1067"/>
    </row>
    <row r="1068" spans="2:11" x14ac:dyDescent="0.25">
      <c r="B1068" t="s">
        <v>676</v>
      </c>
      <c r="C1068">
        <v>7.6</v>
      </c>
      <c r="D1068">
        <v>24.7</v>
      </c>
      <c r="E1068">
        <v>7.5</v>
      </c>
      <c r="H1068">
        <v>1.6</v>
      </c>
      <c r="K1068"/>
    </row>
    <row r="1069" spans="2:11" ht="15.75" thickBot="1" x14ac:dyDescent="0.3">
      <c r="B1069" t="s">
        <v>679</v>
      </c>
      <c r="C1069" s="18">
        <v>0.8</v>
      </c>
      <c r="D1069" s="18">
        <v>1.3</v>
      </c>
      <c r="E1069" s="18">
        <v>0.8</v>
      </c>
      <c r="F1069" s="18">
        <v>2.8</v>
      </c>
      <c r="G1069" s="18">
        <v>3.2</v>
      </c>
      <c r="H1069" s="18">
        <v>2.6</v>
      </c>
      <c r="K1069"/>
    </row>
    <row r="1070" spans="2:11" s="13" customFormat="1" x14ac:dyDescent="0.25">
      <c r="B1070" s="13" t="s">
        <v>41</v>
      </c>
      <c r="C1070" s="27">
        <f t="shared" ref="C1070:H1070" si="115">SUM(C1060:C1069)</f>
        <v>861.99999999999989</v>
      </c>
      <c r="D1070" s="27">
        <f t="shared" si="115"/>
        <v>917.70000000000016</v>
      </c>
      <c r="E1070" s="27">
        <f t="shared" si="115"/>
        <v>1064.3999999999996</v>
      </c>
      <c r="F1070" s="27">
        <f t="shared" si="115"/>
        <v>998.19999999999982</v>
      </c>
      <c r="G1070" s="27">
        <f t="shared" si="115"/>
        <v>801.19999999999993</v>
      </c>
      <c r="H1070" s="27">
        <f t="shared" si="115"/>
        <v>642.20000000000005</v>
      </c>
    </row>
    <row r="1071" spans="2:11" x14ac:dyDescent="0.25">
      <c r="K1071"/>
    </row>
    <row r="1072" spans="2:11" x14ac:dyDescent="0.25">
      <c r="B1072" t="s">
        <v>681</v>
      </c>
      <c r="K1072"/>
    </row>
    <row r="1073" spans="2:11" x14ac:dyDescent="0.25">
      <c r="B1073" t="s">
        <v>624</v>
      </c>
      <c r="C1073">
        <v>94.5</v>
      </c>
      <c r="D1073">
        <v>29</v>
      </c>
      <c r="E1073">
        <v>44.5</v>
      </c>
      <c r="F1073">
        <v>46.7</v>
      </c>
      <c r="G1073">
        <v>2.9</v>
      </c>
      <c r="H1073">
        <v>70.900000000000006</v>
      </c>
      <c r="K1073"/>
    </row>
    <row r="1074" spans="2:11" x14ac:dyDescent="0.25">
      <c r="B1074" t="s">
        <v>674</v>
      </c>
      <c r="C1074">
        <v>4.4000000000000004</v>
      </c>
      <c r="D1074">
        <v>3.5</v>
      </c>
      <c r="E1074">
        <v>6.4</v>
      </c>
      <c r="F1074">
        <v>3.8</v>
      </c>
      <c r="G1074">
        <v>4.9000000000000004</v>
      </c>
      <c r="H1074">
        <v>0.4</v>
      </c>
      <c r="K1074"/>
    </row>
    <row r="1075" spans="2:11" x14ac:dyDescent="0.25">
      <c r="B1075" t="s">
        <v>675</v>
      </c>
      <c r="C1075">
        <v>0.7</v>
      </c>
      <c r="D1075">
        <v>0.5</v>
      </c>
      <c r="E1075">
        <v>1.2</v>
      </c>
      <c r="F1075">
        <v>2.5</v>
      </c>
      <c r="G1075">
        <v>6.7</v>
      </c>
      <c r="K1075"/>
    </row>
    <row r="1076" spans="2:11" x14ac:dyDescent="0.25">
      <c r="B1076" t="s">
        <v>676</v>
      </c>
      <c r="C1076">
        <v>0.5</v>
      </c>
      <c r="D1076">
        <v>0.8</v>
      </c>
      <c r="E1076">
        <v>0.4</v>
      </c>
      <c r="F1076">
        <v>7.3</v>
      </c>
      <c r="K1076"/>
    </row>
    <row r="1077" spans="2:11" ht="15.75" thickBot="1" x14ac:dyDescent="0.3">
      <c r="B1077" t="s">
        <v>677</v>
      </c>
      <c r="C1077" s="18"/>
      <c r="D1077" s="18">
        <v>11.8</v>
      </c>
      <c r="E1077" s="18">
        <v>2.9</v>
      </c>
      <c r="F1077" s="18">
        <v>9.9</v>
      </c>
      <c r="G1077" s="18">
        <v>31.5</v>
      </c>
      <c r="H1077" s="18">
        <v>0.1</v>
      </c>
      <c r="K1077"/>
    </row>
    <row r="1078" spans="2:11" s="13" customFormat="1" x14ac:dyDescent="0.25">
      <c r="B1078" s="13" t="s">
        <v>41</v>
      </c>
      <c r="C1078" s="27">
        <f>SUM(C1073:C1076)</f>
        <v>100.10000000000001</v>
      </c>
      <c r="D1078" s="27">
        <f>SUM(D1073:D1077)</f>
        <v>45.599999999999994</v>
      </c>
      <c r="E1078" s="27">
        <f>SUM(E1073:E1077)</f>
        <v>55.4</v>
      </c>
      <c r="F1078" s="27">
        <f>SUM(F1073:F1077)</f>
        <v>70.2</v>
      </c>
      <c r="G1078" s="27">
        <f>SUM(G1073:G1077)</f>
        <v>46</v>
      </c>
      <c r="H1078" s="27">
        <f>SUM(H1073:H1077)</f>
        <v>71.400000000000006</v>
      </c>
    </row>
    <row r="1079" spans="2:11" ht="15.75" thickBot="1" x14ac:dyDescent="0.3">
      <c r="C1079" s="67"/>
      <c r="D1079" s="67"/>
      <c r="E1079" s="67"/>
      <c r="F1079" s="67"/>
      <c r="G1079" s="67"/>
      <c r="H1079" s="18"/>
      <c r="K1079"/>
    </row>
    <row r="1080" spans="2:11" s="13" customFormat="1" x14ac:dyDescent="0.25">
      <c r="B1080" s="13" t="s">
        <v>41</v>
      </c>
      <c r="C1080" s="27">
        <f>SUM(C1057,C1070,C1078)</f>
        <v>11241.300000000001</v>
      </c>
      <c r="D1080" s="27">
        <f t="shared" ref="D1080:H1080" si="116">SUM(D1057,D1070,D1078)</f>
        <v>10260.6</v>
      </c>
      <c r="E1080" s="27">
        <f t="shared" si="116"/>
        <v>9762.9999999999982</v>
      </c>
      <c r="F1080" s="27">
        <f t="shared" si="116"/>
        <v>9464.4000000000015</v>
      </c>
      <c r="G1080" s="27">
        <f t="shared" si="116"/>
        <v>8451.5</v>
      </c>
      <c r="H1080" s="27">
        <f t="shared" si="116"/>
        <v>8036.0999999999995</v>
      </c>
    </row>
    <row r="1081" spans="2:11" x14ac:dyDescent="0.25">
      <c r="K1081"/>
    </row>
    <row r="1082" spans="2:11" x14ac:dyDescent="0.25">
      <c r="K1082"/>
    </row>
    <row r="1083" spans="2:11" x14ac:dyDescent="0.25">
      <c r="B1083" t="s">
        <v>682</v>
      </c>
      <c r="C1083">
        <v>238.7</v>
      </c>
      <c r="D1083">
        <v>104.3</v>
      </c>
      <c r="E1083">
        <v>39.1</v>
      </c>
      <c r="F1083">
        <v>52.4</v>
      </c>
      <c r="G1083">
        <v>59.7</v>
      </c>
      <c r="H1083">
        <v>56.1</v>
      </c>
      <c r="K1083"/>
    </row>
    <row r="1084" spans="2:11" x14ac:dyDescent="0.25">
      <c r="B1084" t="s">
        <v>683</v>
      </c>
      <c r="E1084">
        <v>58.2</v>
      </c>
      <c r="K1084"/>
    </row>
    <row r="1085" spans="2:11" x14ac:dyDescent="0.25">
      <c r="B1085" t="s">
        <v>684</v>
      </c>
      <c r="C1085">
        <v>77.7</v>
      </c>
      <c r="D1085">
        <v>172.7</v>
      </c>
      <c r="E1085">
        <v>41.6</v>
      </c>
      <c r="F1085">
        <v>49</v>
      </c>
      <c r="G1085">
        <v>40.200000000000003</v>
      </c>
      <c r="H1085">
        <v>37.9</v>
      </c>
      <c r="K1085"/>
    </row>
    <row r="1086" spans="2:11" ht="15.75" thickBot="1" x14ac:dyDescent="0.3">
      <c r="B1086" t="s">
        <v>685</v>
      </c>
      <c r="C1086" s="28">
        <v>-36</v>
      </c>
      <c r="D1086" s="28">
        <v>-38.299999999999997</v>
      </c>
      <c r="E1086" s="28">
        <v>-34.6</v>
      </c>
      <c r="F1086" s="28">
        <v>-60.5</v>
      </c>
      <c r="G1086" s="28">
        <v>-47.5</v>
      </c>
      <c r="H1086" s="28">
        <v>-34.299999999999997</v>
      </c>
      <c r="K1086"/>
    </row>
    <row r="1087" spans="2:11" s="13" customFormat="1" x14ac:dyDescent="0.25">
      <c r="B1087" s="13" t="s">
        <v>686</v>
      </c>
      <c r="C1087" s="13">
        <f>SUM(C1083:C1086)</f>
        <v>280.39999999999998</v>
      </c>
      <c r="D1087" s="13">
        <f t="shared" ref="D1087:H1087" si="117">SUM(D1083:D1086)</f>
        <v>238.7</v>
      </c>
      <c r="E1087" s="13">
        <f t="shared" si="117"/>
        <v>104.30000000000001</v>
      </c>
      <c r="F1087" s="13">
        <f t="shared" si="117"/>
        <v>40.900000000000006</v>
      </c>
      <c r="G1087" s="13">
        <f t="shared" si="117"/>
        <v>52.400000000000006</v>
      </c>
      <c r="H1087" s="13">
        <f t="shared" si="117"/>
        <v>59.7</v>
      </c>
    </row>
    <row r="1088" spans="2:11" x14ac:dyDescent="0.25">
      <c r="K1088"/>
    </row>
    <row r="1089" spans="2:14" ht="15.75" thickBot="1" x14ac:dyDescent="0.3">
      <c r="B1089" t="s">
        <v>687</v>
      </c>
      <c r="C1089" s="18"/>
      <c r="D1089" s="18">
        <v>-98.9</v>
      </c>
      <c r="E1089" s="18">
        <v>-43.8</v>
      </c>
      <c r="F1089" s="18"/>
      <c r="G1089" s="18"/>
      <c r="H1089" s="18"/>
      <c r="K1089"/>
    </row>
    <row r="1090" spans="2:14" x14ac:dyDescent="0.25">
      <c r="B1090" t="s">
        <v>688</v>
      </c>
      <c r="D1090" s="13">
        <f>SUM(D1087:D1089)</f>
        <v>139.79999999999998</v>
      </c>
      <c r="E1090" s="13">
        <f>SUM(E1087:E1089)</f>
        <v>60.500000000000014</v>
      </c>
      <c r="K1090"/>
    </row>
    <row r="1091" spans="2:14" x14ac:dyDescent="0.25">
      <c r="K1091"/>
    </row>
    <row r="1092" spans="2:14" x14ac:dyDescent="0.25">
      <c r="B1092" s="13" t="s">
        <v>689</v>
      </c>
      <c r="K1092"/>
    </row>
    <row r="1093" spans="2:14" x14ac:dyDescent="0.25">
      <c r="B1093" t="s">
        <v>690</v>
      </c>
      <c r="C1093">
        <v>77.7</v>
      </c>
      <c r="D1093">
        <v>172.7</v>
      </c>
      <c r="E1093" s="2">
        <v>41.6</v>
      </c>
      <c r="F1093" s="2"/>
      <c r="G1093" s="2"/>
      <c r="H1093" s="2"/>
      <c r="K1093"/>
    </row>
    <row r="1094" spans="2:14" ht="15.75" thickBot="1" x14ac:dyDescent="0.3">
      <c r="B1094" t="s">
        <v>691</v>
      </c>
      <c r="C1094" s="28">
        <v>10.199999999999999</v>
      </c>
      <c r="D1094" s="28">
        <v>7.8</v>
      </c>
      <c r="E1094" s="45">
        <v>5.8</v>
      </c>
      <c r="F1094" s="45">
        <f t="shared" ref="F1094:H1094" si="118">SUM(F1092:F1093)</f>
        <v>0</v>
      </c>
      <c r="G1094" s="45">
        <f t="shared" si="118"/>
        <v>0</v>
      </c>
      <c r="H1094" s="45">
        <f t="shared" si="118"/>
        <v>0</v>
      </c>
      <c r="K1094"/>
    </row>
    <row r="1095" spans="2:14" x14ac:dyDescent="0.25">
      <c r="B1095" s="13" t="s">
        <v>41</v>
      </c>
      <c r="C1095" s="13">
        <f>SUM(C1093:C1094)</f>
        <v>87.9</v>
      </c>
      <c r="D1095" s="13">
        <f>SUM(D1093:D1094)</f>
        <v>180.5</v>
      </c>
      <c r="E1095" s="13">
        <f>SUM(E1093:E1094)</f>
        <v>47.4</v>
      </c>
      <c r="F1095" s="13"/>
      <c r="G1095" s="13"/>
      <c r="H1095" s="13"/>
      <c r="K1095"/>
    </row>
    <row r="1096" spans="2:14" x14ac:dyDescent="0.25">
      <c r="C1096" s="13"/>
      <c r="K1096"/>
    </row>
    <row r="1097" spans="2:14" ht="15.75" thickBot="1" x14ac:dyDescent="0.3">
      <c r="B1097" t="s">
        <v>692</v>
      </c>
      <c r="C1097" s="28">
        <v>1.9</v>
      </c>
      <c r="D1097" s="28">
        <v>3.2</v>
      </c>
      <c r="E1097" s="28">
        <v>1.1000000000000001</v>
      </c>
      <c r="F1097" s="28"/>
      <c r="G1097" s="28"/>
      <c r="H1097" s="28"/>
      <c r="K1097"/>
    </row>
    <row r="1098" spans="2:14" s="13" customFormat="1" x14ac:dyDescent="0.25">
      <c r="B1098" s="13" t="s">
        <v>21</v>
      </c>
      <c r="C1098" s="13">
        <f>SUM(C1095:C1097)</f>
        <v>89.800000000000011</v>
      </c>
      <c r="D1098" s="13">
        <f>SUM(D1095:D1097)</f>
        <v>183.7</v>
      </c>
      <c r="E1098" s="13">
        <f t="shared" ref="E1098:H1098" si="119">SUM(E1094:E1097)</f>
        <v>54.3</v>
      </c>
      <c r="F1098" s="13">
        <f t="shared" si="119"/>
        <v>0</v>
      </c>
      <c r="G1098" s="13">
        <f t="shared" si="119"/>
        <v>0</v>
      </c>
      <c r="H1098" s="13">
        <f t="shared" si="119"/>
        <v>0</v>
      </c>
    </row>
    <row r="1099" spans="2:14" x14ac:dyDescent="0.25">
      <c r="K1099"/>
    </row>
    <row r="1100" spans="2:14" x14ac:dyDescent="0.25">
      <c r="K1100"/>
    </row>
    <row r="1101" spans="2:14" x14ac:dyDescent="0.25">
      <c r="B1101" s="47" t="s">
        <v>693</v>
      </c>
      <c r="C1101" s="47"/>
      <c r="D1101" s="47"/>
      <c r="E1101" s="47"/>
      <c r="F1101" s="47"/>
      <c r="G1101" s="47"/>
      <c r="H1101" s="47"/>
      <c r="I1101" s="47"/>
      <c r="J1101" s="47"/>
      <c r="K1101" s="47"/>
      <c r="L1101" s="47"/>
      <c r="M1101" s="47"/>
      <c r="N1101" s="47"/>
    </row>
    <row r="1102" spans="2:14" x14ac:dyDescent="0.25">
      <c r="K1102"/>
    </row>
    <row r="1103" spans="2:14" ht="15.75" thickBot="1" x14ac:dyDescent="0.3">
      <c r="B1103" t="s">
        <v>8</v>
      </c>
      <c r="C1103" s="5">
        <v>44408</v>
      </c>
      <c r="D1103" s="5">
        <v>44043</v>
      </c>
      <c r="E1103" s="5">
        <v>43677</v>
      </c>
      <c r="F1103" s="5">
        <v>43312</v>
      </c>
      <c r="G1103" s="5">
        <v>42947</v>
      </c>
      <c r="H1103" s="5">
        <v>42582</v>
      </c>
      <c r="I1103" s="9"/>
      <c r="J1103" s="9"/>
      <c r="K1103" s="5">
        <v>44592</v>
      </c>
      <c r="L1103" s="5">
        <v>44227</v>
      </c>
      <c r="M1103" s="5">
        <v>43861</v>
      </c>
      <c r="N1103" s="5">
        <v>43496</v>
      </c>
    </row>
    <row r="1104" spans="2:14" x14ac:dyDescent="0.25">
      <c r="B1104" t="s">
        <v>57</v>
      </c>
      <c r="C1104">
        <v>1.6</v>
      </c>
      <c r="D1104">
        <v>5.2</v>
      </c>
      <c r="E1104">
        <v>6.2</v>
      </c>
      <c r="F1104">
        <v>4</v>
      </c>
      <c r="G1104">
        <v>2</v>
      </c>
      <c r="H1104">
        <v>4.0999999999999996</v>
      </c>
      <c r="K1104"/>
    </row>
    <row r="1105" spans="2:11" x14ac:dyDescent="0.25">
      <c r="B1105" t="s">
        <v>59</v>
      </c>
      <c r="D1105">
        <v>0.3</v>
      </c>
      <c r="E1105">
        <v>0.5</v>
      </c>
      <c r="F1105">
        <v>0.3</v>
      </c>
      <c r="G1105">
        <v>0.1</v>
      </c>
      <c r="H1105">
        <v>0.5</v>
      </c>
      <c r="K1105"/>
    </row>
    <row r="1106" spans="2:11" x14ac:dyDescent="0.25">
      <c r="B1106" t="s">
        <v>60</v>
      </c>
      <c r="C1106">
        <v>652.9</v>
      </c>
      <c r="D1106">
        <v>619.9</v>
      </c>
      <c r="E1106">
        <v>623.1</v>
      </c>
      <c r="F1106">
        <v>594.4</v>
      </c>
      <c r="G1106">
        <v>574.6</v>
      </c>
      <c r="H1106">
        <v>542.9</v>
      </c>
      <c r="K1106"/>
    </row>
    <row r="1107" spans="2:11" ht="15.75" thickBot="1" x14ac:dyDescent="0.3">
      <c r="B1107" t="s">
        <v>694</v>
      </c>
      <c r="C1107" s="17">
        <v>2.2999999999999998</v>
      </c>
      <c r="D1107" s="17">
        <v>3.7</v>
      </c>
      <c r="E1107" s="17">
        <v>5.8</v>
      </c>
      <c r="F1107" s="17">
        <v>2.2999999999999998</v>
      </c>
      <c r="G1107" s="17">
        <v>2.2000000000000002</v>
      </c>
      <c r="H1107" s="17">
        <v>2.6</v>
      </c>
      <c r="K1107"/>
    </row>
    <row r="1108" spans="2:11" s="13" customFormat="1" x14ac:dyDescent="0.25">
      <c r="B1108" s="13" t="s">
        <v>41</v>
      </c>
      <c r="C1108" s="13">
        <f t="shared" ref="C1108:H1108" si="120">SUM(C1104:C1107)</f>
        <v>656.8</v>
      </c>
      <c r="D1108" s="13">
        <f t="shared" si="120"/>
        <v>629.1</v>
      </c>
      <c r="E1108" s="13">
        <f t="shared" si="120"/>
        <v>635.6</v>
      </c>
      <c r="F1108" s="13">
        <f t="shared" si="120"/>
        <v>600.99999999999989</v>
      </c>
      <c r="G1108" s="13">
        <f t="shared" si="120"/>
        <v>578.90000000000009</v>
      </c>
      <c r="H1108" s="13">
        <f t="shared" si="120"/>
        <v>550.1</v>
      </c>
    </row>
    <row r="1109" spans="2:11" x14ac:dyDescent="0.25">
      <c r="K1109"/>
    </row>
    <row r="1110" spans="2:11" x14ac:dyDescent="0.25">
      <c r="B1110" t="s">
        <v>695</v>
      </c>
      <c r="K1110"/>
    </row>
    <row r="1111" spans="2:11" x14ac:dyDescent="0.25">
      <c r="B1111" t="s">
        <v>74</v>
      </c>
      <c r="D1111">
        <v>-0.1</v>
      </c>
      <c r="E1111">
        <v>-0.1</v>
      </c>
      <c r="F1111">
        <v>-0.2</v>
      </c>
      <c r="G1111">
        <v>-0.4</v>
      </c>
      <c r="H1111">
        <v>-0.4</v>
      </c>
      <c r="K1111"/>
    </row>
    <row r="1112" spans="2:11" x14ac:dyDescent="0.25">
      <c r="B1112" t="s">
        <v>75</v>
      </c>
      <c r="C1112">
        <v>-66.3</v>
      </c>
      <c r="D1112">
        <v>-82.6</v>
      </c>
      <c r="E1112">
        <v>-76</v>
      </c>
      <c r="F1112">
        <v>-67.8</v>
      </c>
      <c r="G1112">
        <v>-70.2</v>
      </c>
      <c r="H1112">
        <v>-79.099999999999994</v>
      </c>
      <c r="K1112"/>
    </row>
    <row r="1113" spans="2:11" x14ac:dyDescent="0.25">
      <c r="B1113" t="s">
        <v>696</v>
      </c>
      <c r="C1113">
        <v>-38.700000000000003</v>
      </c>
      <c r="D1113">
        <v>-41.6</v>
      </c>
      <c r="E1113">
        <v>-44.6</v>
      </c>
      <c r="F1113">
        <v>-41.7</v>
      </c>
      <c r="G1113">
        <v>-40.4</v>
      </c>
      <c r="H1113">
        <v>-37.4</v>
      </c>
      <c r="K1113"/>
    </row>
    <row r="1114" spans="2:11" ht="15.75" thickBot="1" x14ac:dyDescent="0.3">
      <c r="B1114" t="s">
        <v>697</v>
      </c>
      <c r="C1114" s="18">
        <v>-14.3</v>
      </c>
      <c r="D1114" s="18">
        <v>-10.8</v>
      </c>
      <c r="E1114" s="18">
        <v>-9.1999999999999993</v>
      </c>
      <c r="F1114" s="18">
        <v>-5.2</v>
      </c>
      <c r="G1114" s="18">
        <v>-6.3</v>
      </c>
      <c r="H1114" s="18">
        <v>-10.6</v>
      </c>
      <c r="K1114"/>
    </row>
    <row r="1115" spans="2:11" s="13" customFormat="1" x14ac:dyDescent="0.25">
      <c r="B1115" s="13" t="s">
        <v>41</v>
      </c>
      <c r="C1115" s="13">
        <f>SUM(C1112:C1114)</f>
        <v>-119.3</v>
      </c>
      <c r="D1115" s="13">
        <f>SUM(D1111:D1114)</f>
        <v>-135.1</v>
      </c>
      <c r="E1115" s="13">
        <f t="shared" ref="E1115:H1115" si="121">SUM(E1111:E1114)</f>
        <v>-129.89999999999998</v>
      </c>
      <c r="F1115" s="13">
        <f t="shared" si="121"/>
        <v>-114.9</v>
      </c>
      <c r="G1115" s="13">
        <f t="shared" si="121"/>
        <v>-117.3</v>
      </c>
      <c r="H1115" s="13">
        <f t="shared" si="121"/>
        <v>-127.5</v>
      </c>
    </row>
    <row r="1116" spans="2:11" ht="15.75" thickBot="1" x14ac:dyDescent="0.3">
      <c r="C1116" s="18"/>
      <c r="D1116" s="18"/>
      <c r="E1116" s="18"/>
      <c r="F1116" s="18"/>
      <c r="G1116" s="18"/>
      <c r="H1116" s="18"/>
      <c r="K1116"/>
    </row>
    <row r="1117" spans="2:11" s="13" customFormat="1" x14ac:dyDescent="0.25">
      <c r="B1117" s="13" t="s">
        <v>11</v>
      </c>
      <c r="C1117" s="13">
        <f>SUM(C1115+C1108)</f>
        <v>537.5</v>
      </c>
      <c r="D1117" s="13">
        <f>SUM(D1115+D1108)</f>
        <v>494</v>
      </c>
      <c r="E1117" s="13">
        <f t="shared" ref="E1117:H1117" si="122">SUM(E1115+E1108)</f>
        <v>505.70000000000005</v>
      </c>
      <c r="F1117" s="13">
        <f t="shared" si="122"/>
        <v>486.09999999999991</v>
      </c>
      <c r="G1117" s="13">
        <f t="shared" si="122"/>
        <v>461.60000000000008</v>
      </c>
      <c r="H1117" s="13">
        <f t="shared" si="122"/>
        <v>422.6</v>
      </c>
    </row>
    <row r="1118" spans="2:11" x14ac:dyDescent="0.25">
      <c r="K1118"/>
    </row>
    <row r="1119" spans="2:11" x14ac:dyDescent="0.25">
      <c r="B1119" s="13" t="s">
        <v>12</v>
      </c>
      <c r="K1119"/>
    </row>
    <row r="1120" spans="2:11" x14ac:dyDescent="0.25">
      <c r="B1120" t="s">
        <v>698</v>
      </c>
      <c r="C1120">
        <v>88.2</v>
      </c>
      <c r="D1120">
        <v>92.3</v>
      </c>
      <c r="E1120">
        <v>93.6</v>
      </c>
      <c r="F1120">
        <v>87.8</v>
      </c>
      <c r="G1120">
        <v>89.9</v>
      </c>
      <c r="H1120">
        <v>85.4</v>
      </c>
      <c r="K1120"/>
    </row>
    <row r="1121" spans="2:11" x14ac:dyDescent="0.25">
      <c r="B1121" t="s">
        <v>553</v>
      </c>
      <c r="C1121">
        <v>141.19999999999999</v>
      </c>
      <c r="D1121">
        <v>128.6</v>
      </c>
      <c r="E1121">
        <v>120.3</v>
      </c>
      <c r="F1121">
        <v>116.3</v>
      </c>
      <c r="G1121">
        <v>102.8</v>
      </c>
      <c r="H1121">
        <v>92.4</v>
      </c>
      <c r="K1121"/>
    </row>
    <row r="1122" spans="2:11" ht="15.75" thickBot="1" x14ac:dyDescent="0.3">
      <c r="B1122" t="s">
        <v>594</v>
      </c>
      <c r="C1122" s="18">
        <v>16.7</v>
      </c>
      <c r="D1122" s="18">
        <v>9.3000000000000007</v>
      </c>
      <c r="E1122" s="18">
        <v>11</v>
      </c>
      <c r="F1122" s="18">
        <v>9.1999999999999993</v>
      </c>
      <c r="G1122" s="18">
        <v>13.8</v>
      </c>
      <c r="H1122" s="18">
        <v>11.4</v>
      </c>
      <c r="K1122"/>
    </row>
    <row r="1123" spans="2:11" s="13" customFormat="1" x14ac:dyDescent="0.25">
      <c r="B1123" s="13" t="s">
        <v>41</v>
      </c>
      <c r="C1123" s="13">
        <f>SUM(C1120:C1122)</f>
        <v>246.09999999999997</v>
      </c>
      <c r="D1123" s="13">
        <f>SUM(D1120:D1122)</f>
        <v>230.2</v>
      </c>
      <c r="E1123" s="13">
        <f t="shared" ref="E1123:H1123" si="123">SUM(E1120:E1122)</f>
        <v>224.89999999999998</v>
      </c>
      <c r="F1123" s="13">
        <f t="shared" si="123"/>
        <v>213.29999999999998</v>
      </c>
      <c r="G1123" s="13">
        <f t="shared" si="123"/>
        <v>206.5</v>
      </c>
      <c r="H1123" s="13">
        <f t="shared" si="123"/>
        <v>189.20000000000002</v>
      </c>
    </row>
    <row r="1124" spans="2:11" s="13" customFormat="1" x14ac:dyDescent="0.25"/>
    <row r="1125" spans="2:11" x14ac:dyDescent="0.25">
      <c r="B1125" t="s">
        <v>13</v>
      </c>
      <c r="C1125">
        <v>-16.100000000000001</v>
      </c>
      <c r="D1125">
        <v>-17.600000000000001</v>
      </c>
      <c r="E1125">
        <v>-19.2</v>
      </c>
      <c r="F1125">
        <v>-13.7</v>
      </c>
      <c r="G1125">
        <v>-29</v>
      </c>
      <c r="H1125">
        <v>28.5</v>
      </c>
      <c r="K1125"/>
    </row>
    <row r="1126" spans="2:11" x14ac:dyDescent="0.25">
      <c r="B1126" t="s">
        <v>699</v>
      </c>
      <c r="C1126">
        <f>SUM(C1123:C1125)</f>
        <v>229.99999999999997</v>
      </c>
      <c r="D1126">
        <f>SUM(D1123:D1125)</f>
        <v>212.6</v>
      </c>
      <c r="E1126">
        <v>205.7</v>
      </c>
      <c r="F1126">
        <v>199.6</v>
      </c>
      <c r="G1126">
        <v>177.5</v>
      </c>
      <c r="H1126">
        <v>160.69999999999999</v>
      </c>
      <c r="K1126"/>
    </row>
    <row r="1127" spans="2:11" x14ac:dyDescent="0.25">
      <c r="K1127"/>
    </row>
    <row r="1128" spans="2:11" x14ac:dyDescent="0.25">
      <c r="B1128" t="s">
        <v>15</v>
      </c>
      <c r="K1128"/>
    </row>
    <row r="1129" spans="2:11" x14ac:dyDescent="0.25">
      <c r="B1129" t="s">
        <v>700</v>
      </c>
      <c r="C1129">
        <v>75.400000000000006</v>
      </c>
      <c r="D1129">
        <v>69.099999999999994</v>
      </c>
      <c r="E1129">
        <v>64.400000000000006</v>
      </c>
      <c r="F1129">
        <v>56.3</v>
      </c>
      <c r="K1129"/>
    </row>
    <row r="1130" spans="2:11" ht="15.75" thickBot="1" x14ac:dyDescent="0.3">
      <c r="B1130" t="s">
        <v>215</v>
      </c>
      <c r="C1130" s="18">
        <v>14</v>
      </c>
      <c r="D1130" s="18">
        <v>14.3</v>
      </c>
      <c r="E1130" s="18">
        <v>13</v>
      </c>
      <c r="F1130" s="18">
        <v>8.8000000000000007</v>
      </c>
      <c r="G1130" s="18"/>
      <c r="H1130" s="18"/>
      <c r="K1130"/>
    </row>
    <row r="1131" spans="2:11" s="13" customFormat="1" x14ac:dyDescent="0.25">
      <c r="B1131" s="13" t="s">
        <v>41</v>
      </c>
      <c r="C1131" s="13">
        <f>SUM(C1129:C1130)</f>
        <v>89.4</v>
      </c>
      <c r="D1131" s="13">
        <f>SUM(D1129:D1130)</f>
        <v>83.399999999999991</v>
      </c>
      <c r="E1131" s="13">
        <f t="shared" ref="E1131:H1131" si="124">SUM(E1129:E1130)</f>
        <v>77.400000000000006</v>
      </c>
      <c r="F1131" s="13">
        <f t="shared" si="124"/>
        <v>65.099999999999994</v>
      </c>
      <c r="G1131" s="13">
        <f t="shared" si="124"/>
        <v>0</v>
      </c>
      <c r="H1131" s="13">
        <f t="shared" si="124"/>
        <v>0</v>
      </c>
    </row>
    <row r="1132" spans="2:11" x14ac:dyDescent="0.25">
      <c r="K1132"/>
    </row>
    <row r="1133" spans="2:11" x14ac:dyDescent="0.25">
      <c r="B1133" s="13" t="s">
        <v>19</v>
      </c>
      <c r="K1133"/>
    </row>
    <row r="1134" spans="2:11" x14ac:dyDescent="0.25">
      <c r="B1134" t="s">
        <v>701</v>
      </c>
      <c r="C1134">
        <v>297</v>
      </c>
      <c r="D1134">
        <v>269.2</v>
      </c>
      <c r="E1134">
        <v>241.3</v>
      </c>
      <c r="F1134">
        <v>247</v>
      </c>
      <c r="G1134">
        <v>236.8</v>
      </c>
      <c r="H1134">
        <v>211.8</v>
      </c>
      <c r="K1134"/>
    </row>
    <row r="1135" spans="2:11" x14ac:dyDescent="0.25">
      <c r="B1135" t="s">
        <v>702</v>
      </c>
      <c r="C1135">
        <v>44.7</v>
      </c>
      <c r="D1135">
        <v>36.6</v>
      </c>
      <c r="E1135">
        <v>34.6</v>
      </c>
      <c r="F1135">
        <v>35.9</v>
      </c>
      <c r="G1135">
        <v>33.4</v>
      </c>
      <c r="H1135">
        <v>29</v>
      </c>
      <c r="K1135"/>
    </row>
    <row r="1136" spans="2:11" x14ac:dyDescent="0.25">
      <c r="B1136" t="s">
        <v>703</v>
      </c>
      <c r="C1136">
        <v>5.7</v>
      </c>
      <c r="D1136">
        <v>2.1</v>
      </c>
      <c r="E1136">
        <v>3.7</v>
      </c>
      <c r="F1136">
        <v>6</v>
      </c>
      <c r="G1136">
        <v>6</v>
      </c>
      <c r="H1136">
        <v>6.2</v>
      </c>
      <c r="K1136"/>
    </row>
    <row r="1137" spans="2:14" x14ac:dyDescent="0.25">
      <c r="B1137" t="s">
        <v>704</v>
      </c>
      <c r="C1137">
        <v>15.8</v>
      </c>
      <c r="D1137">
        <v>14.8</v>
      </c>
      <c r="E1137">
        <v>12.8</v>
      </c>
      <c r="F1137">
        <v>11.2</v>
      </c>
      <c r="G1137">
        <v>10.4</v>
      </c>
      <c r="H1137">
        <v>10.1</v>
      </c>
      <c r="K1137"/>
    </row>
    <row r="1138" spans="2:14" x14ac:dyDescent="0.25">
      <c r="B1138" t="s">
        <v>530</v>
      </c>
      <c r="C1138">
        <v>52.3</v>
      </c>
      <c r="D1138">
        <v>48.4</v>
      </c>
      <c r="E1138">
        <v>31.5</v>
      </c>
      <c r="F1138">
        <v>25.2</v>
      </c>
      <c r="G1138">
        <v>26.3</v>
      </c>
      <c r="H1138">
        <v>24.4</v>
      </c>
      <c r="K1138"/>
    </row>
    <row r="1139" spans="2:14" ht="15.75" thickBot="1" x14ac:dyDescent="0.3">
      <c r="B1139" t="s">
        <v>705</v>
      </c>
      <c r="C1139" s="18">
        <v>176.6</v>
      </c>
      <c r="D1139" s="18">
        <v>167.3</v>
      </c>
      <c r="E1139" s="18">
        <v>173.5</v>
      </c>
      <c r="F1139" s="18">
        <v>155.19999999999999</v>
      </c>
      <c r="G1139" s="18">
        <v>147.69999999999999</v>
      </c>
      <c r="H1139" s="18">
        <v>134.4</v>
      </c>
      <c r="K1139"/>
    </row>
    <row r="1140" spans="2:14" s="13" customFormat="1" x14ac:dyDescent="0.25">
      <c r="B1140" s="13" t="s">
        <v>41</v>
      </c>
      <c r="C1140" s="13">
        <f>SUM(C1134:C1139)</f>
        <v>592.1</v>
      </c>
      <c r="D1140" s="13">
        <f>SUM(D1134:D1139)</f>
        <v>538.40000000000009</v>
      </c>
      <c r="E1140" s="13">
        <f t="shared" ref="E1140:H1140" si="125">SUM(E1134:E1139)</f>
        <v>497.40000000000003</v>
      </c>
      <c r="F1140" s="13">
        <f>SUM(F1134:F1139)</f>
        <v>480.49999999999994</v>
      </c>
      <c r="G1140" s="13">
        <f t="shared" si="125"/>
        <v>460.59999999999997</v>
      </c>
      <c r="H1140" s="13">
        <f t="shared" si="125"/>
        <v>415.9</v>
      </c>
    </row>
    <row r="1141" spans="2:14" x14ac:dyDescent="0.25">
      <c r="K1141"/>
    </row>
    <row r="1142" spans="2:14" x14ac:dyDescent="0.25">
      <c r="K1142"/>
    </row>
    <row r="1143" spans="2:14" x14ac:dyDescent="0.25">
      <c r="B1143" t="s">
        <v>706</v>
      </c>
      <c r="K1143"/>
    </row>
    <row r="1144" spans="2:14" x14ac:dyDescent="0.25">
      <c r="B1144" t="s">
        <v>707</v>
      </c>
      <c r="C1144">
        <v>20.8</v>
      </c>
      <c r="K1144"/>
    </row>
    <row r="1145" spans="2:14" x14ac:dyDescent="0.25">
      <c r="K1145"/>
    </row>
    <row r="1146" spans="2:14" x14ac:dyDescent="0.25">
      <c r="B1146" s="47" t="s">
        <v>708</v>
      </c>
      <c r="C1146" s="47"/>
      <c r="D1146" s="47"/>
      <c r="E1146" s="47"/>
      <c r="F1146" s="47"/>
      <c r="G1146" s="47"/>
      <c r="H1146" s="47"/>
      <c r="I1146" s="47"/>
      <c r="J1146" s="47"/>
      <c r="K1146" s="47"/>
      <c r="L1146" s="47"/>
      <c r="M1146" s="47"/>
      <c r="N1146" s="47"/>
    </row>
    <row r="1147" spans="2:14" x14ac:dyDescent="0.25">
      <c r="K1147"/>
    </row>
    <row r="1148" spans="2:14" ht="15.75" thickBot="1" x14ac:dyDescent="0.3">
      <c r="B1148" s="13" t="s">
        <v>709</v>
      </c>
      <c r="C1148" s="5">
        <v>44408</v>
      </c>
      <c r="D1148" s="5">
        <v>44043</v>
      </c>
      <c r="E1148" s="5">
        <v>43677</v>
      </c>
      <c r="F1148" s="5">
        <v>43312</v>
      </c>
      <c r="G1148" s="5">
        <v>42947</v>
      </c>
      <c r="H1148" s="5">
        <v>42582</v>
      </c>
      <c r="K1148" s="5">
        <v>44592</v>
      </c>
      <c r="L1148" s="5">
        <v>44227</v>
      </c>
      <c r="M1148" s="5">
        <v>43861</v>
      </c>
      <c r="N1148" s="5">
        <v>43496</v>
      </c>
    </row>
    <row r="1149" spans="2:14" x14ac:dyDescent="0.25">
      <c r="B1149" t="s">
        <v>671</v>
      </c>
      <c r="C1149" s="2">
        <v>1577.9</v>
      </c>
      <c r="D1149" s="2">
        <v>1494.2</v>
      </c>
      <c r="E1149" s="2">
        <v>1204.7</v>
      </c>
      <c r="F1149" s="2">
        <v>1233.0999999999999</v>
      </c>
      <c r="G1149" s="2">
        <v>902.3</v>
      </c>
      <c r="H1149" s="2">
        <v>905.4</v>
      </c>
      <c r="K1149"/>
    </row>
    <row r="1150" spans="2:14" x14ac:dyDescent="0.25">
      <c r="B1150" t="s">
        <v>672</v>
      </c>
      <c r="C1150" s="2">
        <v>12.2</v>
      </c>
      <c r="D1150" s="2">
        <v>3.2</v>
      </c>
      <c r="E1150" s="2">
        <v>5.8</v>
      </c>
      <c r="F1150" s="2">
        <v>4.7</v>
      </c>
      <c r="G1150" s="2">
        <v>3.8</v>
      </c>
      <c r="H1150" s="2">
        <v>5.0999999999999996</v>
      </c>
      <c r="K1150"/>
    </row>
    <row r="1151" spans="2:14" x14ac:dyDescent="0.25">
      <c r="B1151" t="s">
        <v>673</v>
      </c>
      <c r="C1151" s="2">
        <v>23.7</v>
      </c>
      <c r="D1151" s="2">
        <v>16.5</v>
      </c>
      <c r="E1151" s="2">
        <v>6.7</v>
      </c>
      <c r="F1151" s="2">
        <v>7.9</v>
      </c>
      <c r="G1151" s="2">
        <v>5.8</v>
      </c>
      <c r="H1151" s="2">
        <v>7.2</v>
      </c>
      <c r="K1151"/>
    </row>
    <row r="1152" spans="2:14" x14ac:dyDescent="0.25">
      <c r="B1152" t="s">
        <v>624</v>
      </c>
      <c r="C1152" s="2">
        <v>401</v>
      </c>
      <c r="D1152" s="2">
        <v>411.9</v>
      </c>
      <c r="E1152" s="2">
        <v>349.7</v>
      </c>
      <c r="F1152" s="2">
        <v>390.7</v>
      </c>
      <c r="G1152" s="2">
        <v>280.10000000000002</v>
      </c>
      <c r="H1152" s="2">
        <v>330.8</v>
      </c>
      <c r="K1152"/>
    </row>
    <row r="1153" spans="2:14" x14ac:dyDescent="0.25">
      <c r="B1153" t="s">
        <v>674</v>
      </c>
      <c r="C1153" s="2">
        <v>2615.3000000000002</v>
      </c>
      <c r="D1153" s="2">
        <v>1954</v>
      </c>
      <c r="E1153" s="2">
        <v>2009.6</v>
      </c>
      <c r="F1153" s="2">
        <v>1803.6</v>
      </c>
      <c r="G1153" s="2">
        <v>1626.5</v>
      </c>
      <c r="H1153" s="2">
        <v>1557</v>
      </c>
      <c r="K1153"/>
    </row>
    <row r="1154" spans="2:14" x14ac:dyDescent="0.25">
      <c r="B1154" t="s">
        <v>521</v>
      </c>
      <c r="C1154" s="2">
        <v>4297.3999999999996</v>
      </c>
      <c r="D1154" s="2">
        <v>3948.2</v>
      </c>
      <c r="E1154" s="2">
        <v>3799.8</v>
      </c>
      <c r="F1154" s="2">
        <v>3687</v>
      </c>
      <c r="G1154" s="2">
        <v>3581.4</v>
      </c>
      <c r="H1154" s="2">
        <v>3379.4</v>
      </c>
      <c r="K1154"/>
    </row>
    <row r="1155" spans="2:14" x14ac:dyDescent="0.25">
      <c r="B1155" t="s">
        <v>675</v>
      </c>
      <c r="C1155" s="2">
        <v>212.4</v>
      </c>
      <c r="D1155" s="2">
        <v>239.4</v>
      </c>
      <c r="E1155" s="2">
        <v>241.1</v>
      </c>
      <c r="F1155" s="2">
        <v>201.5</v>
      </c>
      <c r="G1155" s="2">
        <v>283.39999999999998</v>
      </c>
      <c r="H1155" s="2">
        <v>1420.9</v>
      </c>
      <c r="K1155"/>
    </row>
    <row r="1156" spans="2:14" x14ac:dyDescent="0.25">
      <c r="B1156" t="s">
        <v>628</v>
      </c>
      <c r="C1156" s="2">
        <v>99.9</v>
      </c>
      <c r="D1156" s="2">
        <v>165.1</v>
      </c>
      <c r="E1156" s="2">
        <v>107.2</v>
      </c>
      <c r="F1156" s="2">
        <v>102.1</v>
      </c>
      <c r="G1156" s="2">
        <v>64</v>
      </c>
      <c r="H1156" s="2">
        <v>110</v>
      </c>
      <c r="K1156"/>
    </row>
    <row r="1157" spans="2:14" x14ac:dyDescent="0.25">
      <c r="B1157" t="s">
        <v>677</v>
      </c>
      <c r="C1157" s="2">
        <v>1284</v>
      </c>
      <c r="D1157" s="2">
        <v>1486.4</v>
      </c>
      <c r="E1157" s="2">
        <v>1604.9</v>
      </c>
      <c r="F1157" s="2">
        <v>1625</v>
      </c>
      <c r="G1157" s="2">
        <v>1346.4</v>
      </c>
      <c r="H1157" s="2">
        <v>1.7</v>
      </c>
      <c r="K1157"/>
    </row>
    <row r="1158" spans="2:14" x14ac:dyDescent="0.25">
      <c r="B1158" t="s">
        <v>372</v>
      </c>
      <c r="C1158" s="2">
        <v>1.1000000000000001</v>
      </c>
      <c r="D1158" s="2">
        <v>0.8</v>
      </c>
      <c r="E1158" s="2">
        <v>0.9</v>
      </c>
      <c r="F1158" s="2"/>
      <c r="H1158" s="2">
        <v>0.1</v>
      </c>
      <c r="K1158"/>
    </row>
    <row r="1159" spans="2:14" ht="15.75" thickBot="1" x14ac:dyDescent="0.3">
      <c r="B1159" t="s">
        <v>679</v>
      </c>
      <c r="C1159" s="28">
        <v>716.4</v>
      </c>
      <c r="D1159" s="28">
        <v>540.9</v>
      </c>
      <c r="E1159" s="28">
        <v>432.6</v>
      </c>
      <c r="F1159" s="28">
        <v>408.8</v>
      </c>
      <c r="G1159" s="18">
        <v>357.8</v>
      </c>
      <c r="H1159" s="18">
        <v>318.5</v>
      </c>
      <c r="K1159" s="28"/>
      <c r="L1159" s="28"/>
      <c r="M1159" s="18"/>
      <c r="N1159" s="18"/>
    </row>
    <row r="1160" spans="2:14" s="13" customFormat="1" x14ac:dyDescent="0.25">
      <c r="B1160" s="13" t="s">
        <v>41</v>
      </c>
      <c r="C1160" s="27">
        <f>SUM(C1149:C1159)</f>
        <v>11241.3</v>
      </c>
      <c r="D1160" s="27">
        <f>SUM(D1149:D1159)</f>
        <v>10260.599999999999</v>
      </c>
      <c r="E1160" s="27">
        <f t="shared" ref="E1160:N1160" si="126">SUM(E1149:E1159)</f>
        <v>9763</v>
      </c>
      <c r="F1160" s="27">
        <f t="shared" si="126"/>
        <v>9464.4</v>
      </c>
      <c r="G1160" s="27">
        <f t="shared" si="126"/>
        <v>8451.4999999999982</v>
      </c>
      <c r="H1160" s="27">
        <f t="shared" si="126"/>
        <v>8036.0999999999995</v>
      </c>
      <c r="I1160" s="27"/>
      <c r="J1160" s="27"/>
      <c r="K1160" s="27">
        <f t="shared" si="126"/>
        <v>0</v>
      </c>
      <c r="L1160" s="27">
        <f t="shared" si="126"/>
        <v>0</v>
      </c>
      <c r="M1160" s="27">
        <f t="shared" si="126"/>
        <v>0</v>
      </c>
      <c r="N1160" s="27">
        <f t="shared" si="126"/>
        <v>0</v>
      </c>
    </row>
    <row r="1161" spans="2:14" ht="15.75" thickBot="1" x14ac:dyDescent="0.3">
      <c r="C1161" s="18"/>
      <c r="D1161" s="18"/>
      <c r="E1161" s="18"/>
      <c r="F1161" s="18"/>
      <c r="G1161" s="18"/>
      <c r="H1161" s="18"/>
      <c r="K1161"/>
    </row>
    <row r="1162" spans="2:14" s="13" customFormat="1" x14ac:dyDescent="0.25">
      <c r="B1162" s="13" t="s">
        <v>710</v>
      </c>
      <c r="C1162" s="27">
        <v>5159.8</v>
      </c>
      <c r="D1162" s="27">
        <v>4786.3999999999996</v>
      </c>
      <c r="E1162" s="27">
        <v>4829</v>
      </c>
      <c r="F1162" s="27">
        <v>4647</v>
      </c>
      <c r="G1162" s="27">
        <v>4183</v>
      </c>
      <c r="H1162" s="27">
        <v>4054</v>
      </c>
      <c r="I1162" s="27"/>
      <c r="J1162" s="27"/>
      <c r="K1162" s="27"/>
      <c r="L1162" s="27"/>
      <c r="M1162" s="27"/>
      <c r="N1162" s="27"/>
    </row>
    <row r="1163" spans="2:14" x14ac:dyDescent="0.25">
      <c r="D1163" s="27"/>
      <c r="E1163" s="27"/>
      <c r="F1163" s="27"/>
      <c r="G1163" s="27"/>
      <c r="K1163"/>
    </row>
    <row r="1164" spans="2:14" ht="15.75" thickBot="1" x14ac:dyDescent="0.3">
      <c r="B1164" s="13" t="s">
        <v>711</v>
      </c>
      <c r="C1164" s="5">
        <v>44408</v>
      </c>
      <c r="D1164" s="5">
        <v>44043</v>
      </c>
      <c r="E1164" s="5">
        <v>43677</v>
      </c>
      <c r="F1164" s="5">
        <v>43312</v>
      </c>
      <c r="G1164" s="5">
        <v>42947</v>
      </c>
      <c r="H1164" s="5">
        <v>42582</v>
      </c>
      <c r="K1164" s="5">
        <v>44592</v>
      </c>
      <c r="L1164" s="5">
        <v>44227</v>
      </c>
      <c r="M1164" s="5">
        <v>43861</v>
      </c>
      <c r="N1164" s="5">
        <v>43496</v>
      </c>
    </row>
    <row r="1165" spans="2:14" x14ac:dyDescent="0.25">
      <c r="B1165" t="s">
        <v>57</v>
      </c>
      <c r="C1165" s="2">
        <v>1331</v>
      </c>
      <c r="D1165" s="2">
        <v>1375.8</v>
      </c>
      <c r="E1165" s="2">
        <v>1106.4000000000001</v>
      </c>
      <c r="F1165" s="2">
        <v>1140.4000000000001</v>
      </c>
      <c r="G1165" s="2">
        <v>805.1</v>
      </c>
      <c r="H1165" s="2">
        <v>847.4</v>
      </c>
      <c r="K1165"/>
    </row>
    <row r="1166" spans="2:14" x14ac:dyDescent="0.25">
      <c r="B1166" t="s">
        <v>58</v>
      </c>
      <c r="C1166">
        <v>699.6</v>
      </c>
      <c r="D1166">
        <v>619.70000000000005</v>
      </c>
      <c r="E1166">
        <v>562.9</v>
      </c>
      <c r="F1166">
        <v>512.20000000000005</v>
      </c>
      <c r="G1166">
        <v>546.70000000000005</v>
      </c>
      <c r="H1166">
        <v>478.1</v>
      </c>
      <c r="K1166"/>
    </row>
    <row r="1167" spans="2:14" x14ac:dyDescent="0.25">
      <c r="B1167" t="s">
        <v>59</v>
      </c>
      <c r="C1167">
        <v>136.30000000000001</v>
      </c>
      <c r="D1167">
        <v>125.8</v>
      </c>
      <c r="E1167">
        <v>108.9</v>
      </c>
      <c r="F1167">
        <v>140.19999999999999</v>
      </c>
      <c r="G1167">
        <v>99.8</v>
      </c>
      <c r="H1167">
        <v>121.5</v>
      </c>
      <c r="K1167"/>
    </row>
    <row r="1168" spans="2:14" x14ac:dyDescent="0.25">
      <c r="B1168" t="s">
        <v>60</v>
      </c>
      <c r="C1168" s="2">
        <v>8444.5</v>
      </c>
      <c r="D1168" s="2">
        <v>7616.7</v>
      </c>
      <c r="E1168">
        <v>7649.6</v>
      </c>
      <c r="F1168">
        <v>7297.5</v>
      </c>
      <c r="G1168">
        <v>6884.7</v>
      </c>
      <c r="H1168">
        <v>6431.6</v>
      </c>
      <c r="K1168"/>
    </row>
    <row r="1169" spans="2:14" x14ac:dyDescent="0.25">
      <c r="B1169" t="s">
        <v>61</v>
      </c>
      <c r="C1169">
        <v>477.3</v>
      </c>
      <c r="D1169">
        <v>382.5</v>
      </c>
      <c r="E1169">
        <v>314.39999999999998</v>
      </c>
      <c r="F1169">
        <v>320.60000000000002</v>
      </c>
      <c r="G1169">
        <v>240.1</v>
      </c>
      <c r="H1169">
        <v>221.3</v>
      </c>
      <c r="K1169"/>
    </row>
    <row r="1170" spans="2:14" x14ac:dyDescent="0.25">
      <c r="B1170" t="s">
        <v>63</v>
      </c>
      <c r="C1170">
        <v>51.1</v>
      </c>
      <c r="D1170">
        <v>45.8</v>
      </c>
      <c r="E1170">
        <v>42.5</v>
      </c>
      <c r="F1170">
        <v>66.400000000000006</v>
      </c>
      <c r="G1170">
        <v>48.6</v>
      </c>
      <c r="H1170">
        <v>52.4</v>
      </c>
      <c r="K1170"/>
    </row>
    <row r="1171" spans="2:14" x14ac:dyDescent="0.25">
      <c r="B1171" t="s">
        <v>64</v>
      </c>
      <c r="C1171">
        <v>18.3</v>
      </c>
      <c r="D1171">
        <v>39.9</v>
      </c>
      <c r="E1171">
        <v>30.1</v>
      </c>
      <c r="F1171">
        <v>16.600000000000001</v>
      </c>
      <c r="G1171">
        <v>27</v>
      </c>
      <c r="H1171">
        <v>44.7</v>
      </c>
      <c r="K1171"/>
    </row>
    <row r="1172" spans="2:14" ht="15.75" thickBot="1" x14ac:dyDescent="0.3">
      <c r="B1172" t="s">
        <v>712</v>
      </c>
      <c r="C1172" s="18">
        <v>62.5</v>
      </c>
      <c r="D1172" s="18">
        <v>53.8</v>
      </c>
      <c r="E1172" s="18">
        <v>50.4</v>
      </c>
      <c r="F1172" s="18">
        <v>75.7</v>
      </c>
      <c r="G1172" s="18">
        <v>69</v>
      </c>
      <c r="H1172" s="18">
        <v>42.3</v>
      </c>
      <c r="K1172"/>
    </row>
    <row r="1173" spans="2:14" s="13" customFormat="1" x14ac:dyDescent="0.25">
      <c r="B1173" s="13" t="s">
        <v>41</v>
      </c>
      <c r="C1173" s="27">
        <f>SUM(C1165:C1172)</f>
        <v>11220.599999999999</v>
      </c>
      <c r="D1173" s="27">
        <f>SUM(D1165:D1172)</f>
        <v>10259.999999999998</v>
      </c>
      <c r="E1173" s="27">
        <f t="shared" ref="E1173:N1173" si="127">SUM(E1165:E1172)</f>
        <v>9865.2000000000007</v>
      </c>
      <c r="F1173" s="27">
        <f t="shared" si="127"/>
        <v>9569.6</v>
      </c>
      <c r="G1173" s="27">
        <f t="shared" si="127"/>
        <v>8721</v>
      </c>
      <c r="H1173" s="27">
        <f t="shared" si="127"/>
        <v>8239.2999999999993</v>
      </c>
      <c r="I1173" s="27"/>
      <c r="J1173" s="27"/>
      <c r="K1173" s="27">
        <f t="shared" si="127"/>
        <v>0</v>
      </c>
      <c r="L1173" s="27">
        <f t="shared" si="127"/>
        <v>0</v>
      </c>
      <c r="M1173" s="27">
        <f t="shared" si="127"/>
        <v>0</v>
      </c>
      <c r="N1173" s="27">
        <f t="shared" si="127"/>
        <v>0</v>
      </c>
    </row>
    <row r="1174" spans="2:14" x14ac:dyDescent="0.25">
      <c r="K1174"/>
    </row>
    <row r="1175" spans="2:14" x14ac:dyDescent="0.25">
      <c r="B1175" s="13" t="s">
        <v>713</v>
      </c>
      <c r="K1175"/>
    </row>
    <row r="1176" spans="2:14" x14ac:dyDescent="0.25">
      <c r="B1176" t="s">
        <v>714</v>
      </c>
      <c r="C1176">
        <v>239.6</v>
      </c>
      <c r="D1176">
        <v>210.4</v>
      </c>
      <c r="E1176">
        <v>196.9</v>
      </c>
      <c r="F1176">
        <v>191</v>
      </c>
      <c r="G1176">
        <v>1191.5999999999999</v>
      </c>
      <c r="H1176">
        <v>962.7</v>
      </c>
      <c r="K1176"/>
    </row>
    <row r="1177" spans="2:14" ht="15.75" thickBot="1" x14ac:dyDescent="0.3">
      <c r="C1177" s="18"/>
      <c r="D1177" s="18"/>
      <c r="E1177" s="18"/>
      <c r="F1177" s="18"/>
      <c r="G1177" s="18"/>
      <c r="H1177" s="18"/>
      <c r="K1177"/>
    </row>
    <row r="1178" spans="2:14" s="13" customFormat="1" x14ac:dyDescent="0.25">
      <c r="B1178" s="13" t="s">
        <v>715</v>
      </c>
      <c r="C1178" s="27">
        <f>SUM(C1176,C1173)</f>
        <v>11460.199999999999</v>
      </c>
      <c r="D1178" s="27">
        <f>SUM(D1176,D1173)</f>
        <v>10470.399999999998</v>
      </c>
      <c r="E1178" s="27">
        <f t="shared" ref="E1178:N1178" si="128">SUM(E1176,E1173)</f>
        <v>10062.1</v>
      </c>
      <c r="F1178" s="27">
        <f t="shared" si="128"/>
        <v>9760.6</v>
      </c>
      <c r="G1178" s="27">
        <f t="shared" si="128"/>
        <v>9912.6</v>
      </c>
      <c r="H1178" s="27">
        <f t="shared" si="128"/>
        <v>9202</v>
      </c>
      <c r="I1178" s="27"/>
      <c r="J1178" s="27"/>
      <c r="K1178" s="27">
        <f t="shared" si="128"/>
        <v>0</v>
      </c>
      <c r="L1178" s="27">
        <f t="shared" si="128"/>
        <v>0</v>
      </c>
      <c r="M1178" s="27">
        <f t="shared" si="128"/>
        <v>0</v>
      </c>
      <c r="N1178" s="27">
        <f t="shared" si="128"/>
        <v>0</v>
      </c>
    </row>
    <row r="1179" spans="2:14" s="13" customFormat="1" x14ac:dyDescent="0.25">
      <c r="C1179" s="27"/>
      <c r="D1179" s="27"/>
      <c r="E1179" s="27"/>
      <c r="F1179" s="27"/>
      <c r="G1179" s="27"/>
      <c r="H1179" s="27"/>
      <c r="I1179" s="27"/>
      <c r="J1179" s="27"/>
      <c r="K1179" s="27"/>
      <c r="L1179" s="27"/>
      <c r="M1179" s="27"/>
      <c r="N1179" s="27"/>
    </row>
    <row r="1180" spans="2:14" s="13" customFormat="1" x14ac:dyDescent="0.25">
      <c r="B1180" s="47" t="s">
        <v>716</v>
      </c>
      <c r="C1180" s="47"/>
      <c r="D1180" s="47"/>
      <c r="E1180" s="47"/>
      <c r="F1180" s="47"/>
      <c r="G1180" s="47"/>
      <c r="H1180" s="47"/>
      <c r="I1180" s="47"/>
      <c r="J1180" s="47"/>
      <c r="K1180" s="47"/>
      <c r="L1180" s="47"/>
      <c r="M1180" s="47"/>
      <c r="N1180" s="47"/>
    </row>
    <row r="1181" spans="2:14" s="13" customFormat="1" x14ac:dyDescent="0.25">
      <c r="C1181" s="27"/>
      <c r="D1181" s="27"/>
      <c r="E1181" s="27"/>
      <c r="F1181" s="27"/>
      <c r="G1181" s="27"/>
      <c r="H1181" s="27"/>
      <c r="I1181" s="27"/>
      <c r="J1181" s="27"/>
      <c r="K1181" s="27"/>
      <c r="L1181" s="27"/>
      <c r="M1181" s="27"/>
      <c r="N1181" s="27"/>
    </row>
    <row r="1182" spans="2:14" s="13" customFormat="1" ht="15.75" thickBot="1" x14ac:dyDescent="0.3">
      <c r="C1182" s="5">
        <v>44408</v>
      </c>
      <c r="D1182" s="5">
        <v>44043</v>
      </c>
      <c r="E1182" s="5">
        <v>43677</v>
      </c>
      <c r="F1182" s="5">
        <v>43312</v>
      </c>
      <c r="G1182" s="5">
        <v>42947</v>
      </c>
      <c r="H1182" s="5">
        <v>42582</v>
      </c>
      <c r="I1182"/>
      <c r="J1182"/>
      <c r="K1182" s="5">
        <v>44592</v>
      </c>
      <c r="L1182" s="5">
        <v>44227</v>
      </c>
      <c r="M1182" s="5">
        <v>43861</v>
      </c>
      <c r="N1182" s="5">
        <v>43496</v>
      </c>
    </row>
    <row r="1183" spans="2:14" s="13" customFormat="1" x14ac:dyDescent="0.25">
      <c r="B1183" t="s">
        <v>717</v>
      </c>
      <c r="C1183" s="27"/>
      <c r="D1183" s="27"/>
      <c r="E1183" s="27"/>
      <c r="F1183" s="27"/>
      <c r="G1183" s="27"/>
      <c r="H1183" s="27"/>
      <c r="I1183" s="27"/>
      <c r="J1183" s="27"/>
      <c r="K1183" s="27"/>
      <c r="L1183" s="27"/>
      <c r="M1183" s="27"/>
      <c r="N1183" s="27"/>
    </row>
    <row r="1184" spans="2:14" s="13" customFormat="1" x14ac:dyDescent="0.25">
      <c r="B1184" t="s">
        <v>718</v>
      </c>
      <c r="C1184" s="27"/>
      <c r="D1184" s="27"/>
      <c r="E1184" s="27"/>
      <c r="F1184" s="27"/>
      <c r="G1184" s="27"/>
      <c r="H1184" s="27"/>
      <c r="I1184" s="27"/>
      <c r="J1184" s="27"/>
      <c r="K1184" s="27"/>
      <c r="L1184" s="27"/>
      <c r="M1184" s="27"/>
      <c r="N1184" s="27"/>
    </row>
    <row r="1185" spans="2:14" s="13" customFormat="1" x14ac:dyDescent="0.25">
      <c r="B1185" t="s">
        <v>719</v>
      </c>
      <c r="C1185" s="27"/>
      <c r="D1185" s="27"/>
      <c r="E1185" s="27"/>
      <c r="F1185" s="27"/>
      <c r="G1185" s="27"/>
      <c r="H1185" s="27"/>
      <c r="I1185" s="27"/>
      <c r="J1185" s="27"/>
      <c r="K1185" s="27"/>
      <c r="L1185" s="27"/>
      <c r="M1185" s="27"/>
      <c r="N1185" s="27"/>
    </row>
    <row r="1186" spans="2:14" s="13" customFormat="1" x14ac:dyDescent="0.25">
      <c r="B1186" t="s">
        <v>720</v>
      </c>
      <c r="C1186" s="27"/>
      <c r="D1186" s="27"/>
      <c r="E1186" s="27"/>
      <c r="F1186" s="27"/>
      <c r="G1186" s="27"/>
      <c r="H1186" s="27"/>
      <c r="I1186" s="27"/>
      <c r="J1186" s="27"/>
      <c r="K1186" s="27"/>
      <c r="L1186" s="27"/>
      <c r="M1186" s="27"/>
      <c r="N1186" s="27"/>
    </row>
    <row r="1187" spans="2:14" s="13" customFormat="1" x14ac:dyDescent="0.25">
      <c r="B1187" t="s">
        <v>721</v>
      </c>
      <c r="C1187" s="27"/>
      <c r="D1187" s="27"/>
      <c r="E1187" s="27"/>
      <c r="F1187" s="27"/>
      <c r="G1187" s="27"/>
      <c r="H1187" s="27"/>
      <c r="I1187" s="27"/>
      <c r="J1187" s="27"/>
      <c r="K1187" s="27"/>
      <c r="L1187" s="27"/>
      <c r="M1187" s="27"/>
      <c r="N1187" s="27"/>
    </row>
    <row r="1188" spans="2:14" s="13" customFormat="1" x14ac:dyDescent="0.25">
      <c r="C1188" s="27"/>
      <c r="D1188" s="27"/>
      <c r="E1188" s="27"/>
      <c r="F1188" s="27"/>
      <c r="G1188" s="27"/>
      <c r="H1188" s="27"/>
      <c r="I1188" s="27"/>
      <c r="J1188" s="27"/>
      <c r="K1188" s="27"/>
      <c r="L1188" s="27"/>
      <c r="M1188" s="27"/>
      <c r="N1188" s="27"/>
    </row>
    <row r="1189" spans="2:14" s="13" customFormat="1" x14ac:dyDescent="0.25">
      <c r="B1189" s="47" t="s">
        <v>722</v>
      </c>
      <c r="C1189" s="47"/>
      <c r="D1189" s="47"/>
      <c r="E1189" s="47"/>
      <c r="F1189" s="47"/>
      <c r="G1189" s="47"/>
      <c r="H1189" s="47"/>
      <c r="I1189" s="47"/>
      <c r="J1189" s="47"/>
      <c r="K1189" s="47"/>
      <c r="L1189" s="47"/>
      <c r="M1189" s="47"/>
      <c r="N1189" s="47"/>
    </row>
    <row r="1190" spans="2:14" s="13" customFormat="1" x14ac:dyDescent="0.25">
      <c r="C1190" s="27"/>
      <c r="D1190" s="27"/>
      <c r="E1190" s="27"/>
      <c r="F1190" s="27"/>
      <c r="G1190" s="27"/>
      <c r="H1190" s="27"/>
      <c r="I1190" s="27"/>
      <c r="J1190" s="27"/>
      <c r="K1190" s="27"/>
      <c r="L1190" s="27"/>
      <c r="M1190" s="27"/>
      <c r="N1190" s="27"/>
    </row>
    <row r="1191" spans="2:14" s="13" customFormat="1" ht="15.75" thickBot="1" x14ac:dyDescent="0.3">
      <c r="B1191" s="13" t="s">
        <v>723</v>
      </c>
      <c r="C1191" s="5">
        <v>44408</v>
      </c>
      <c r="D1191" s="5">
        <v>44043</v>
      </c>
      <c r="E1191" s="5">
        <v>43677</v>
      </c>
      <c r="F1191" s="5">
        <v>43312</v>
      </c>
      <c r="G1191" s="5">
        <v>42947</v>
      </c>
      <c r="H1191" s="5">
        <v>42582</v>
      </c>
      <c r="I1191"/>
      <c r="J1191"/>
      <c r="K1191" s="5">
        <v>44592</v>
      </c>
      <c r="L1191" s="5">
        <v>44227</v>
      </c>
      <c r="M1191" s="5">
        <v>43861</v>
      </c>
      <c r="N1191" s="5">
        <v>43496</v>
      </c>
    </row>
    <row r="1192" spans="2:14" s="13" customFormat="1" x14ac:dyDescent="0.25">
      <c r="B1192" t="s">
        <v>724</v>
      </c>
      <c r="C1192" s="2">
        <v>1386</v>
      </c>
      <c r="D1192" s="2">
        <v>1610.1</v>
      </c>
      <c r="E1192" s="2">
        <v>1418.9</v>
      </c>
      <c r="F1192" s="2">
        <v>1499.3</v>
      </c>
      <c r="G1192" s="2">
        <v>1486.3</v>
      </c>
      <c r="H1192" s="2">
        <v>1443.9</v>
      </c>
      <c r="I1192" s="27"/>
      <c r="J1192" s="27"/>
      <c r="K1192" s="27"/>
      <c r="L1192" s="27"/>
      <c r="M1192" s="27"/>
      <c r="N1192" s="27"/>
    </row>
    <row r="1193" spans="2:14" ht="15.75" customHeight="1" x14ac:dyDescent="0.25">
      <c r="B1193" t="s">
        <v>725</v>
      </c>
      <c r="C1193">
        <v>915.7</v>
      </c>
      <c r="D1193">
        <v>1037.0999999999999</v>
      </c>
      <c r="E1193">
        <v>949.8</v>
      </c>
      <c r="F1193">
        <v>983.3</v>
      </c>
      <c r="G1193">
        <v>899.6</v>
      </c>
      <c r="H1193" s="2">
        <v>1015.9</v>
      </c>
      <c r="K1193"/>
    </row>
    <row r="1194" spans="2:14" x14ac:dyDescent="0.25">
      <c r="K1194"/>
    </row>
    <row r="1195" spans="2:14" x14ac:dyDescent="0.25">
      <c r="B1195" s="47" t="s">
        <v>726</v>
      </c>
      <c r="C1195" s="47"/>
      <c r="D1195" s="47"/>
      <c r="E1195" s="47"/>
      <c r="F1195" s="47"/>
      <c r="G1195" s="47"/>
      <c r="H1195" s="47"/>
      <c r="I1195" s="47"/>
      <c r="J1195" s="47"/>
      <c r="K1195" s="47"/>
      <c r="L1195" s="47"/>
      <c r="M1195" s="47"/>
      <c r="N1195" s="47"/>
    </row>
    <row r="1196" spans="2:14" x14ac:dyDescent="0.25">
      <c r="K1196"/>
    </row>
    <row r="1197" spans="2:14" x14ac:dyDescent="0.25">
      <c r="K1197"/>
    </row>
    <row r="1198" spans="2:14" ht="15.75" thickBot="1" x14ac:dyDescent="0.3">
      <c r="C1198" s="5">
        <v>44408</v>
      </c>
      <c r="D1198" s="5">
        <v>44043</v>
      </c>
      <c r="E1198" s="5">
        <v>43677</v>
      </c>
      <c r="F1198" s="5">
        <v>43312</v>
      </c>
      <c r="G1198" s="5">
        <v>42947</v>
      </c>
      <c r="H1198" s="5">
        <v>42582</v>
      </c>
      <c r="I1198" s="9"/>
      <c r="J1198" s="9"/>
      <c r="K1198" s="5">
        <v>44592</v>
      </c>
      <c r="L1198" s="5">
        <v>44227</v>
      </c>
      <c r="M1198" s="5">
        <v>43861</v>
      </c>
      <c r="N1198" s="5">
        <v>43496</v>
      </c>
    </row>
    <row r="1199" spans="2:14" x14ac:dyDescent="0.25">
      <c r="B1199" t="s">
        <v>727</v>
      </c>
      <c r="C1199">
        <v>134.80000000000001</v>
      </c>
      <c r="D1199">
        <v>72.8</v>
      </c>
      <c r="E1199">
        <v>133.5</v>
      </c>
      <c r="F1199">
        <v>136.19999999999999</v>
      </c>
      <c r="K1199">
        <v>63.5</v>
      </c>
      <c r="L1199">
        <v>63.2</v>
      </c>
    </row>
    <row r="1200" spans="2:14" x14ac:dyDescent="0.25">
      <c r="B1200" t="s">
        <v>728</v>
      </c>
      <c r="C1200">
        <v>133.6</v>
      </c>
      <c r="D1200">
        <v>72.5</v>
      </c>
      <c r="E1200">
        <v>132.5</v>
      </c>
      <c r="F1200">
        <v>135.30000000000001</v>
      </c>
      <c r="K1200">
        <v>63</v>
      </c>
      <c r="L1200">
        <v>62.8</v>
      </c>
    </row>
    <row r="1201" spans="2:16" x14ac:dyDescent="0.25">
      <c r="K1201"/>
    </row>
    <row r="1202" spans="2:16" x14ac:dyDescent="0.25">
      <c r="K1202"/>
    </row>
    <row r="1203" spans="2:16" x14ac:dyDescent="0.25">
      <c r="B1203" t="s">
        <v>729</v>
      </c>
      <c r="C1203">
        <v>149.9</v>
      </c>
      <c r="D1203">
        <v>150.4</v>
      </c>
      <c r="E1203">
        <v>150.19999999999999</v>
      </c>
      <c r="F1203">
        <v>150.19999999999999</v>
      </c>
      <c r="G1203">
        <v>149</v>
      </c>
      <c r="H1203">
        <v>148.4</v>
      </c>
      <c r="K1203">
        <v>149.69999999999999</v>
      </c>
      <c r="L1203">
        <v>150.1</v>
      </c>
    </row>
    <row r="1204" spans="2:16" ht="15.75" thickBot="1" x14ac:dyDescent="0.3">
      <c r="B1204" t="s">
        <v>730</v>
      </c>
      <c r="C1204" s="18">
        <v>1.4</v>
      </c>
      <c r="D1204" s="18">
        <v>0.7</v>
      </c>
      <c r="E1204" s="18">
        <v>1.1000000000000001</v>
      </c>
      <c r="F1204" s="18">
        <v>1</v>
      </c>
      <c r="G1204" s="18">
        <v>1</v>
      </c>
      <c r="H1204" s="18">
        <v>1.7</v>
      </c>
      <c r="K1204" s="18">
        <v>1.2</v>
      </c>
      <c r="L1204" s="18">
        <v>0.8</v>
      </c>
      <c r="M1204" s="18"/>
    </row>
    <row r="1205" spans="2:16" s="13" customFormat="1" x14ac:dyDescent="0.25">
      <c r="B1205" s="13" t="s">
        <v>731</v>
      </c>
      <c r="C1205" s="13">
        <f>SUM(C1203:C1204)</f>
        <v>151.30000000000001</v>
      </c>
      <c r="D1205" s="13">
        <f>SUM(D1203:D1204)</f>
        <v>151.1</v>
      </c>
      <c r="E1205" s="13">
        <f t="shared" ref="E1205:H1205" si="129">SUM(E1203:E1204)</f>
        <v>151.29999999999998</v>
      </c>
      <c r="F1205" s="13">
        <f t="shared" si="129"/>
        <v>151.19999999999999</v>
      </c>
      <c r="G1205" s="13">
        <f t="shared" si="129"/>
        <v>150</v>
      </c>
      <c r="H1205" s="13">
        <f t="shared" si="129"/>
        <v>150.1</v>
      </c>
      <c r="K1205" s="13">
        <f>SUM(K1203:K1204)</f>
        <v>150.89999999999998</v>
      </c>
      <c r="L1205" s="13">
        <f>SUM(L1203:L1204)</f>
        <v>150.9</v>
      </c>
      <c r="N1205"/>
      <c r="O1205"/>
      <c r="P1205"/>
    </row>
    <row r="1206" spans="2:16" x14ac:dyDescent="0.25">
      <c r="K1206"/>
    </row>
    <row r="1207" spans="2:16" x14ac:dyDescent="0.25">
      <c r="B1207" s="47" t="s">
        <v>732</v>
      </c>
      <c r="C1207" s="47"/>
      <c r="D1207" s="47"/>
      <c r="E1207" s="47"/>
      <c r="F1207" s="47"/>
      <c r="G1207" s="47"/>
      <c r="H1207" s="47"/>
      <c r="I1207" s="47"/>
      <c r="J1207" s="47"/>
      <c r="K1207" s="47"/>
      <c r="L1207" s="47"/>
      <c r="M1207" s="47"/>
      <c r="N1207" s="47"/>
    </row>
    <row r="1208" spans="2:16" x14ac:dyDescent="0.25">
      <c r="K1208"/>
    </row>
    <row r="1209" spans="2:16" ht="15.75" thickBot="1" x14ac:dyDescent="0.3">
      <c r="B1209" s="13" t="s">
        <v>732</v>
      </c>
      <c r="C1209" s="5">
        <v>44408</v>
      </c>
      <c r="D1209" s="5">
        <v>44043</v>
      </c>
      <c r="E1209" s="5">
        <v>43677</v>
      </c>
      <c r="F1209" s="5">
        <v>43312</v>
      </c>
      <c r="G1209" s="5">
        <v>42947</v>
      </c>
      <c r="H1209" s="5">
        <v>42582</v>
      </c>
      <c r="I1209" s="9"/>
      <c r="J1209" s="9"/>
      <c r="K1209" s="5">
        <v>44592</v>
      </c>
      <c r="L1209" s="5">
        <v>44227</v>
      </c>
      <c r="M1209" s="5">
        <v>43861</v>
      </c>
      <c r="N1209" s="5">
        <v>43496</v>
      </c>
    </row>
    <row r="1210" spans="2:16" x14ac:dyDescent="0.25">
      <c r="B1210" t="s">
        <v>733</v>
      </c>
      <c r="C1210">
        <v>59.8</v>
      </c>
      <c r="D1210">
        <v>65.8</v>
      </c>
      <c r="E1210">
        <v>62.7</v>
      </c>
      <c r="F1210">
        <v>59.7</v>
      </c>
      <c r="G1210">
        <v>56</v>
      </c>
      <c r="H1210">
        <v>52.3</v>
      </c>
      <c r="K1210">
        <v>62.7</v>
      </c>
      <c r="L1210">
        <v>59.8</v>
      </c>
    </row>
    <row r="1211" spans="2:16" ht="15.75" thickBot="1" x14ac:dyDescent="0.3">
      <c r="B1211" t="s">
        <v>734</v>
      </c>
      <c r="C1211" s="18">
        <v>26.8</v>
      </c>
      <c r="D1211" s="18"/>
      <c r="E1211" s="18">
        <v>32.799999999999997</v>
      </c>
      <c r="F1211" s="18">
        <v>31.3</v>
      </c>
      <c r="G1211" s="18">
        <v>29.6</v>
      </c>
      <c r="H1211" s="18">
        <v>28</v>
      </c>
      <c r="K1211" s="18"/>
      <c r="L1211" s="18"/>
      <c r="M1211" s="18"/>
      <c r="N1211" s="18"/>
    </row>
    <row r="1212" spans="2:16" x14ac:dyDescent="0.25">
      <c r="B1212" t="s">
        <v>41</v>
      </c>
      <c r="C1212">
        <f t="shared" ref="C1212:H1212" si="130">SUM(C1210:C1211)</f>
        <v>86.6</v>
      </c>
      <c r="D1212">
        <f t="shared" si="130"/>
        <v>65.8</v>
      </c>
      <c r="E1212">
        <f t="shared" si="130"/>
        <v>95.5</v>
      </c>
      <c r="F1212">
        <f t="shared" si="130"/>
        <v>91</v>
      </c>
      <c r="G1212">
        <f t="shared" si="130"/>
        <v>85.6</v>
      </c>
      <c r="H1212">
        <f t="shared" si="130"/>
        <v>80.3</v>
      </c>
      <c r="K1212">
        <f t="shared" ref="K1212:N1212" si="131">SUM(K1210:K1211)</f>
        <v>62.7</v>
      </c>
      <c r="L1212">
        <f t="shared" si="131"/>
        <v>59.8</v>
      </c>
      <c r="M1212">
        <f t="shared" si="131"/>
        <v>0</v>
      </c>
      <c r="N1212">
        <f t="shared" si="131"/>
        <v>0</v>
      </c>
    </row>
    <row r="1213" spans="2:16" x14ac:dyDescent="0.25">
      <c r="K1213"/>
    </row>
    <row r="1214" spans="2:16" ht="15.75" thickBot="1" x14ac:dyDescent="0.3">
      <c r="B1214" s="13" t="s">
        <v>735</v>
      </c>
      <c r="C1214" s="5">
        <v>42216</v>
      </c>
      <c r="D1214" s="5">
        <v>41851</v>
      </c>
      <c r="E1214" s="5">
        <v>41486</v>
      </c>
      <c r="F1214" s="5">
        <v>41121</v>
      </c>
      <c r="G1214" s="5">
        <v>40755</v>
      </c>
      <c r="H1214" s="5">
        <v>40390</v>
      </c>
      <c r="I1214" s="5">
        <v>40025</v>
      </c>
      <c r="J1214" s="5">
        <v>39660</v>
      </c>
      <c r="K1214" s="5">
        <v>39294</v>
      </c>
      <c r="L1214" s="5">
        <v>38929</v>
      </c>
      <c r="M1214" s="5">
        <v>38564</v>
      </c>
      <c r="N1214" s="5">
        <v>38199</v>
      </c>
    </row>
    <row r="1215" spans="2:16" x14ac:dyDescent="0.25">
      <c r="B1215" t="s">
        <v>733</v>
      </c>
      <c r="C1215">
        <v>47.6</v>
      </c>
      <c r="D1215">
        <v>42.9</v>
      </c>
      <c r="E1215">
        <v>39.700000000000003</v>
      </c>
      <c r="F1215">
        <v>38.1</v>
      </c>
      <c r="G1215">
        <v>36.4</v>
      </c>
      <c r="H1215">
        <v>63.3</v>
      </c>
      <c r="I1215">
        <v>36</v>
      </c>
      <c r="J1215">
        <v>72.8</v>
      </c>
      <c r="K1215"/>
    </row>
    <row r="1216" spans="2:16" ht="15.75" thickBot="1" x14ac:dyDescent="0.3">
      <c r="B1216" t="s">
        <v>734</v>
      </c>
      <c r="C1216" s="18">
        <v>26.7</v>
      </c>
      <c r="D1216" s="18">
        <v>24.2</v>
      </c>
      <c r="E1216" s="18">
        <v>21.8</v>
      </c>
      <c r="F1216" s="18">
        <v>20.2</v>
      </c>
      <c r="G1216" s="18">
        <v>19.3</v>
      </c>
      <c r="H1216" s="18">
        <v>19.2</v>
      </c>
      <c r="I1216" s="18">
        <v>19</v>
      </c>
      <c r="J1216" s="18">
        <v>19.899999999999999</v>
      </c>
      <c r="K1216" s="18"/>
      <c r="L1216" s="18"/>
      <c r="M1216" s="18"/>
      <c r="N1216" s="18"/>
    </row>
    <row r="1217" spans="2:14" x14ac:dyDescent="0.25">
      <c r="B1217" t="s">
        <v>41</v>
      </c>
      <c r="C1217" s="13">
        <f t="shared" ref="C1217:J1217" si="132">SUM(C1215:C1216)</f>
        <v>74.3</v>
      </c>
      <c r="D1217">
        <f t="shared" si="132"/>
        <v>67.099999999999994</v>
      </c>
      <c r="E1217">
        <f t="shared" si="132"/>
        <v>61.5</v>
      </c>
      <c r="F1217">
        <f t="shared" si="132"/>
        <v>58.3</v>
      </c>
      <c r="G1217">
        <f t="shared" si="132"/>
        <v>55.7</v>
      </c>
      <c r="H1217">
        <f t="shared" si="132"/>
        <v>82.5</v>
      </c>
      <c r="I1217">
        <f t="shared" si="132"/>
        <v>55</v>
      </c>
      <c r="J1217">
        <f t="shared" si="132"/>
        <v>92.699999999999989</v>
      </c>
      <c r="K1217" s="44">
        <v>49.334000000000003</v>
      </c>
      <c r="L1217" s="44">
        <v>42.524000000000001</v>
      </c>
      <c r="M1217" s="44">
        <v>40.936999999999998</v>
      </c>
      <c r="N1217" s="44">
        <v>38.478999999999999</v>
      </c>
    </row>
    <row r="1218" spans="2:14" x14ac:dyDescent="0.25">
      <c r="K1218"/>
    </row>
    <row r="1219" spans="2:14" x14ac:dyDescent="0.25">
      <c r="K1219"/>
    </row>
    <row r="1220" spans="2:14" x14ac:dyDescent="0.25">
      <c r="B1220" s="47" t="s">
        <v>736</v>
      </c>
      <c r="C1220" s="47"/>
      <c r="D1220" s="47"/>
      <c r="E1220" s="47"/>
      <c r="F1220" s="47"/>
      <c r="G1220" s="47"/>
      <c r="H1220" s="47"/>
      <c r="I1220" s="47"/>
      <c r="J1220" s="47"/>
      <c r="K1220" s="47"/>
      <c r="L1220" s="47"/>
      <c r="M1220" s="47"/>
      <c r="N1220" s="47"/>
    </row>
    <row r="1221" spans="2:14" x14ac:dyDescent="0.25">
      <c r="K1221"/>
    </row>
    <row r="1222" spans="2:14" ht="15.75" thickBot="1" x14ac:dyDescent="0.3">
      <c r="C1222" s="5">
        <v>44408</v>
      </c>
      <c r="D1222" s="5">
        <v>44043</v>
      </c>
      <c r="E1222" s="5">
        <v>43677</v>
      </c>
      <c r="F1222" s="5">
        <v>43312</v>
      </c>
      <c r="G1222" s="5">
        <v>42947</v>
      </c>
      <c r="H1222" s="5">
        <v>42582</v>
      </c>
      <c r="I1222" s="9"/>
      <c r="J1222" s="9"/>
      <c r="K1222" s="5">
        <v>44592</v>
      </c>
      <c r="L1222" s="5">
        <v>44227</v>
      </c>
      <c r="M1222" s="5">
        <v>43861</v>
      </c>
      <c r="N1222" s="5">
        <v>43496</v>
      </c>
    </row>
    <row r="1223" spans="2:14" x14ac:dyDescent="0.25">
      <c r="B1223" t="s">
        <v>634</v>
      </c>
      <c r="C1223">
        <v>121.9</v>
      </c>
      <c r="D1223">
        <v>98.5</v>
      </c>
      <c r="E1223">
        <v>93.4</v>
      </c>
      <c r="F1223">
        <v>125.5</v>
      </c>
      <c r="G1223">
        <v>71.8</v>
      </c>
      <c r="H1223">
        <v>97.5</v>
      </c>
      <c r="K1223"/>
    </row>
    <row r="1224" spans="2:14" x14ac:dyDescent="0.25">
      <c r="B1224" t="s">
        <v>737</v>
      </c>
      <c r="C1224">
        <v>1</v>
      </c>
      <c r="D1224">
        <v>12</v>
      </c>
      <c r="E1224">
        <v>0.4</v>
      </c>
      <c r="F1224">
        <v>0.5</v>
      </c>
      <c r="G1224">
        <v>8.8000000000000007</v>
      </c>
      <c r="H1224">
        <v>7.2</v>
      </c>
      <c r="K1224"/>
    </row>
    <row r="1225" spans="2:14" x14ac:dyDescent="0.25">
      <c r="B1225" t="s">
        <v>738</v>
      </c>
      <c r="C1225">
        <v>2.2000000000000002</v>
      </c>
      <c r="D1225">
        <v>10.3</v>
      </c>
      <c r="E1225">
        <v>1.9</v>
      </c>
      <c r="F1225">
        <v>9.1999999999999993</v>
      </c>
      <c r="G1225">
        <v>1.7</v>
      </c>
      <c r="H1225">
        <v>4</v>
      </c>
      <c r="K1225"/>
    </row>
    <row r="1226" spans="2:14" x14ac:dyDescent="0.25">
      <c r="B1226" t="s">
        <v>739</v>
      </c>
      <c r="C1226">
        <v>10.5</v>
      </c>
      <c r="D1226">
        <v>2.9</v>
      </c>
      <c r="E1226">
        <v>10.3</v>
      </c>
      <c r="F1226">
        <v>2.5</v>
      </c>
      <c r="G1226">
        <v>8.6999999999999993</v>
      </c>
      <c r="H1226">
        <v>9.6</v>
      </c>
      <c r="K1226"/>
    </row>
    <row r="1227" spans="2:14" ht="15.75" thickBot="1" x14ac:dyDescent="0.3">
      <c r="B1227" t="s">
        <v>740</v>
      </c>
      <c r="C1227" s="18">
        <v>0.7</v>
      </c>
      <c r="D1227" s="18">
        <v>2.1</v>
      </c>
      <c r="E1227" s="18">
        <v>2.9</v>
      </c>
      <c r="F1227" s="18">
        <v>2.5</v>
      </c>
      <c r="G1227" s="18">
        <v>8.8000000000000007</v>
      </c>
      <c r="H1227" s="18">
        <v>3.2</v>
      </c>
      <c r="K1227" s="18"/>
      <c r="L1227" s="18"/>
      <c r="M1227" s="18"/>
      <c r="N1227" s="18"/>
    </row>
    <row r="1228" spans="2:14" s="13" customFormat="1" x14ac:dyDescent="0.25">
      <c r="B1228" s="13" t="s">
        <v>41</v>
      </c>
      <c r="C1228" s="13">
        <f t="shared" ref="C1228:H1228" si="133">SUM(C1223:C1227)</f>
        <v>136.30000000000001</v>
      </c>
      <c r="D1228" s="13">
        <f t="shared" si="133"/>
        <v>125.8</v>
      </c>
      <c r="E1228" s="13">
        <f t="shared" si="133"/>
        <v>108.90000000000002</v>
      </c>
      <c r="F1228" s="13">
        <f t="shared" si="133"/>
        <v>140.19999999999999</v>
      </c>
      <c r="G1228" s="13">
        <f t="shared" si="133"/>
        <v>99.8</v>
      </c>
      <c r="H1228" s="13">
        <f t="shared" si="133"/>
        <v>121.5</v>
      </c>
    </row>
    <row r="1229" spans="2:14" x14ac:dyDescent="0.25">
      <c r="K1229"/>
    </row>
    <row r="1230" spans="2:14" x14ac:dyDescent="0.25">
      <c r="B1230" s="47" t="s">
        <v>741</v>
      </c>
      <c r="C1230" s="47"/>
      <c r="D1230" s="47"/>
      <c r="E1230" s="47"/>
      <c r="F1230" s="47"/>
      <c r="G1230" s="47"/>
      <c r="H1230" s="47"/>
      <c r="I1230" s="47"/>
      <c r="J1230" s="47"/>
      <c r="K1230" s="47"/>
      <c r="L1230" s="47"/>
      <c r="M1230" s="47"/>
      <c r="N1230" s="47"/>
    </row>
    <row r="1231" spans="2:14" x14ac:dyDescent="0.25">
      <c r="K1231"/>
    </row>
    <row r="1232" spans="2:14" ht="15.75" thickBot="1" x14ac:dyDescent="0.3">
      <c r="C1232" s="5">
        <v>44408</v>
      </c>
      <c r="D1232" s="5">
        <v>44043</v>
      </c>
      <c r="E1232" s="5">
        <v>43677</v>
      </c>
      <c r="F1232" s="5">
        <v>43312</v>
      </c>
      <c r="G1232" s="5">
        <v>42947</v>
      </c>
      <c r="H1232" s="5">
        <v>42582</v>
      </c>
      <c r="I1232" s="6" t="s">
        <v>7</v>
      </c>
      <c r="K1232" s="5">
        <v>44592</v>
      </c>
      <c r="L1232" s="5">
        <v>44227</v>
      </c>
      <c r="M1232" s="5">
        <v>43861</v>
      </c>
      <c r="N1232" s="5">
        <v>43496</v>
      </c>
    </row>
    <row r="1233" spans="2:39" x14ac:dyDescent="0.25">
      <c r="B1233" t="s">
        <v>634</v>
      </c>
      <c r="C1233" s="2">
        <v>71.8</v>
      </c>
      <c r="D1233">
        <v>78.099999999999994</v>
      </c>
      <c r="E1233" s="2">
        <v>80.7</v>
      </c>
      <c r="F1233" s="2">
        <v>77.3</v>
      </c>
      <c r="G1233">
        <v>59.3</v>
      </c>
      <c r="H1233" s="2">
        <v>58.1</v>
      </c>
      <c r="I1233" s="8">
        <f t="shared" ref="I1233:I1238" si="134">SUM(C1233/H1233)^(1/5)-1</f>
        <v>4.3253048328517396E-2</v>
      </c>
      <c r="K1233">
        <v>81.400000000000006</v>
      </c>
    </row>
    <row r="1234" spans="2:39" x14ac:dyDescent="0.25">
      <c r="B1234" t="s">
        <v>737</v>
      </c>
      <c r="C1234" s="2">
        <v>2276.6</v>
      </c>
      <c r="D1234" s="2">
        <v>2174</v>
      </c>
      <c r="E1234" s="2">
        <v>2288.8000000000002</v>
      </c>
      <c r="F1234" s="2">
        <v>2135.8000000000002</v>
      </c>
      <c r="G1234" s="2">
        <v>1914.3</v>
      </c>
      <c r="H1234" s="2">
        <v>1746</v>
      </c>
      <c r="I1234" s="8">
        <f t="shared" si="134"/>
        <v>5.4504648205774497E-2</v>
      </c>
      <c r="K1234" s="2">
        <v>2317</v>
      </c>
    </row>
    <row r="1235" spans="2:39" x14ac:dyDescent="0.25">
      <c r="B1235" t="s">
        <v>738</v>
      </c>
      <c r="C1235" s="2">
        <v>2289.1</v>
      </c>
      <c r="D1235" s="2">
        <v>2348.1999999999998</v>
      </c>
      <c r="E1235" s="2">
        <v>2381</v>
      </c>
      <c r="F1235" s="2">
        <v>2301.1</v>
      </c>
      <c r="G1235" s="2">
        <v>2115.1999999999998</v>
      </c>
      <c r="H1235" s="2">
        <v>2014.4</v>
      </c>
      <c r="I1235" s="8">
        <f t="shared" si="134"/>
        <v>2.5897119759062726E-2</v>
      </c>
      <c r="K1235" s="2">
        <v>2368</v>
      </c>
    </row>
    <row r="1236" spans="2:39" x14ac:dyDescent="0.25">
      <c r="B1236" t="s">
        <v>739</v>
      </c>
      <c r="C1236" s="2">
        <v>1689.1</v>
      </c>
      <c r="D1236" s="2">
        <v>1431.3</v>
      </c>
      <c r="E1236" s="2">
        <v>1332</v>
      </c>
      <c r="F1236" s="2">
        <v>1324.3</v>
      </c>
      <c r="G1236" s="2">
        <v>1340.7</v>
      </c>
      <c r="H1236" s="2">
        <v>1279.3</v>
      </c>
      <c r="I1236" s="8">
        <f t="shared" si="134"/>
        <v>5.7149947125503697E-2</v>
      </c>
      <c r="K1236" s="2">
        <v>1752.1</v>
      </c>
    </row>
    <row r="1237" spans="2:39" x14ac:dyDescent="0.25">
      <c r="B1237" t="s">
        <v>740</v>
      </c>
      <c r="C1237" s="2">
        <v>2242.8000000000002</v>
      </c>
      <c r="D1237" s="2">
        <v>1680.5</v>
      </c>
      <c r="E1237" s="2">
        <v>1556.3</v>
      </c>
      <c r="F1237" s="2">
        <v>1402.3</v>
      </c>
      <c r="G1237" s="2">
        <v>1431.6</v>
      </c>
      <c r="H1237" s="2">
        <v>1328.2</v>
      </c>
      <c r="I1237" s="8">
        <f t="shared" si="134"/>
        <v>0.11046637931770764</v>
      </c>
      <c r="J1237" s="2"/>
      <c r="K1237" s="2">
        <v>2221.6</v>
      </c>
      <c r="L1237" s="2"/>
      <c r="M1237" s="2"/>
      <c r="Q1237" s="2"/>
      <c r="R1237" s="2"/>
      <c r="S1237" s="2"/>
      <c r="T1237" s="2"/>
      <c r="U1237" s="2"/>
      <c r="V1237" s="2"/>
      <c r="W1237" s="2"/>
      <c r="X1237" s="2"/>
      <c r="Y1237" s="2"/>
      <c r="Z1237" s="2"/>
      <c r="AA1237" s="2"/>
      <c r="AB1237" s="2"/>
      <c r="AC1237" s="2"/>
      <c r="AD1237" s="2"/>
      <c r="AE1237" s="2"/>
      <c r="AF1237" s="2"/>
      <c r="AG1237" s="2"/>
      <c r="AH1237" s="2"/>
      <c r="AI1237" s="2"/>
      <c r="AJ1237" s="2"/>
      <c r="AK1237" s="2"/>
      <c r="AL1237" s="2"/>
      <c r="AM1237" s="2"/>
    </row>
    <row r="1238" spans="2:39" ht="15.75" thickBot="1" x14ac:dyDescent="0.3">
      <c r="B1238" t="s">
        <v>742</v>
      </c>
      <c r="C1238" s="62">
        <v>155.5</v>
      </c>
      <c r="D1238" s="62">
        <v>143.30000000000001</v>
      </c>
      <c r="E1238" s="62">
        <v>115.1</v>
      </c>
      <c r="F1238" s="62">
        <v>95.8</v>
      </c>
      <c r="G1238" s="62">
        <v>76</v>
      </c>
      <c r="H1238" s="62">
        <v>65.3</v>
      </c>
      <c r="I1238" s="8">
        <f t="shared" si="134"/>
        <v>0.1894972502437664</v>
      </c>
      <c r="J1238" s="2"/>
      <c r="K1238" s="62">
        <v>169.8</v>
      </c>
      <c r="L1238" s="62"/>
      <c r="M1238" s="62"/>
      <c r="N1238" s="62"/>
      <c r="Q1238" s="2"/>
      <c r="R1238" s="2"/>
      <c r="S1238" s="2"/>
      <c r="T1238" s="2"/>
      <c r="U1238" s="2"/>
      <c r="V1238" s="2"/>
      <c r="W1238" s="2"/>
      <c r="X1238" s="2"/>
      <c r="Y1238" s="2"/>
      <c r="Z1238" s="2"/>
      <c r="AA1238" s="2"/>
      <c r="AB1238" s="2"/>
      <c r="AC1238" s="2"/>
      <c r="AD1238" s="2"/>
      <c r="AE1238" s="2"/>
      <c r="AF1238" s="2"/>
      <c r="AG1238" s="2"/>
      <c r="AH1238" s="2"/>
      <c r="AI1238" s="2"/>
      <c r="AJ1238" s="2"/>
      <c r="AK1238" s="2"/>
      <c r="AL1238" s="2"/>
      <c r="AM1238" s="2"/>
    </row>
    <row r="1239" spans="2:39" s="13" customFormat="1" x14ac:dyDescent="0.25">
      <c r="B1239" s="13" t="s">
        <v>743</v>
      </c>
      <c r="C1239" s="27">
        <f>SUM(C1233:C1238)</f>
        <v>8724.9000000000015</v>
      </c>
      <c r="D1239" s="27">
        <f t="shared" ref="D1239:N1239" si="135">SUM(D1233:D1238)</f>
        <v>7855.4</v>
      </c>
      <c r="E1239" s="27">
        <f t="shared" si="135"/>
        <v>7753.9000000000005</v>
      </c>
      <c r="F1239" s="27">
        <f t="shared" si="135"/>
        <v>7336.6000000000013</v>
      </c>
      <c r="G1239" s="27">
        <f t="shared" si="135"/>
        <v>6937.1</v>
      </c>
      <c r="H1239" s="27">
        <f t="shared" si="135"/>
        <v>6491.3</v>
      </c>
      <c r="I1239" s="27"/>
      <c r="J1239" s="27"/>
      <c r="K1239" s="27">
        <f t="shared" si="135"/>
        <v>8909.9</v>
      </c>
      <c r="L1239" s="27">
        <f t="shared" si="135"/>
        <v>0</v>
      </c>
      <c r="M1239" s="27">
        <f t="shared" si="135"/>
        <v>0</v>
      </c>
      <c r="N1239" s="27">
        <f t="shared" si="135"/>
        <v>0</v>
      </c>
      <c r="Q1239" s="27"/>
      <c r="R1239" s="27"/>
      <c r="S1239" s="27"/>
      <c r="T1239" s="27"/>
      <c r="U1239" s="27"/>
      <c r="V1239" s="27"/>
      <c r="W1239" s="27"/>
      <c r="X1239" s="27"/>
      <c r="Y1239" s="27"/>
      <c r="Z1239" s="27"/>
      <c r="AA1239" s="27"/>
      <c r="AB1239" s="27"/>
      <c r="AC1239" s="27"/>
      <c r="AD1239" s="27"/>
      <c r="AE1239" s="27"/>
      <c r="AF1239" s="27"/>
      <c r="AG1239" s="27"/>
      <c r="AH1239" s="27"/>
      <c r="AI1239" s="27"/>
      <c r="AJ1239" s="27"/>
      <c r="AK1239" s="27"/>
      <c r="AL1239" s="27"/>
      <c r="AM1239" s="27"/>
    </row>
    <row r="1240" spans="2:39" s="13" customFormat="1" x14ac:dyDescent="0.25">
      <c r="B1240" s="10" t="s">
        <v>9</v>
      </c>
      <c r="C1240" s="11">
        <f>(C1239/D1239)-1</f>
        <v>0.11068818901647304</v>
      </c>
      <c r="D1240" s="11">
        <f>(D1239/E1239)-1</f>
        <v>1.3090186873702114E-2</v>
      </c>
      <c r="E1240" s="11">
        <f t="shared" ref="E1240:G1240" si="136">(E1239/F1239)-1</f>
        <v>5.6879208352642818E-2</v>
      </c>
      <c r="F1240" s="11">
        <f t="shared" si="136"/>
        <v>5.7588906027014275E-2</v>
      </c>
      <c r="G1240" s="11">
        <f t="shared" si="136"/>
        <v>6.8676536287030299E-2</v>
      </c>
      <c r="H1240" s="10"/>
      <c r="I1240" s="10"/>
      <c r="J1240" s="10"/>
      <c r="K1240" s="11">
        <f>(K1239/C1239)-1</f>
        <v>2.1203681417551801E-2</v>
      </c>
      <c r="L1240" s="27"/>
      <c r="M1240" s="27"/>
      <c r="N1240" s="27"/>
      <c r="Q1240" s="27"/>
      <c r="R1240" s="27"/>
      <c r="S1240" s="27"/>
      <c r="T1240" s="27"/>
      <c r="U1240" s="27"/>
      <c r="V1240" s="27"/>
      <c r="W1240" s="27"/>
      <c r="X1240" s="27"/>
      <c r="Y1240" s="27"/>
      <c r="Z1240" s="27"/>
      <c r="AA1240" s="27"/>
      <c r="AB1240" s="27"/>
      <c r="AC1240" s="27"/>
      <c r="AD1240" s="27"/>
      <c r="AE1240" s="27"/>
      <c r="AF1240" s="27"/>
      <c r="AG1240" s="27"/>
      <c r="AH1240" s="27"/>
      <c r="AI1240" s="27"/>
      <c r="AJ1240" s="27"/>
      <c r="AK1240" s="27"/>
      <c r="AL1240" s="27"/>
      <c r="AM1240" s="27"/>
    </row>
    <row r="1241" spans="2:39" x14ac:dyDescent="0.25">
      <c r="B1241" s="13"/>
      <c r="C1241" s="2"/>
      <c r="D1241" s="2"/>
      <c r="E1241" s="2"/>
      <c r="F1241" s="2"/>
      <c r="G1241" s="2"/>
      <c r="H1241" s="2"/>
      <c r="I1241" s="2"/>
      <c r="J1241" s="2"/>
      <c r="L1241" s="2"/>
      <c r="M1241" s="2"/>
      <c r="N1241" s="2"/>
      <c r="Q1241" s="2"/>
      <c r="R1241" s="2"/>
      <c r="S1241" s="2"/>
      <c r="T1241" s="2"/>
      <c r="U1241" s="2"/>
      <c r="V1241" s="2"/>
      <c r="W1241" s="2"/>
      <c r="X1241" s="2"/>
      <c r="Y1241" s="2"/>
      <c r="Z1241" s="2"/>
      <c r="AA1241" s="2"/>
      <c r="AB1241" s="2"/>
      <c r="AC1241" s="2"/>
      <c r="AD1241" s="2"/>
      <c r="AE1241" s="2"/>
      <c r="AF1241" s="2"/>
      <c r="AG1241" s="2"/>
      <c r="AH1241" s="2"/>
      <c r="AI1241" s="2"/>
      <c r="AJ1241" s="2"/>
      <c r="AK1241" s="2"/>
      <c r="AL1241" s="2"/>
      <c r="AM1241" s="2"/>
    </row>
    <row r="1242" spans="2:39" x14ac:dyDescent="0.25">
      <c r="B1242" t="s">
        <v>744</v>
      </c>
      <c r="C1242" s="2">
        <v>-280.39999999999998</v>
      </c>
      <c r="D1242" s="2">
        <v>-238.7</v>
      </c>
      <c r="E1242" s="2">
        <v>-104.3</v>
      </c>
      <c r="F1242" s="2">
        <v>-39.1</v>
      </c>
      <c r="G1242" s="2">
        <v>-52.4</v>
      </c>
      <c r="H1242" s="2">
        <v>-59.7</v>
      </c>
      <c r="I1242" s="2"/>
      <c r="J1242" s="2"/>
      <c r="K1242" s="2">
        <v>-304</v>
      </c>
      <c r="L1242" s="2"/>
      <c r="M1242" s="2"/>
      <c r="N1242" s="2"/>
      <c r="Q1242" s="2"/>
      <c r="R1242" s="2"/>
      <c r="S1242" s="2"/>
      <c r="T1242" s="2"/>
      <c r="U1242" s="2"/>
      <c r="V1242" s="2"/>
      <c r="W1242" s="2"/>
      <c r="X1242" s="2"/>
      <c r="Y1242" s="2"/>
      <c r="Z1242" s="2"/>
      <c r="AA1242" s="2"/>
      <c r="AB1242" s="2"/>
      <c r="AC1242" s="2"/>
      <c r="AD1242" s="2"/>
      <c r="AE1242" s="2"/>
      <c r="AF1242" s="2"/>
      <c r="AG1242" s="2"/>
      <c r="AH1242" s="2"/>
      <c r="AI1242" s="2"/>
      <c r="AJ1242" s="2"/>
      <c r="AK1242" s="2"/>
      <c r="AL1242" s="2"/>
      <c r="AM1242" s="2"/>
    </row>
    <row r="1243" spans="2:39" s="10" customFormat="1" x14ac:dyDescent="0.25">
      <c r="B1243" s="10" t="s">
        <v>9</v>
      </c>
      <c r="C1243" s="11">
        <f>(C1242/D1242)-1</f>
        <v>0.17469627147046496</v>
      </c>
      <c r="D1243" s="11">
        <f>(D1242/E1242)-1</f>
        <v>1.2885906040268456</v>
      </c>
      <c r="E1243" s="11">
        <f t="shared" ref="E1243:G1243" si="137">(E1242/F1242)-1</f>
        <v>1.6675191815856776</v>
      </c>
      <c r="F1243" s="11">
        <f t="shared" si="137"/>
        <v>-0.25381679389312972</v>
      </c>
      <c r="G1243" s="11">
        <f t="shared" si="137"/>
        <v>-0.1222780569514238</v>
      </c>
      <c r="K1243" s="11">
        <f>(K1242/C1242)-1</f>
        <v>8.4165477888730411E-2</v>
      </c>
      <c r="Q1243" s="68"/>
      <c r="R1243" s="68"/>
      <c r="S1243" s="68"/>
      <c r="T1243" s="68"/>
      <c r="U1243" s="68"/>
      <c r="V1243" s="68"/>
      <c r="W1243" s="68"/>
      <c r="X1243" s="68"/>
      <c r="Y1243" s="68"/>
      <c r="Z1243" s="68"/>
      <c r="AA1243" s="68"/>
      <c r="AB1243" s="68"/>
      <c r="AC1243" s="68"/>
      <c r="AD1243" s="68"/>
      <c r="AE1243" s="68"/>
      <c r="AF1243" s="68"/>
      <c r="AG1243" s="68"/>
      <c r="AH1243" s="68"/>
      <c r="AI1243" s="68"/>
      <c r="AJ1243" s="68"/>
      <c r="AK1243" s="68"/>
      <c r="AL1243" s="68"/>
      <c r="AM1243" s="68"/>
    </row>
    <row r="1244" spans="2:39" s="13" customFormat="1" x14ac:dyDescent="0.25">
      <c r="B1244" s="13" t="s">
        <v>745</v>
      </c>
      <c r="C1244" s="27">
        <f>SUM(C1242+C1239)</f>
        <v>8444.5000000000018</v>
      </c>
      <c r="D1244" s="27">
        <f t="shared" ref="D1244:H1244" si="138">SUM(D1242+D1239)</f>
        <v>7616.7</v>
      </c>
      <c r="E1244" s="27">
        <f t="shared" si="138"/>
        <v>7649.6</v>
      </c>
      <c r="F1244" s="27">
        <f t="shared" si="138"/>
        <v>7297.5000000000009</v>
      </c>
      <c r="G1244" s="27">
        <f t="shared" si="138"/>
        <v>6884.7000000000007</v>
      </c>
      <c r="H1244" s="27">
        <f t="shared" si="138"/>
        <v>6431.6</v>
      </c>
      <c r="I1244" s="27"/>
      <c r="J1244" s="27"/>
      <c r="K1244" s="27">
        <f t="shared" ref="K1244" si="139">SUM(K1242+K1239)</f>
        <v>8605.9</v>
      </c>
      <c r="L1244" s="27"/>
      <c r="M1244" s="27"/>
      <c r="Q1244" s="27"/>
      <c r="R1244" s="27"/>
      <c r="S1244" s="27"/>
      <c r="T1244" s="27"/>
      <c r="U1244" s="27"/>
      <c r="V1244" s="27"/>
      <c r="W1244" s="27"/>
      <c r="X1244" s="27"/>
      <c r="Y1244" s="27"/>
      <c r="Z1244" s="27"/>
      <c r="AA1244" s="27"/>
      <c r="AB1244" s="27"/>
      <c r="AC1244" s="27"/>
      <c r="AD1244" s="27"/>
      <c r="AE1244" s="27"/>
      <c r="AF1244" s="27"/>
      <c r="AG1244" s="27"/>
      <c r="AH1244" s="27"/>
      <c r="AI1244" s="27"/>
      <c r="AJ1244" s="27"/>
      <c r="AK1244" s="27"/>
      <c r="AL1244" s="27"/>
      <c r="AM1244" s="27"/>
    </row>
    <row r="1245" spans="2:39" x14ac:dyDescent="0.25">
      <c r="C1245" s="2"/>
      <c r="D1245" s="2"/>
      <c r="E1245" s="2"/>
      <c r="F1245" s="2"/>
      <c r="G1245" s="2"/>
      <c r="H1245" s="2"/>
      <c r="I1245" s="2"/>
      <c r="J1245" s="2"/>
      <c r="L1245" s="2"/>
      <c r="M1245" s="2"/>
      <c r="Q1245" s="2"/>
      <c r="R1245" s="2"/>
      <c r="S1245" s="2"/>
      <c r="T1245" s="2"/>
      <c r="U1245" s="2"/>
      <c r="V1245" s="2"/>
      <c r="W1245" s="2"/>
      <c r="X1245" s="2"/>
      <c r="Y1245" s="2"/>
      <c r="Z1245" s="2"/>
      <c r="AA1245" s="2"/>
      <c r="AB1245" s="2"/>
      <c r="AC1245" s="2"/>
      <c r="AD1245" s="2"/>
      <c r="AE1245" s="2"/>
      <c r="AF1245" s="2"/>
      <c r="AG1245" s="2"/>
      <c r="AH1245" s="2"/>
      <c r="AI1245" s="2"/>
      <c r="AJ1245" s="2"/>
      <c r="AK1245" s="2"/>
      <c r="AL1245" s="2"/>
      <c r="AM1245" s="2"/>
    </row>
    <row r="1246" spans="2:39" x14ac:dyDescent="0.25">
      <c r="C1246" s="2"/>
      <c r="D1246" s="2"/>
      <c r="E1246" s="2"/>
      <c r="F1246" s="2"/>
      <c r="G1246" s="2"/>
      <c r="H1246" s="2"/>
      <c r="I1246" s="2"/>
      <c r="J1246" s="2"/>
      <c r="L1246" s="2"/>
      <c r="M1246" s="2"/>
      <c r="Q1246" s="2"/>
      <c r="R1246" s="2"/>
      <c r="S1246" s="2"/>
      <c r="T1246" s="2"/>
      <c r="U1246" s="2"/>
      <c r="V1246" s="2"/>
      <c r="W1246" s="2"/>
      <c r="X1246" s="2"/>
      <c r="Y1246" s="2"/>
      <c r="Z1246" s="2"/>
      <c r="AA1246" s="2"/>
      <c r="AB1246" s="2"/>
      <c r="AC1246" s="2"/>
      <c r="AD1246" s="2"/>
      <c r="AE1246" s="2"/>
      <c r="AF1246" s="2"/>
      <c r="AG1246" s="2"/>
      <c r="AH1246" s="2"/>
      <c r="AI1246" s="2"/>
      <c r="AJ1246" s="2"/>
      <c r="AK1246" s="2"/>
      <c r="AL1246" s="2"/>
      <c r="AM1246" s="2"/>
    </row>
    <row r="1247" spans="2:39" x14ac:dyDescent="0.25">
      <c r="B1247" s="47" t="s">
        <v>746</v>
      </c>
      <c r="C1247" s="47"/>
      <c r="D1247" s="47"/>
      <c r="E1247" s="47"/>
      <c r="F1247" s="47"/>
      <c r="G1247" s="47"/>
      <c r="H1247" s="47"/>
      <c r="I1247" s="47"/>
      <c r="J1247" s="47"/>
      <c r="K1247" s="47"/>
      <c r="L1247" s="47"/>
      <c r="M1247" s="47"/>
      <c r="N1247" s="47"/>
      <c r="Q1247" s="2"/>
      <c r="R1247" s="2"/>
      <c r="S1247" s="2"/>
      <c r="T1247" s="2"/>
      <c r="U1247" s="2"/>
      <c r="V1247" s="2"/>
      <c r="W1247" s="2"/>
      <c r="X1247" s="2"/>
      <c r="Y1247" s="2"/>
      <c r="Z1247" s="2"/>
      <c r="AA1247" s="2"/>
      <c r="AB1247" s="2"/>
      <c r="AC1247" s="2"/>
      <c r="AD1247" s="2"/>
      <c r="AE1247" s="2"/>
      <c r="AF1247" s="2"/>
      <c r="AG1247" s="2"/>
      <c r="AH1247" s="2"/>
      <c r="AI1247" s="2"/>
      <c r="AJ1247" s="2"/>
      <c r="AK1247" s="2"/>
      <c r="AL1247" s="2"/>
      <c r="AM1247" s="2"/>
    </row>
    <row r="1248" spans="2:39" x14ac:dyDescent="0.25">
      <c r="C1248" s="2"/>
      <c r="D1248" s="2"/>
      <c r="E1248" s="2"/>
      <c r="F1248" s="2"/>
      <c r="G1248" s="2"/>
      <c r="H1248" s="2"/>
      <c r="I1248" s="2"/>
      <c r="J1248" s="2"/>
      <c r="L1248" s="2"/>
      <c r="M1248" s="2"/>
      <c r="Q1248" s="2"/>
      <c r="R1248" s="2"/>
      <c r="S1248" s="2"/>
      <c r="T1248" s="2"/>
      <c r="U1248" s="2"/>
      <c r="V1248" s="2"/>
      <c r="W1248" s="2"/>
      <c r="X1248" s="2"/>
      <c r="Y1248" s="2"/>
      <c r="Z1248" s="2"/>
      <c r="AA1248" s="2"/>
      <c r="AB1248" s="2"/>
      <c r="AC1248" s="2"/>
      <c r="AD1248" s="2"/>
      <c r="AE1248" s="2"/>
      <c r="AF1248" s="2"/>
      <c r="AG1248" s="2"/>
      <c r="AH1248" s="2"/>
      <c r="AI1248" s="2"/>
      <c r="AJ1248" s="2"/>
      <c r="AK1248" s="2"/>
      <c r="AL1248" s="2"/>
      <c r="AM1248" s="2"/>
    </row>
    <row r="1249" spans="2:39" ht="15.75" thickBot="1" x14ac:dyDescent="0.3">
      <c r="B1249" s="13" t="s">
        <v>657</v>
      </c>
      <c r="C1249" s="5">
        <v>44408</v>
      </c>
      <c r="D1249" s="5">
        <v>44043</v>
      </c>
      <c r="E1249" s="5">
        <v>43677</v>
      </c>
      <c r="F1249" s="5">
        <v>43312</v>
      </c>
      <c r="G1249" s="5">
        <v>42947</v>
      </c>
      <c r="H1249" s="5">
        <v>42582</v>
      </c>
      <c r="I1249" s="2"/>
      <c r="J1249" s="2"/>
      <c r="K1249" s="5">
        <v>44592</v>
      </c>
      <c r="L1249" s="5">
        <v>44227</v>
      </c>
      <c r="M1249" s="5">
        <v>43861</v>
      </c>
      <c r="N1249" s="5">
        <v>43496</v>
      </c>
      <c r="Q1249" s="2"/>
      <c r="R1249" s="2"/>
      <c r="S1249" s="2"/>
      <c r="T1249" s="2"/>
      <c r="U1249" s="2"/>
      <c r="V1249" s="2"/>
      <c r="W1249" s="2"/>
      <c r="X1249" s="2"/>
      <c r="Y1249" s="2"/>
      <c r="Z1249" s="2"/>
      <c r="AA1249" s="2"/>
      <c r="AB1249" s="2"/>
      <c r="AC1249" s="2"/>
      <c r="AD1249" s="2"/>
      <c r="AE1249" s="2"/>
      <c r="AF1249" s="2"/>
      <c r="AG1249" s="2"/>
      <c r="AH1249" s="2"/>
      <c r="AI1249" s="2"/>
      <c r="AJ1249" s="2"/>
      <c r="AK1249" s="2"/>
      <c r="AL1249" s="2"/>
      <c r="AM1249" s="2"/>
    </row>
    <row r="1250" spans="2:39" x14ac:dyDescent="0.25">
      <c r="B1250" t="s">
        <v>747</v>
      </c>
      <c r="C1250">
        <v>316.3</v>
      </c>
      <c r="D1250" s="2">
        <v>343.8</v>
      </c>
      <c r="E1250" s="2">
        <v>176.6</v>
      </c>
      <c r="F1250" s="2"/>
      <c r="G1250" s="2"/>
      <c r="H1250" s="2"/>
      <c r="I1250" s="2"/>
      <c r="J1250" s="2"/>
      <c r="L1250" s="2"/>
      <c r="M1250" s="2"/>
      <c r="Q1250" s="2"/>
      <c r="R1250" s="2"/>
      <c r="S1250" s="2"/>
      <c r="T1250" s="2"/>
      <c r="U1250" s="2"/>
      <c r="V1250" s="2"/>
      <c r="W1250" s="2"/>
      <c r="X1250" s="2"/>
      <c r="Y1250" s="2"/>
      <c r="Z1250" s="2"/>
      <c r="AA1250" s="2"/>
      <c r="AB1250" s="2"/>
      <c r="AC1250" s="2"/>
      <c r="AD1250" s="2"/>
      <c r="AE1250" s="2"/>
      <c r="AF1250" s="2"/>
      <c r="AG1250" s="2"/>
      <c r="AH1250" s="2"/>
      <c r="AI1250" s="2"/>
      <c r="AJ1250" s="2"/>
      <c r="AK1250" s="2"/>
      <c r="AL1250" s="2"/>
      <c r="AM1250" s="2"/>
    </row>
    <row r="1251" spans="2:39" x14ac:dyDescent="0.25">
      <c r="B1251" t="s">
        <v>748</v>
      </c>
      <c r="C1251" s="2">
        <v>7774.6</v>
      </c>
      <c r="D1251" s="2">
        <v>6777.8</v>
      </c>
      <c r="E1251" s="2">
        <v>6746.5</v>
      </c>
      <c r="F1251" s="2"/>
      <c r="G1251" s="2"/>
      <c r="H1251" s="2"/>
      <c r="I1251" s="2"/>
      <c r="J1251" s="2"/>
      <c r="L1251" s="2"/>
      <c r="M1251" s="2"/>
      <c r="Q1251" s="2"/>
      <c r="R1251" s="2"/>
      <c r="S1251" s="2"/>
      <c r="T1251" s="2"/>
      <c r="U1251" s="2"/>
      <c r="V1251" s="2"/>
      <c r="W1251" s="2"/>
      <c r="X1251" s="2"/>
      <c r="Y1251" s="2"/>
      <c r="Z1251" s="2"/>
      <c r="AA1251" s="2"/>
      <c r="AB1251" s="2"/>
      <c r="AC1251" s="2"/>
      <c r="AD1251" s="2"/>
      <c r="AE1251" s="2"/>
      <c r="AF1251" s="2"/>
      <c r="AG1251" s="2"/>
      <c r="AH1251" s="2"/>
      <c r="AI1251" s="2"/>
      <c r="AJ1251" s="2"/>
      <c r="AK1251" s="2"/>
      <c r="AL1251" s="2"/>
      <c r="AM1251" s="2"/>
    </row>
    <row r="1252" spans="2:39" x14ac:dyDescent="0.25">
      <c r="B1252" t="s">
        <v>749</v>
      </c>
      <c r="C1252" s="2">
        <v>268.89999999999998</v>
      </c>
      <c r="D1252" s="2">
        <v>132</v>
      </c>
      <c r="E1252" s="2">
        <v>57.7</v>
      </c>
      <c r="F1252" s="2"/>
      <c r="G1252" s="2"/>
      <c r="H1252" s="2"/>
      <c r="I1252" s="2"/>
      <c r="J1252" s="2"/>
      <c r="L1252" s="2"/>
      <c r="M1252" s="2"/>
      <c r="Q1252" s="2"/>
      <c r="R1252" s="2"/>
      <c r="S1252" s="2"/>
      <c r="T1252" s="2"/>
      <c r="U1252" s="2"/>
      <c r="V1252" s="2"/>
      <c r="W1252" s="2"/>
      <c r="X1252" s="2"/>
      <c r="Y1252" s="2"/>
      <c r="Z1252" s="2"/>
      <c r="AA1252" s="2"/>
      <c r="AB1252" s="2"/>
      <c r="AC1252" s="2"/>
      <c r="AD1252" s="2"/>
      <c r="AE1252" s="2"/>
      <c r="AF1252" s="2"/>
      <c r="AG1252" s="2"/>
      <c r="AH1252" s="2"/>
      <c r="AI1252" s="2"/>
      <c r="AJ1252" s="2"/>
      <c r="AK1252" s="2"/>
      <c r="AL1252" s="2"/>
      <c r="AM1252" s="2"/>
    </row>
    <row r="1253" spans="2:39" x14ac:dyDescent="0.25">
      <c r="B1253" t="s">
        <v>750</v>
      </c>
      <c r="C1253" s="2">
        <f>SUM(C1250+C1251-C1252)</f>
        <v>7822.0000000000009</v>
      </c>
      <c r="D1253" s="2">
        <f t="shared" ref="D1253:H1253" si="140">SUM(D1250+D1251-D1252)</f>
        <v>6989.6</v>
      </c>
      <c r="E1253" s="2">
        <f t="shared" si="140"/>
        <v>6865.4000000000005</v>
      </c>
      <c r="F1253" s="2">
        <f t="shared" si="140"/>
        <v>0</v>
      </c>
      <c r="G1253" s="2">
        <f t="shared" si="140"/>
        <v>0</v>
      </c>
      <c r="H1253" s="2">
        <f t="shared" si="140"/>
        <v>0</v>
      </c>
      <c r="I1253" s="2"/>
      <c r="J1253" s="2"/>
      <c r="L1253" s="2"/>
      <c r="M1253" s="2"/>
      <c r="Q1253" s="2"/>
      <c r="R1253" s="2"/>
      <c r="S1253" s="2"/>
      <c r="T1253" s="2"/>
      <c r="U1253" s="2"/>
      <c r="V1253" s="2"/>
      <c r="W1253" s="2"/>
      <c r="X1253" s="2"/>
      <c r="Y1253" s="2"/>
      <c r="Z1253" s="2"/>
      <c r="AA1253" s="2"/>
      <c r="AB1253" s="2"/>
      <c r="AC1253" s="2"/>
      <c r="AD1253" s="2"/>
      <c r="AE1253" s="2"/>
      <c r="AF1253" s="2"/>
      <c r="AG1253" s="2"/>
      <c r="AH1253" s="2"/>
      <c r="AI1253" s="2"/>
      <c r="AJ1253" s="2"/>
      <c r="AK1253" s="2"/>
      <c r="AL1253" s="2"/>
      <c r="AM1253" s="2"/>
    </row>
    <row r="1254" spans="2:39" x14ac:dyDescent="0.25">
      <c r="B1254" t="s">
        <v>751</v>
      </c>
      <c r="C1254" s="2">
        <v>76.7</v>
      </c>
      <c r="D1254" s="2">
        <v>161.1</v>
      </c>
      <c r="E1254" s="2">
        <v>35.200000000000003</v>
      </c>
      <c r="F1254" s="2"/>
      <c r="G1254" s="2"/>
      <c r="H1254" s="2"/>
      <c r="I1254" s="2"/>
      <c r="J1254" s="2"/>
      <c r="L1254" s="2"/>
      <c r="M1254" s="2"/>
      <c r="Q1254" s="2"/>
      <c r="R1254" s="2"/>
      <c r="S1254" s="2"/>
      <c r="T1254" s="2"/>
      <c r="U1254" s="2"/>
      <c r="V1254" s="2"/>
      <c r="W1254" s="2"/>
      <c r="X1254" s="2"/>
      <c r="Y1254" s="2"/>
      <c r="Z1254" s="2"/>
      <c r="AA1254" s="2"/>
      <c r="AB1254" s="2"/>
      <c r="AC1254" s="2"/>
      <c r="AD1254" s="2"/>
      <c r="AE1254" s="2"/>
      <c r="AF1254" s="2"/>
      <c r="AG1254" s="2"/>
      <c r="AH1254" s="2"/>
      <c r="AI1254" s="2"/>
      <c r="AJ1254" s="2"/>
      <c r="AK1254" s="2"/>
      <c r="AL1254" s="2"/>
      <c r="AM1254" s="2"/>
    </row>
    <row r="1255" spans="2:39" x14ac:dyDescent="0.25">
      <c r="C1255" s="2"/>
      <c r="D1255" s="2"/>
      <c r="E1255" s="2"/>
      <c r="F1255" s="2"/>
      <c r="G1255" s="2"/>
      <c r="H1255" s="2"/>
      <c r="I1255" s="2"/>
      <c r="J1255" s="2"/>
      <c r="L1255" s="2"/>
      <c r="M1255" s="2"/>
      <c r="Q1255" s="2"/>
      <c r="R1255" s="2"/>
      <c r="S1255" s="2"/>
      <c r="T1255" s="2"/>
      <c r="U1255" s="2"/>
      <c r="V1255" s="2"/>
      <c r="W1255" s="2"/>
      <c r="X1255" s="2"/>
      <c r="Y1255" s="2"/>
      <c r="Z1255" s="2"/>
      <c r="AA1255" s="2"/>
      <c r="AB1255" s="2"/>
      <c r="AC1255" s="2"/>
      <c r="AD1255" s="2"/>
      <c r="AE1255" s="2"/>
      <c r="AF1255" s="2"/>
      <c r="AG1255" s="2"/>
      <c r="AH1255" s="2"/>
      <c r="AI1255" s="2"/>
      <c r="AJ1255" s="2"/>
      <c r="AK1255" s="2"/>
      <c r="AL1255" s="2"/>
      <c r="AM1255" s="2"/>
    </row>
    <row r="1256" spans="2:39" x14ac:dyDescent="0.25">
      <c r="B1256" s="13" t="s">
        <v>680</v>
      </c>
      <c r="C1256" s="2"/>
      <c r="D1256" s="2"/>
      <c r="E1256" s="2"/>
      <c r="F1256" s="2"/>
      <c r="G1256" s="2"/>
      <c r="H1256" s="2"/>
      <c r="I1256" s="2"/>
      <c r="J1256" s="2"/>
      <c r="L1256" s="2"/>
      <c r="M1256" s="2"/>
      <c r="Q1256" s="2"/>
      <c r="R1256" s="2"/>
      <c r="S1256" s="2"/>
      <c r="T1256" s="2"/>
      <c r="U1256" s="2"/>
      <c r="V1256" s="2"/>
      <c r="W1256" s="2"/>
      <c r="X1256" s="2"/>
      <c r="Y1256" s="2"/>
      <c r="Z1256" s="2"/>
      <c r="AA1256" s="2"/>
      <c r="AB1256" s="2"/>
      <c r="AC1256" s="2"/>
      <c r="AD1256" s="2"/>
      <c r="AE1256" s="2"/>
      <c r="AF1256" s="2"/>
      <c r="AG1256" s="2"/>
      <c r="AH1256" s="2"/>
      <c r="AI1256" s="2"/>
      <c r="AJ1256" s="2"/>
      <c r="AK1256" s="2"/>
      <c r="AL1256" s="2"/>
      <c r="AM1256" s="2"/>
    </row>
    <row r="1257" spans="2:39" x14ac:dyDescent="0.25">
      <c r="B1257" t="s">
        <v>747</v>
      </c>
      <c r="C1257" s="2">
        <v>13.6</v>
      </c>
      <c r="D1257" s="2">
        <v>30.1</v>
      </c>
      <c r="E1257" s="2">
        <v>9.1999999999999993</v>
      </c>
      <c r="F1257" s="2"/>
      <c r="G1257" s="2"/>
      <c r="H1257" s="2"/>
      <c r="I1257" s="2"/>
      <c r="J1257" s="2"/>
      <c r="L1257" s="2"/>
      <c r="M1257" s="2"/>
      <c r="Q1257" s="2"/>
      <c r="R1257" s="2"/>
      <c r="S1257" s="2"/>
      <c r="T1257" s="2"/>
      <c r="U1257" s="2"/>
      <c r="V1257" s="2"/>
      <c r="W1257" s="2"/>
      <c r="X1257" s="2"/>
      <c r="Y1257" s="2"/>
      <c r="Z1257" s="2"/>
      <c r="AA1257" s="2"/>
      <c r="AB1257" s="2"/>
      <c r="AC1257" s="2"/>
      <c r="AD1257" s="2"/>
      <c r="AE1257" s="2"/>
      <c r="AF1257" s="2"/>
      <c r="AG1257" s="2"/>
      <c r="AH1257" s="2"/>
      <c r="AI1257" s="2"/>
      <c r="AJ1257" s="2"/>
      <c r="AK1257" s="2"/>
      <c r="AL1257" s="2"/>
      <c r="AM1257" s="2"/>
    </row>
    <row r="1258" spans="2:39" x14ac:dyDescent="0.25">
      <c r="B1258" t="s">
        <v>748</v>
      </c>
      <c r="C1258" s="2">
        <v>711.4</v>
      </c>
      <c r="D1258" s="2">
        <v>776.2</v>
      </c>
      <c r="E1258" s="2">
        <v>892.5</v>
      </c>
      <c r="F1258" s="2"/>
      <c r="G1258" s="2"/>
      <c r="H1258" s="2"/>
      <c r="I1258" s="2"/>
      <c r="J1258" s="2"/>
      <c r="L1258" s="2"/>
      <c r="M1258" s="2"/>
      <c r="Q1258" s="2"/>
      <c r="R1258" s="2"/>
      <c r="S1258" s="2"/>
      <c r="T1258" s="2"/>
      <c r="U1258" s="2"/>
      <c r="V1258" s="2"/>
      <c r="W1258" s="2"/>
      <c r="X1258" s="2"/>
      <c r="Y1258" s="2"/>
      <c r="Z1258" s="2"/>
      <c r="AA1258" s="2"/>
      <c r="AB1258" s="2"/>
      <c r="AC1258" s="2"/>
      <c r="AD1258" s="2"/>
      <c r="AE1258" s="2"/>
      <c r="AF1258" s="2"/>
      <c r="AG1258" s="2"/>
      <c r="AH1258" s="2"/>
      <c r="AI1258" s="2"/>
      <c r="AJ1258" s="2"/>
      <c r="AK1258" s="2"/>
      <c r="AL1258" s="2"/>
      <c r="AM1258" s="2"/>
    </row>
    <row r="1259" spans="2:39" x14ac:dyDescent="0.25">
      <c r="B1259" t="s">
        <v>749</v>
      </c>
      <c r="C1259" s="2">
        <v>11.5</v>
      </c>
      <c r="D1259" s="2">
        <v>7.7</v>
      </c>
      <c r="E1259" s="2">
        <v>2.8</v>
      </c>
      <c r="F1259" s="2"/>
      <c r="G1259" s="2"/>
      <c r="H1259" s="2"/>
      <c r="I1259" s="2"/>
      <c r="J1259" s="2"/>
      <c r="L1259" s="2"/>
      <c r="M1259" s="2"/>
      <c r="Q1259" s="2"/>
      <c r="R1259" s="2"/>
      <c r="S1259" s="2"/>
      <c r="T1259" s="2"/>
      <c r="U1259" s="2"/>
      <c r="V1259" s="2"/>
      <c r="W1259" s="2"/>
      <c r="X1259" s="2"/>
      <c r="Y1259" s="2"/>
      <c r="Z1259" s="2"/>
      <c r="AA1259" s="2"/>
      <c r="AB1259" s="2"/>
      <c r="AC1259" s="2"/>
      <c r="AD1259" s="2"/>
      <c r="AE1259" s="2"/>
      <c r="AF1259" s="2"/>
      <c r="AG1259" s="2"/>
      <c r="AH1259" s="2"/>
      <c r="AI1259" s="2"/>
      <c r="AJ1259" s="2"/>
      <c r="AK1259" s="2"/>
      <c r="AL1259" s="2"/>
      <c r="AM1259" s="2"/>
    </row>
    <row r="1260" spans="2:39" x14ac:dyDescent="0.25">
      <c r="B1260" t="s">
        <v>750</v>
      </c>
      <c r="C1260" s="2">
        <f>SUM(C1257+C1258-C1259)</f>
        <v>713.5</v>
      </c>
      <c r="D1260" s="2">
        <f t="shared" ref="D1260:H1260" si="141">SUM(D1257+D1258-D1259)</f>
        <v>798.6</v>
      </c>
      <c r="E1260" s="2">
        <f t="shared" si="141"/>
        <v>898.90000000000009</v>
      </c>
      <c r="F1260" s="2">
        <f t="shared" si="141"/>
        <v>0</v>
      </c>
      <c r="G1260" s="2">
        <f t="shared" si="141"/>
        <v>0</v>
      </c>
      <c r="H1260" s="2">
        <f t="shared" si="141"/>
        <v>0</v>
      </c>
      <c r="I1260" s="2"/>
      <c r="J1260" s="2"/>
      <c r="L1260" s="2"/>
      <c r="M1260" s="2"/>
      <c r="Q1260" s="2"/>
      <c r="R1260" s="2"/>
      <c r="S1260" s="2"/>
      <c r="T1260" s="2"/>
      <c r="U1260" s="2"/>
      <c r="V1260" s="2"/>
      <c r="W1260" s="2"/>
      <c r="X1260" s="2"/>
      <c r="Y1260" s="2"/>
      <c r="Z1260" s="2"/>
      <c r="AA1260" s="2"/>
      <c r="AB1260" s="2"/>
      <c r="AC1260" s="2"/>
      <c r="AD1260" s="2"/>
      <c r="AE1260" s="2"/>
      <c r="AF1260" s="2"/>
      <c r="AG1260" s="2"/>
      <c r="AH1260" s="2"/>
      <c r="AI1260" s="2"/>
      <c r="AJ1260" s="2"/>
      <c r="AK1260" s="2"/>
      <c r="AL1260" s="2"/>
      <c r="AM1260" s="2"/>
    </row>
    <row r="1261" spans="2:39" x14ac:dyDescent="0.25">
      <c r="B1261" t="s">
        <v>751</v>
      </c>
      <c r="C1261" s="2">
        <v>1.1000000000000001</v>
      </c>
      <c r="D1261" s="2">
        <v>11.5</v>
      </c>
      <c r="E1261" s="2">
        <v>6.4</v>
      </c>
      <c r="F1261" s="2"/>
      <c r="G1261" s="2"/>
      <c r="H1261" s="2"/>
      <c r="I1261" s="2"/>
      <c r="J1261" s="2"/>
      <c r="L1261" s="2"/>
      <c r="M1261" s="2"/>
      <c r="Q1261" s="2"/>
      <c r="R1261" s="2"/>
      <c r="S1261" s="2"/>
      <c r="T1261" s="2"/>
      <c r="U1261" s="2"/>
      <c r="V1261" s="2"/>
      <c r="W1261" s="2"/>
      <c r="X1261" s="2"/>
      <c r="Y1261" s="2"/>
      <c r="Z1261" s="2"/>
      <c r="AA1261" s="2"/>
      <c r="AB1261" s="2"/>
      <c r="AC1261" s="2"/>
      <c r="AD1261" s="2"/>
      <c r="AE1261" s="2"/>
      <c r="AF1261" s="2"/>
      <c r="AG1261" s="2"/>
      <c r="AH1261" s="2"/>
      <c r="AI1261" s="2"/>
      <c r="AJ1261" s="2"/>
      <c r="AK1261" s="2"/>
      <c r="AL1261" s="2"/>
      <c r="AM1261" s="2"/>
    </row>
    <row r="1262" spans="2:39" x14ac:dyDescent="0.25">
      <c r="C1262" s="2"/>
      <c r="D1262" s="2"/>
      <c r="E1262" s="2"/>
      <c r="F1262" s="2"/>
      <c r="G1262" s="2"/>
      <c r="H1262" s="2"/>
      <c r="I1262" s="2"/>
      <c r="J1262" s="2"/>
      <c r="L1262" s="2"/>
      <c r="M1262" s="2"/>
      <c r="Q1262" s="2"/>
      <c r="R1262" s="2"/>
      <c r="S1262" s="2"/>
      <c r="T1262" s="2"/>
      <c r="U1262" s="2"/>
      <c r="V1262" s="2"/>
      <c r="W1262" s="2"/>
      <c r="X1262" s="2"/>
      <c r="Y1262" s="2"/>
      <c r="Z1262" s="2"/>
      <c r="AA1262" s="2"/>
      <c r="AB1262" s="2"/>
      <c r="AC1262" s="2"/>
      <c r="AD1262" s="2"/>
      <c r="AE1262" s="2"/>
      <c r="AF1262" s="2"/>
      <c r="AG1262" s="2"/>
      <c r="AH1262" s="2"/>
      <c r="AI1262" s="2"/>
      <c r="AJ1262" s="2"/>
      <c r="AK1262" s="2"/>
      <c r="AL1262" s="2"/>
      <c r="AM1262" s="2"/>
    </row>
    <row r="1263" spans="2:39" x14ac:dyDescent="0.25">
      <c r="B1263" s="13" t="s">
        <v>752</v>
      </c>
      <c r="C1263" s="2"/>
      <c r="D1263" s="2"/>
      <c r="E1263" s="2"/>
      <c r="F1263" s="2"/>
      <c r="G1263" s="2"/>
      <c r="H1263" s="2"/>
      <c r="I1263" s="2"/>
      <c r="J1263" s="2"/>
      <c r="L1263" s="2"/>
      <c r="M1263" s="2"/>
      <c r="Q1263" s="2"/>
      <c r="R1263" s="2"/>
      <c r="S1263" s="2"/>
      <c r="T1263" s="2"/>
      <c r="U1263" s="2"/>
      <c r="V1263" s="2"/>
      <c r="W1263" s="2"/>
      <c r="X1263" s="2"/>
      <c r="Y1263" s="2"/>
      <c r="Z1263" s="2"/>
      <c r="AA1263" s="2"/>
      <c r="AB1263" s="2"/>
      <c r="AC1263" s="2"/>
      <c r="AD1263" s="2"/>
      <c r="AE1263" s="2"/>
      <c r="AF1263" s="2"/>
      <c r="AG1263" s="2"/>
      <c r="AH1263" s="2"/>
      <c r="AI1263" s="2"/>
      <c r="AJ1263" s="2"/>
      <c r="AK1263" s="2"/>
      <c r="AL1263" s="2"/>
      <c r="AM1263" s="2"/>
    </row>
    <row r="1264" spans="2:39" x14ac:dyDescent="0.25">
      <c r="B1264" t="s">
        <v>747</v>
      </c>
      <c r="C1264" s="2">
        <v>0.5</v>
      </c>
      <c r="D1264" s="2">
        <v>0.7</v>
      </c>
      <c r="E1264" s="2">
        <v>0.4</v>
      </c>
      <c r="F1264" s="2"/>
      <c r="G1264" s="2"/>
      <c r="H1264" s="2"/>
      <c r="I1264" s="2"/>
      <c r="J1264" s="2"/>
      <c r="L1264" s="2"/>
      <c r="M1264" s="2"/>
      <c r="Q1264" s="2"/>
      <c r="R1264" s="2"/>
      <c r="S1264" s="2"/>
      <c r="T1264" s="2"/>
      <c r="U1264" s="2"/>
      <c r="V1264" s="2"/>
      <c r="W1264" s="2"/>
      <c r="X1264" s="2"/>
      <c r="Y1264" s="2"/>
      <c r="Z1264" s="2"/>
      <c r="AA1264" s="2"/>
      <c r="AB1264" s="2"/>
      <c r="AC1264" s="2"/>
      <c r="AD1264" s="2"/>
      <c r="AE1264" s="2"/>
      <c r="AF1264" s="2"/>
      <c r="AG1264" s="2"/>
      <c r="AH1264" s="2"/>
      <c r="AI1264" s="2"/>
      <c r="AJ1264" s="2"/>
      <c r="AK1264" s="2"/>
      <c r="AL1264" s="2"/>
      <c r="AM1264" s="2"/>
    </row>
    <row r="1265" spans="2:39" x14ac:dyDescent="0.25">
      <c r="B1265" t="s">
        <v>748</v>
      </c>
      <c r="C1265" s="2">
        <v>5.0999999999999996</v>
      </c>
      <c r="D1265" s="2">
        <v>16</v>
      </c>
      <c r="E1265" s="2">
        <v>10.4</v>
      </c>
      <c r="F1265" s="2"/>
      <c r="G1265" s="2"/>
      <c r="H1265" s="2"/>
      <c r="I1265" s="2"/>
      <c r="J1265" s="2"/>
      <c r="L1265" s="2"/>
      <c r="M1265" s="2"/>
      <c r="Q1265" s="2"/>
      <c r="R1265" s="2"/>
      <c r="S1265" s="2"/>
      <c r="T1265" s="2"/>
      <c r="U1265" s="2"/>
      <c r="V1265" s="2"/>
      <c r="W1265" s="2"/>
      <c r="X1265" s="2"/>
      <c r="Y1265" s="2"/>
      <c r="Z1265" s="2"/>
      <c r="AA1265" s="2"/>
      <c r="AB1265" s="2"/>
      <c r="AC1265" s="2"/>
      <c r="AD1265" s="2"/>
      <c r="AE1265" s="2"/>
      <c r="AF1265" s="2"/>
      <c r="AG1265" s="2"/>
      <c r="AH1265" s="2"/>
      <c r="AI1265" s="2"/>
      <c r="AJ1265" s="2"/>
      <c r="AK1265" s="2"/>
      <c r="AL1265" s="2"/>
      <c r="AM1265" s="2"/>
    </row>
    <row r="1266" spans="2:39" x14ac:dyDescent="0.25">
      <c r="B1266" t="s">
        <v>749</v>
      </c>
      <c r="C1266" s="2"/>
      <c r="D1266" s="2">
        <v>0.1</v>
      </c>
      <c r="E1266" s="2"/>
      <c r="F1266" s="2"/>
      <c r="G1266" s="2"/>
      <c r="H1266" s="2"/>
      <c r="I1266" s="2"/>
      <c r="J1266" s="2"/>
      <c r="L1266" s="2"/>
      <c r="M1266" s="2"/>
      <c r="Q1266" s="2"/>
      <c r="R1266" s="2"/>
      <c r="S1266" s="2"/>
      <c r="T1266" s="2"/>
      <c r="U1266" s="2"/>
      <c r="V1266" s="2"/>
      <c r="W1266" s="2"/>
      <c r="X1266" s="2"/>
      <c r="Y1266" s="2"/>
      <c r="Z1266" s="2"/>
      <c r="AA1266" s="2"/>
      <c r="AB1266" s="2"/>
      <c r="AC1266" s="2"/>
      <c r="AD1266" s="2"/>
      <c r="AE1266" s="2"/>
      <c r="AF1266" s="2"/>
      <c r="AG1266" s="2"/>
      <c r="AH1266" s="2"/>
      <c r="AI1266" s="2"/>
      <c r="AJ1266" s="2"/>
      <c r="AK1266" s="2"/>
      <c r="AL1266" s="2"/>
      <c r="AM1266" s="2"/>
    </row>
    <row r="1267" spans="2:39" x14ac:dyDescent="0.25">
      <c r="B1267" t="s">
        <v>750</v>
      </c>
      <c r="C1267" s="2">
        <f>SUM(C1264+C1265-C1266)</f>
        <v>5.6</v>
      </c>
      <c r="D1267" s="2">
        <f t="shared" ref="D1267:H1267" si="142">SUM(D1264+D1265-D1266)</f>
        <v>16.599999999999998</v>
      </c>
      <c r="E1267" s="2">
        <f t="shared" si="142"/>
        <v>10.8</v>
      </c>
      <c r="F1267" s="2">
        <f t="shared" si="142"/>
        <v>0</v>
      </c>
      <c r="G1267" s="2">
        <f t="shared" si="142"/>
        <v>0</v>
      </c>
      <c r="H1267" s="2">
        <f t="shared" si="142"/>
        <v>0</v>
      </c>
      <c r="I1267" s="2"/>
      <c r="J1267" s="2"/>
      <c r="L1267" s="2"/>
      <c r="M1267" s="2"/>
      <c r="Q1267" s="2"/>
      <c r="R1267" s="2"/>
      <c r="S1267" s="2"/>
      <c r="T1267" s="2"/>
      <c r="U1267" s="2"/>
      <c r="V1267" s="2"/>
      <c r="W1267" s="2"/>
      <c r="X1267" s="2"/>
      <c r="Y1267" s="2"/>
      <c r="Z1267" s="2"/>
      <c r="AA1267" s="2"/>
      <c r="AB1267" s="2"/>
      <c r="AC1267" s="2"/>
      <c r="AD1267" s="2"/>
      <c r="AE1267" s="2"/>
      <c r="AF1267" s="2"/>
      <c r="AG1267" s="2"/>
      <c r="AH1267" s="2"/>
      <c r="AI1267" s="2"/>
      <c r="AJ1267" s="2"/>
      <c r="AK1267" s="2"/>
      <c r="AL1267" s="2"/>
      <c r="AM1267" s="2"/>
    </row>
    <row r="1268" spans="2:39" x14ac:dyDescent="0.25">
      <c r="B1268" t="s">
        <v>751</v>
      </c>
      <c r="C1268" s="2">
        <v>-0.1</v>
      </c>
      <c r="D1268" s="2">
        <v>0.1</v>
      </c>
      <c r="E1268" s="2"/>
      <c r="F1268" s="2"/>
      <c r="G1268" s="2"/>
      <c r="H1268" s="2"/>
      <c r="I1268" s="2"/>
      <c r="J1268" s="2"/>
      <c r="L1268" s="2"/>
      <c r="M1268" s="2"/>
      <c r="Q1268" s="2"/>
      <c r="R1268" s="2"/>
      <c r="S1268" s="2"/>
      <c r="T1268" s="2"/>
      <c r="U1268" s="2"/>
      <c r="V1268" s="2"/>
      <c r="W1268" s="2"/>
      <c r="X1268" s="2"/>
      <c r="Y1268" s="2"/>
      <c r="Z1268" s="2"/>
      <c r="AA1268" s="2"/>
      <c r="AB1268" s="2"/>
      <c r="AC1268" s="2"/>
      <c r="AD1268" s="2"/>
      <c r="AE1268" s="2"/>
      <c r="AF1268" s="2"/>
      <c r="AG1268" s="2"/>
      <c r="AH1268" s="2"/>
      <c r="AI1268" s="2"/>
      <c r="AJ1268" s="2"/>
      <c r="AK1268" s="2"/>
      <c r="AL1268" s="2"/>
      <c r="AM1268" s="2"/>
    </row>
    <row r="1269" spans="2:39" x14ac:dyDescent="0.25">
      <c r="C1269" s="2"/>
      <c r="D1269" s="2"/>
      <c r="E1269" s="2"/>
      <c r="F1269" s="2"/>
      <c r="G1269" s="2"/>
      <c r="H1269" s="2"/>
      <c r="I1269" s="2"/>
      <c r="J1269" s="2"/>
      <c r="L1269" s="2"/>
      <c r="M1269" s="2"/>
      <c r="Q1269" s="2"/>
      <c r="R1269" s="2"/>
      <c r="S1269" s="2"/>
      <c r="T1269" s="2"/>
      <c r="U1269" s="2"/>
      <c r="V1269" s="2"/>
      <c r="W1269" s="2"/>
      <c r="X1269" s="2"/>
      <c r="Y1269" s="2"/>
      <c r="Z1269" s="2"/>
      <c r="AA1269" s="2"/>
      <c r="AB1269" s="2"/>
      <c r="AC1269" s="2"/>
      <c r="AD1269" s="2"/>
      <c r="AE1269" s="2"/>
      <c r="AF1269" s="2"/>
      <c r="AG1269" s="2"/>
      <c r="AH1269" s="2"/>
      <c r="AI1269" s="2"/>
      <c r="AJ1269" s="2"/>
      <c r="AK1269" s="2"/>
      <c r="AL1269" s="2"/>
      <c r="AM1269" s="2"/>
    </row>
    <row r="1270" spans="2:39" x14ac:dyDescent="0.25">
      <c r="B1270" s="13" t="s">
        <v>753</v>
      </c>
      <c r="C1270" s="2"/>
      <c r="D1270" s="2"/>
      <c r="E1270" s="2"/>
      <c r="F1270" s="2"/>
      <c r="G1270" s="2"/>
      <c r="H1270" s="2"/>
      <c r="I1270" s="2"/>
      <c r="J1270" s="2"/>
      <c r="L1270" s="2"/>
      <c r="M1270" s="2"/>
      <c r="Q1270" s="2"/>
      <c r="R1270" s="2"/>
      <c r="S1270" s="2"/>
      <c r="T1270" s="2"/>
      <c r="U1270" s="2"/>
      <c r="V1270" s="2"/>
      <c r="W1270" s="2"/>
      <c r="X1270" s="2"/>
      <c r="Y1270" s="2"/>
      <c r="Z1270" s="2"/>
      <c r="AA1270" s="2"/>
      <c r="AB1270" s="2"/>
      <c r="AC1270" s="2"/>
      <c r="AD1270" s="2"/>
      <c r="AE1270" s="2"/>
      <c r="AF1270" s="2"/>
      <c r="AG1270" s="2"/>
      <c r="AH1270" s="2"/>
      <c r="AI1270" s="2"/>
      <c r="AJ1270" s="2"/>
      <c r="AK1270" s="2"/>
      <c r="AL1270" s="2"/>
      <c r="AM1270" s="2"/>
    </row>
    <row r="1271" spans="2:39" x14ac:dyDescent="0.25">
      <c r="B1271" t="s">
        <v>747</v>
      </c>
      <c r="C1271" s="2">
        <f>SUM(C1250+C1257+C1264)</f>
        <v>330.40000000000003</v>
      </c>
      <c r="D1271" s="2">
        <f t="shared" ref="D1271:H1275" si="143">SUM(D1250+D1257+D1264)</f>
        <v>374.6</v>
      </c>
      <c r="E1271" s="2">
        <f t="shared" si="143"/>
        <v>186.2</v>
      </c>
      <c r="F1271" s="2">
        <f t="shared" si="143"/>
        <v>0</v>
      </c>
      <c r="G1271" s="2">
        <f t="shared" si="143"/>
        <v>0</v>
      </c>
      <c r="H1271" s="2">
        <f t="shared" si="143"/>
        <v>0</v>
      </c>
      <c r="I1271" s="2"/>
      <c r="J1271" s="2"/>
      <c r="L1271" s="2"/>
      <c r="M1271" s="2"/>
      <c r="Q1271" s="2"/>
      <c r="R1271" s="2"/>
      <c r="S1271" s="2"/>
      <c r="T1271" s="2"/>
      <c r="U1271" s="2"/>
      <c r="V1271" s="2"/>
      <c r="W1271" s="2"/>
      <c r="X1271" s="2"/>
      <c r="Y1271" s="2"/>
      <c r="Z1271" s="2"/>
      <c r="AA1271" s="2"/>
      <c r="AB1271" s="2"/>
      <c r="AC1271" s="2"/>
      <c r="AD1271" s="2"/>
      <c r="AE1271" s="2"/>
      <c r="AF1271" s="2"/>
      <c r="AG1271" s="2"/>
      <c r="AH1271" s="2"/>
      <c r="AI1271" s="2"/>
      <c r="AJ1271" s="2"/>
      <c r="AK1271" s="2"/>
      <c r="AL1271" s="2"/>
      <c r="AM1271" s="2"/>
    </row>
    <row r="1272" spans="2:39" x14ac:dyDescent="0.25">
      <c r="B1272" t="s">
        <v>748</v>
      </c>
      <c r="C1272" s="2">
        <f>SUM(C1251+C1258+C1265)</f>
        <v>8491.1</v>
      </c>
      <c r="D1272" s="2">
        <f t="shared" si="143"/>
        <v>7570</v>
      </c>
      <c r="E1272" s="2">
        <f t="shared" si="143"/>
        <v>7649.4</v>
      </c>
      <c r="F1272" s="2">
        <f t="shared" si="143"/>
        <v>0</v>
      </c>
      <c r="G1272" s="2">
        <f t="shared" si="143"/>
        <v>0</v>
      </c>
      <c r="H1272" s="2">
        <f t="shared" si="143"/>
        <v>0</v>
      </c>
      <c r="I1272" s="2"/>
      <c r="J1272" s="2"/>
      <c r="L1272" s="2"/>
      <c r="M1272" s="2"/>
      <c r="Q1272" s="2"/>
      <c r="R1272" s="2"/>
      <c r="S1272" s="2"/>
      <c r="T1272" s="2"/>
      <c r="U1272" s="2"/>
      <c r="V1272" s="2"/>
      <c r="W1272" s="2"/>
      <c r="X1272" s="2"/>
      <c r="Y1272" s="2"/>
      <c r="Z1272" s="2"/>
      <c r="AA1272" s="2"/>
      <c r="AB1272" s="2"/>
      <c r="AC1272" s="2"/>
      <c r="AD1272" s="2"/>
      <c r="AE1272" s="2"/>
      <c r="AF1272" s="2"/>
      <c r="AG1272" s="2"/>
      <c r="AH1272" s="2"/>
      <c r="AI1272" s="2"/>
      <c r="AJ1272" s="2"/>
      <c r="AK1272" s="2"/>
      <c r="AL1272" s="2"/>
      <c r="AM1272" s="2"/>
    </row>
    <row r="1273" spans="2:39" x14ac:dyDescent="0.25">
      <c r="B1273" t="s">
        <v>749</v>
      </c>
      <c r="C1273" s="2">
        <f>SUM(C1252+C1259+C1266)</f>
        <v>280.39999999999998</v>
      </c>
      <c r="D1273" s="2">
        <f t="shared" si="143"/>
        <v>139.79999999999998</v>
      </c>
      <c r="E1273" s="2">
        <f t="shared" si="143"/>
        <v>60.5</v>
      </c>
      <c r="F1273" s="2">
        <f t="shared" si="143"/>
        <v>0</v>
      </c>
      <c r="G1273" s="2">
        <f t="shared" si="143"/>
        <v>0</v>
      </c>
      <c r="H1273" s="2">
        <f t="shared" si="143"/>
        <v>0</v>
      </c>
      <c r="I1273" s="2"/>
      <c r="J1273" s="2"/>
      <c r="L1273" s="2"/>
      <c r="M1273" s="2"/>
      <c r="Q1273" s="2"/>
      <c r="R1273" s="2"/>
      <c r="S1273" s="2"/>
      <c r="T1273" s="2"/>
      <c r="U1273" s="2"/>
      <c r="V1273" s="2"/>
      <c r="W1273" s="2"/>
      <c r="X1273" s="2"/>
      <c r="Y1273" s="2"/>
      <c r="Z1273" s="2"/>
      <c r="AA1273" s="2"/>
      <c r="AB1273" s="2"/>
      <c r="AC1273" s="2"/>
      <c r="AD1273" s="2"/>
      <c r="AE1273" s="2"/>
      <c r="AF1273" s="2"/>
      <c r="AG1273" s="2"/>
      <c r="AH1273" s="2"/>
      <c r="AI1273" s="2"/>
      <c r="AJ1273" s="2"/>
      <c r="AK1273" s="2"/>
      <c r="AL1273" s="2"/>
      <c r="AM1273" s="2"/>
    </row>
    <row r="1274" spans="2:39" x14ac:dyDescent="0.25">
      <c r="B1274" t="s">
        <v>750</v>
      </c>
      <c r="C1274" s="2">
        <f>SUM(C1253+C1260+C1267)</f>
        <v>8541.1</v>
      </c>
      <c r="D1274" s="2">
        <f t="shared" si="143"/>
        <v>7804.8000000000011</v>
      </c>
      <c r="E1274" s="2">
        <f t="shared" si="143"/>
        <v>7775.1000000000013</v>
      </c>
      <c r="F1274" s="2">
        <f t="shared" si="143"/>
        <v>0</v>
      </c>
      <c r="G1274" s="2">
        <f t="shared" si="143"/>
        <v>0</v>
      </c>
      <c r="H1274" s="2">
        <f t="shared" si="143"/>
        <v>0</v>
      </c>
      <c r="I1274" s="2"/>
      <c r="J1274" s="2"/>
      <c r="L1274" s="2"/>
      <c r="M1274" s="2"/>
      <c r="Q1274" s="2"/>
      <c r="R1274" s="2"/>
      <c r="S1274" s="2"/>
      <c r="T1274" s="2"/>
      <c r="U1274" s="2"/>
      <c r="V1274" s="2"/>
      <c r="W1274" s="2"/>
      <c r="X1274" s="2"/>
      <c r="Y1274" s="2"/>
      <c r="Z1274" s="2"/>
      <c r="AA1274" s="2"/>
      <c r="AB1274" s="2"/>
      <c r="AC1274" s="2"/>
      <c r="AD1274" s="2"/>
      <c r="AE1274" s="2"/>
      <c r="AF1274" s="2"/>
      <c r="AG1274" s="2"/>
      <c r="AH1274" s="2"/>
      <c r="AI1274" s="2"/>
      <c r="AJ1274" s="2"/>
      <c r="AK1274" s="2"/>
      <c r="AL1274" s="2"/>
      <c r="AM1274" s="2"/>
    </row>
    <row r="1275" spans="2:39" x14ac:dyDescent="0.25">
      <c r="B1275" t="s">
        <v>751</v>
      </c>
      <c r="C1275" s="2">
        <f>SUM(C1254+C1261+C1268)</f>
        <v>77.7</v>
      </c>
      <c r="D1275" s="2">
        <f t="shared" si="143"/>
        <v>172.7</v>
      </c>
      <c r="E1275" s="2">
        <f t="shared" si="143"/>
        <v>41.6</v>
      </c>
      <c r="F1275" s="2">
        <f t="shared" si="143"/>
        <v>0</v>
      </c>
      <c r="G1275" s="2">
        <f t="shared" si="143"/>
        <v>0</v>
      </c>
      <c r="H1275" s="2">
        <f t="shared" si="143"/>
        <v>0</v>
      </c>
      <c r="I1275" s="2"/>
      <c r="J1275" s="2"/>
      <c r="L1275" s="2"/>
      <c r="M1275" s="2"/>
      <c r="Q1275" s="2"/>
      <c r="R1275" s="2"/>
      <c r="S1275" s="2"/>
      <c r="T1275" s="2"/>
      <c r="U1275" s="2"/>
      <c r="V1275" s="2"/>
      <c r="W1275" s="2"/>
      <c r="X1275" s="2"/>
      <c r="Y1275" s="2"/>
      <c r="Z1275" s="2"/>
      <c r="AA1275" s="2"/>
      <c r="AB1275" s="2"/>
      <c r="AC1275" s="2"/>
      <c r="AD1275" s="2"/>
      <c r="AE1275" s="2"/>
      <c r="AF1275" s="2"/>
      <c r="AG1275" s="2"/>
      <c r="AH1275" s="2"/>
      <c r="AI1275" s="2"/>
      <c r="AJ1275" s="2"/>
      <c r="AK1275" s="2"/>
      <c r="AL1275" s="2"/>
      <c r="AM1275" s="2"/>
    </row>
    <row r="1276" spans="2:39" x14ac:dyDescent="0.25">
      <c r="C1276" s="2"/>
      <c r="D1276" s="2"/>
      <c r="E1276" s="2"/>
      <c r="F1276" s="2"/>
      <c r="G1276" s="2"/>
      <c r="H1276" s="2"/>
      <c r="I1276" s="2"/>
      <c r="J1276" s="2"/>
      <c r="L1276" s="2"/>
      <c r="M1276" s="2"/>
      <c r="Q1276" s="2"/>
      <c r="R1276" s="2"/>
      <c r="S1276" s="2"/>
      <c r="T1276" s="2"/>
      <c r="U1276" s="2"/>
      <c r="V1276" s="2"/>
      <c r="W1276" s="2"/>
      <c r="X1276" s="2"/>
      <c r="Y1276" s="2"/>
      <c r="Z1276" s="2"/>
      <c r="AA1276" s="2"/>
      <c r="AB1276" s="2"/>
      <c r="AC1276" s="2"/>
      <c r="AD1276" s="2"/>
      <c r="AE1276" s="2"/>
      <c r="AF1276" s="2"/>
      <c r="AG1276" s="2"/>
      <c r="AH1276" s="2"/>
      <c r="AI1276" s="2"/>
      <c r="AJ1276" s="2"/>
      <c r="AK1276" s="2"/>
      <c r="AL1276" s="2"/>
      <c r="AM1276" s="2"/>
    </row>
    <row r="1277" spans="2:39" x14ac:dyDescent="0.25">
      <c r="C1277" s="2"/>
      <c r="D1277" s="2"/>
      <c r="E1277" s="2"/>
      <c r="F1277" s="2"/>
      <c r="G1277" s="2"/>
      <c r="H1277" s="2"/>
      <c r="I1277" s="2"/>
      <c r="J1277" s="2"/>
      <c r="L1277" s="2"/>
      <c r="M1277" s="2"/>
      <c r="Q1277" s="2"/>
      <c r="R1277" s="2"/>
      <c r="S1277" s="2"/>
      <c r="T1277" s="2"/>
      <c r="U1277" s="2"/>
      <c r="V1277" s="2"/>
      <c r="W1277" s="2"/>
      <c r="X1277" s="2"/>
      <c r="Y1277" s="2"/>
      <c r="Z1277" s="2"/>
      <c r="AA1277" s="2"/>
      <c r="AB1277" s="2"/>
      <c r="AC1277" s="2"/>
      <c r="AD1277" s="2"/>
      <c r="AE1277" s="2"/>
      <c r="AF1277" s="2"/>
      <c r="AG1277" s="2"/>
      <c r="AH1277" s="2"/>
      <c r="AI1277" s="2"/>
      <c r="AJ1277" s="2"/>
      <c r="AK1277" s="2"/>
      <c r="AL1277" s="2"/>
      <c r="AM1277" s="2"/>
    </row>
    <row r="1278" spans="2:39" ht="15.75" thickBot="1" x14ac:dyDescent="0.3">
      <c r="B1278" s="13" t="s">
        <v>152</v>
      </c>
      <c r="C1278" s="5">
        <v>44408</v>
      </c>
      <c r="D1278" s="5">
        <v>44043</v>
      </c>
      <c r="E1278" s="5">
        <v>43677</v>
      </c>
      <c r="F1278" s="5">
        <v>43312</v>
      </c>
      <c r="G1278" s="5">
        <v>42947</v>
      </c>
      <c r="H1278" s="5">
        <v>42582</v>
      </c>
      <c r="I1278" s="2"/>
      <c r="J1278" s="2"/>
      <c r="K1278" s="5">
        <v>44592</v>
      </c>
      <c r="L1278" s="5">
        <v>44227</v>
      </c>
      <c r="M1278" s="5">
        <v>43861</v>
      </c>
      <c r="N1278" s="5">
        <v>43496</v>
      </c>
      <c r="P1278" s="2"/>
      <c r="Q1278" s="2"/>
      <c r="R1278" s="2"/>
      <c r="S1278" s="2"/>
      <c r="T1278" s="2"/>
      <c r="U1278" s="2"/>
      <c r="V1278" s="2"/>
      <c r="W1278" s="2"/>
      <c r="X1278" s="2"/>
      <c r="Y1278" s="2"/>
      <c r="Z1278" s="2"/>
      <c r="AA1278" s="2"/>
      <c r="AB1278" s="2"/>
      <c r="AC1278" s="2"/>
      <c r="AD1278" s="2"/>
      <c r="AE1278" s="2"/>
      <c r="AF1278" s="2"/>
      <c r="AG1278" s="2"/>
      <c r="AH1278" s="2"/>
      <c r="AI1278" s="2"/>
      <c r="AJ1278" s="2"/>
      <c r="AK1278" s="2"/>
      <c r="AL1278" s="2"/>
      <c r="AM1278" s="2"/>
    </row>
    <row r="1279" spans="2:39" x14ac:dyDescent="0.25">
      <c r="B1279" s="69" t="s">
        <v>754</v>
      </c>
      <c r="C1279" s="2">
        <v>270.8</v>
      </c>
      <c r="D1279" s="29"/>
      <c r="E1279" s="29"/>
      <c r="F1279" s="29"/>
      <c r="G1279" s="29"/>
      <c r="H1279" s="29"/>
      <c r="I1279" s="2"/>
      <c r="J1279" s="2"/>
      <c r="K1279" s="2">
        <v>278.8</v>
      </c>
      <c r="L1279" s="29"/>
      <c r="M1279" s="29"/>
      <c r="N1279" s="29"/>
      <c r="P1279" s="2"/>
      <c r="Q1279" s="2"/>
      <c r="R1279" s="2"/>
      <c r="S1279" s="2"/>
      <c r="T1279" s="2"/>
      <c r="U1279" s="2"/>
      <c r="V1279" s="2"/>
      <c r="W1279" s="2"/>
      <c r="X1279" s="2"/>
      <c r="Y1279" s="2"/>
      <c r="Z1279" s="2"/>
      <c r="AA1279" s="2"/>
      <c r="AB1279" s="2"/>
      <c r="AC1279" s="2"/>
      <c r="AD1279" s="2"/>
      <c r="AE1279" s="2"/>
      <c r="AF1279" s="2"/>
      <c r="AG1279" s="2"/>
      <c r="AH1279" s="2"/>
      <c r="AI1279" s="2"/>
      <c r="AJ1279" s="2"/>
      <c r="AK1279" s="2"/>
      <c r="AL1279" s="2"/>
      <c r="AM1279" s="2"/>
    </row>
    <row r="1280" spans="2:39" x14ac:dyDescent="0.25">
      <c r="B1280" t="s">
        <v>755</v>
      </c>
      <c r="C1280" s="2">
        <v>3417.2</v>
      </c>
      <c r="D1280" s="2">
        <v>1913.4</v>
      </c>
      <c r="E1280" s="2">
        <v>2647.7</v>
      </c>
      <c r="F1280" s="2">
        <v>2452.4</v>
      </c>
      <c r="G1280" s="2"/>
      <c r="H1280" s="2"/>
      <c r="I1280" s="2"/>
      <c r="J1280" s="2"/>
      <c r="K1280" s="2">
        <v>3557.6</v>
      </c>
      <c r="L1280" s="2"/>
      <c r="M1280" s="2"/>
      <c r="N1280" s="2"/>
      <c r="P1280" s="2"/>
      <c r="Q1280" s="2"/>
      <c r="R1280" s="2"/>
      <c r="S1280" s="2"/>
      <c r="T1280" s="2"/>
      <c r="U1280" s="2"/>
      <c r="V1280" s="2"/>
      <c r="W1280" s="2"/>
      <c r="X1280" s="2"/>
      <c r="Y1280" s="2"/>
      <c r="Z1280" s="2"/>
      <c r="AA1280" s="2"/>
      <c r="AB1280" s="2"/>
      <c r="AC1280" s="2"/>
      <c r="AD1280" s="2"/>
      <c r="AE1280" s="2"/>
      <c r="AF1280" s="2"/>
      <c r="AG1280" s="2"/>
      <c r="AH1280" s="2"/>
      <c r="AI1280" s="2"/>
      <c r="AJ1280" s="2"/>
      <c r="AK1280" s="2"/>
      <c r="AL1280" s="2"/>
      <c r="AM1280" s="2"/>
    </row>
    <row r="1281" spans="2:39" x14ac:dyDescent="0.25">
      <c r="B1281" t="s">
        <v>756</v>
      </c>
      <c r="C1281">
        <v>549.4</v>
      </c>
      <c r="D1281" s="2">
        <v>1110.9000000000001</v>
      </c>
      <c r="E1281">
        <v>293.10000000000002</v>
      </c>
      <c r="F1281">
        <v>246.1</v>
      </c>
      <c r="G1281" s="2"/>
      <c r="H1281" s="2"/>
      <c r="I1281" s="2"/>
      <c r="J1281" s="2"/>
      <c r="K1281">
        <v>493.9</v>
      </c>
      <c r="L1281" s="2"/>
      <c r="M1281" s="2"/>
      <c r="N1281" s="2"/>
      <c r="O1281" s="2"/>
      <c r="P1281" s="2"/>
      <c r="Q1281" s="2"/>
      <c r="R1281" s="2"/>
      <c r="S1281" s="2"/>
      <c r="T1281" s="2"/>
      <c r="U1281" s="2"/>
      <c r="V1281" s="2"/>
      <c r="W1281" s="2"/>
      <c r="X1281" s="2"/>
      <c r="Y1281" s="2"/>
      <c r="Z1281" s="2"/>
      <c r="AA1281" s="2"/>
      <c r="AB1281" s="2"/>
      <c r="AC1281" s="2"/>
      <c r="AD1281" s="2"/>
      <c r="AE1281" s="2"/>
      <c r="AF1281" s="2"/>
      <c r="AG1281" s="2"/>
      <c r="AH1281" s="2"/>
      <c r="AI1281" s="2"/>
      <c r="AJ1281" s="2"/>
      <c r="AK1281" s="2"/>
      <c r="AL1281" s="2"/>
      <c r="AM1281" s="2"/>
    </row>
    <row r="1282" spans="2:39" x14ac:dyDescent="0.25">
      <c r="B1282" t="s">
        <v>757</v>
      </c>
      <c r="C1282" s="2">
        <v>74</v>
      </c>
      <c r="D1282" s="2">
        <v>21.1</v>
      </c>
      <c r="E1282">
        <v>17.600000000000001</v>
      </c>
      <c r="F1282">
        <v>16.8</v>
      </c>
      <c r="G1282" s="2"/>
      <c r="H1282" s="2"/>
      <c r="I1282" s="2"/>
      <c r="J1282" s="2"/>
      <c r="K1282">
        <v>98.8</v>
      </c>
      <c r="L1282" s="2"/>
      <c r="M1282" s="2"/>
      <c r="N1282" s="2"/>
      <c r="O1282" s="2"/>
      <c r="P1282" s="2"/>
      <c r="Q1282" s="2"/>
      <c r="R1282" s="2"/>
      <c r="S1282" s="2"/>
      <c r="T1282" s="2"/>
      <c r="U1282" s="2"/>
      <c r="V1282" s="2"/>
      <c r="W1282" s="2"/>
      <c r="X1282" s="2"/>
      <c r="Y1282" s="2"/>
      <c r="Z1282" s="2"/>
      <c r="AA1282" s="2"/>
      <c r="AB1282" s="2"/>
      <c r="AC1282" s="2"/>
      <c r="AD1282" s="2"/>
      <c r="AE1282" s="2"/>
      <c r="AF1282" s="2"/>
      <c r="AG1282" s="2"/>
      <c r="AH1282" s="2"/>
      <c r="AI1282" s="2"/>
      <c r="AJ1282" s="2"/>
      <c r="AK1282" s="2"/>
      <c r="AL1282" s="2"/>
      <c r="AM1282" s="2"/>
    </row>
    <row r="1283" spans="2:39" x14ac:dyDescent="0.25">
      <c r="B1283" t="s">
        <v>41</v>
      </c>
      <c r="C1283" s="2">
        <f>SUM(C1281:C1282)</f>
        <v>623.4</v>
      </c>
      <c r="D1283" s="2">
        <f>SUM(D1281:D1282)</f>
        <v>1132</v>
      </c>
      <c r="E1283" s="2">
        <f t="shared" ref="E1283:G1283" si="144">SUM(E1281:E1282)</f>
        <v>310.70000000000005</v>
      </c>
      <c r="F1283" s="2">
        <f t="shared" si="144"/>
        <v>262.89999999999998</v>
      </c>
      <c r="G1283" s="2">
        <f t="shared" si="144"/>
        <v>0</v>
      </c>
      <c r="H1283" s="2">
        <f>SUM(H1281:H1282)</f>
        <v>0</v>
      </c>
      <c r="I1283" s="2"/>
      <c r="J1283" s="2"/>
      <c r="K1283" s="2">
        <f>SUM(K1281:K1282)</f>
        <v>592.69999999999993</v>
      </c>
      <c r="L1283" s="2">
        <f t="shared" ref="L1283:N1283" si="145">SUM(L1281:L1282)</f>
        <v>0</v>
      </c>
      <c r="M1283" s="2">
        <f t="shared" si="145"/>
        <v>0</v>
      </c>
      <c r="N1283" s="2">
        <f t="shared" si="145"/>
        <v>0</v>
      </c>
      <c r="O1283" s="2"/>
      <c r="P1283" s="2"/>
      <c r="Q1283" s="2"/>
      <c r="R1283" s="2"/>
      <c r="S1283" s="2"/>
      <c r="T1283" s="2"/>
      <c r="U1283" s="2"/>
      <c r="V1283" s="2"/>
      <c r="W1283" s="2"/>
      <c r="X1283" s="2"/>
      <c r="Y1283" s="2"/>
      <c r="Z1283" s="2"/>
      <c r="AA1283" s="2"/>
      <c r="AB1283" s="2"/>
      <c r="AC1283" s="2"/>
      <c r="AD1283" s="2"/>
      <c r="AE1283" s="2"/>
      <c r="AF1283" s="2"/>
      <c r="AG1283" s="2"/>
      <c r="AH1283" s="2"/>
      <c r="AI1283" s="2"/>
      <c r="AJ1283" s="2"/>
      <c r="AK1283" s="2"/>
      <c r="AL1283" s="2"/>
      <c r="AM1283" s="2"/>
    </row>
    <row r="1284" spans="2:39" ht="15.75" thickBot="1" x14ac:dyDescent="0.3">
      <c r="B1284" t="s">
        <v>758</v>
      </c>
      <c r="C1284" s="28">
        <v>99.9</v>
      </c>
      <c r="D1284" s="28">
        <v>126.4</v>
      </c>
      <c r="E1284" s="28">
        <v>84.7</v>
      </c>
      <c r="F1284" s="28">
        <v>81.2</v>
      </c>
      <c r="G1284" s="28"/>
      <c r="H1284" s="28"/>
      <c r="I1284" s="2"/>
      <c r="J1284" s="2"/>
      <c r="K1284" s="28">
        <v>173.5</v>
      </c>
      <c r="L1284" s="28"/>
      <c r="M1284" s="28"/>
      <c r="N1284" s="28"/>
      <c r="O1284" s="2"/>
      <c r="P1284" s="2"/>
      <c r="Q1284" s="2"/>
      <c r="R1284" s="2"/>
      <c r="S1284" s="2"/>
      <c r="T1284" s="2"/>
      <c r="U1284" s="2"/>
      <c r="V1284" s="2"/>
      <c r="W1284" s="2"/>
      <c r="X1284" s="2"/>
      <c r="Y1284" s="2"/>
      <c r="Z1284" s="2"/>
      <c r="AA1284" s="2"/>
      <c r="AB1284" s="2"/>
      <c r="AC1284" s="2"/>
      <c r="AD1284" s="2"/>
      <c r="AE1284" s="2"/>
      <c r="AF1284" s="2"/>
      <c r="AG1284" s="2"/>
      <c r="AH1284" s="2"/>
      <c r="AI1284" s="2"/>
      <c r="AJ1284" s="2"/>
      <c r="AK1284" s="2"/>
      <c r="AL1284" s="2"/>
      <c r="AM1284" s="2"/>
    </row>
    <row r="1285" spans="2:39" s="13" customFormat="1" x14ac:dyDescent="0.25">
      <c r="B1285" s="13" t="s">
        <v>41</v>
      </c>
      <c r="C1285" s="27">
        <f t="shared" ref="C1285:H1285" si="146">SUM(C1284+C1283+C1280)</f>
        <v>4140.5</v>
      </c>
      <c r="D1285" s="27">
        <f t="shared" si="146"/>
        <v>3171.8</v>
      </c>
      <c r="E1285" s="27">
        <f t="shared" si="146"/>
        <v>3043.1</v>
      </c>
      <c r="F1285" s="27">
        <f t="shared" si="146"/>
        <v>2796.5</v>
      </c>
      <c r="G1285" s="27">
        <f t="shared" si="146"/>
        <v>0</v>
      </c>
      <c r="H1285" s="27">
        <f t="shared" si="146"/>
        <v>0</v>
      </c>
      <c r="I1285" s="27"/>
      <c r="J1285" s="27"/>
      <c r="K1285" s="27">
        <f>SUM(K1284+K1283+K1280)</f>
        <v>4323.8</v>
      </c>
      <c r="L1285" s="27">
        <f>SUM(L1284+L1283+L1280)</f>
        <v>0</v>
      </c>
      <c r="M1285" s="27">
        <f t="shared" ref="M1285:N1285" si="147">SUM(M1284+M1283+M1280)</f>
        <v>0</v>
      </c>
      <c r="N1285" s="27">
        <f t="shared" si="147"/>
        <v>0</v>
      </c>
      <c r="O1285" s="27"/>
      <c r="P1285" s="27"/>
      <c r="Q1285" s="27"/>
      <c r="R1285" s="27"/>
      <c r="S1285" s="27"/>
      <c r="T1285" s="27"/>
      <c r="U1285" s="27"/>
      <c r="V1285" s="27"/>
      <c r="W1285" s="27"/>
      <c r="X1285" s="27"/>
      <c r="Y1285" s="27"/>
      <c r="Z1285" s="27"/>
      <c r="AA1285" s="27"/>
      <c r="AB1285" s="27"/>
      <c r="AC1285" s="27"/>
      <c r="AD1285" s="27"/>
      <c r="AE1285" s="27"/>
      <c r="AF1285" s="27"/>
      <c r="AG1285" s="27"/>
      <c r="AH1285" s="27"/>
      <c r="AI1285" s="27"/>
      <c r="AJ1285" s="27"/>
      <c r="AK1285" s="27"/>
      <c r="AL1285" s="27"/>
      <c r="AM1285" s="27"/>
    </row>
    <row r="1286" spans="2:39" x14ac:dyDescent="0.25">
      <c r="B1286" s="13"/>
      <c r="C1286" s="2"/>
      <c r="D1286" s="2"/>
      <c r="E1286" s="2"/>
      <c r="F1286" s="2"/>
      <c r="G1286" s="2"/>
      <c r="H1286" s="2"/>
      <c r="I1286" s="2"/>
      <c r="J1286" s="2"/>
      <c r="L1286" s="2"/>
      <c r="M1286" s="2"/>
      <c r="N1286" s="2"/>
      <c r="O1286" s="2"/>
      <c r="P1286" s="2"/>
      <c r="Q1286" s="2"/>
      <c r="R1286" s="2"/>
      <c r="S1286" s="2"/>
      <c r="T1286" s="2"/>
      <c r="U1286" s="2"/>
      <c r="V1286" s="2"/>
      <c r="W1286" s="2"/>
      <c r="X1286" s="2"/>
      <c r="Y1286" s="2"/>
      <c r="Z1286" s="2"/>
      <c r="AA1286" s="2"/>
      <c r="AB1286" s="2"/>
      <c r="AC1286" s="2"/>
      <c r="AD1286" s="2"/>
      <c r="AE1286" s="2"/>
      <c r="AF1286" s="2"/>
      <c r="AG1286" s="2"/>
      <c r="AH1286" s="2"/>
      <c r="AI1286" s="2"/>
      <c r="AJ1286" s="2"/>
      <c r="AK1286" s="2"/>
      <c r="AL1286" s="2"/>
      <c r="AM1286" s="2"/>
    </row>
    <row r="1287" spans="2:39" x14ac:dyDescent="0.25">
      <c r="B1287" s="13" t="s">
        <v>521</v>
      </c>
      <c r="D1287" s="2"/>
      <c r="E1287" s="2"/>
      <c r="F1287" s="2"/>
      <c r="G1287" s="2"/>
      <c r="H1287" s="2"/>
      <c r="I1287" s="2"/>
      <c r="J1287" s="2"/>
      <c r="L1287" s="2"/>
      <c r="M1287" s="2"/>
      <c r="N1287" s="2"/>
      <c r="O1287" s="2"/>
      <c r="P1287" s="2"/>
      <c r="Q1287" s="2"/>
      <c r="R1287" s="2"/>
      <c r="S1287" s="2"/>
      <c r="T1287" s="2"/>
      <c r="U1287" s="2"/>
      <c r="V1287" s="2"/>
      <c r="W1287" s="2"/>
      <c r="X1287" s="2"/>
      <c r="Y1287" s="2"/>
      <c r="Z1287" s="2"/>
      <c r="AA1287" s="2"/>
      <c r="AB1287" s="2"/>
      <c r="AC1287" s="2"/>
      <c r="AD1287" s="2"/>
      <c r="AE1287" s="2"/>
      <c r="AF1287" s="2"/>
      <c r="AG1287" s="2"/>
      <c r="AH1287" s="2"/>
      <c r="AI1287" s="2"/>
      <c r="AJ1287" s="2"/>
      <c r="AK1287" s="2"/>
      <c r="AL1287" s="2"/>
      <c r="AM1287" s="2"/>
    </row>
    <row r="1288" spans="2:39" x14ac:dyDescent="0.25">
      <c r="B1288" t="s">
        <v>755</v>
      </c>
      <c r="C1288" s="2">
        <v>2817</v>
      </c>
      <c r="D1288" s="2">
        <v>2604.9</v>
      </c>
      <c r="E1288" s="2">
        <v>2577.1</v>
      </c>
      <c r="F1288" s="2">
        <v>2452.1</v>
      </c>
      <c r="G1288" s="2"/>
      <c r="H1288" s="2"/>
      <c r="I1288" s="2"/>
      <c r="J1288" s="2"/>
      <c r="K1288" s="2">
        <v>2883.4</v>
      </c>
      <c r="L1288" s="2"/>
      <c r="M1288" s="2"/>
      <c r="N1288" s="2"/>
      <c r="O1288" s="2"/>
      <c r="P1288" s="2"/>
      <c r="Q1288" s="2"/>
      <c r="R1288" s="2"/>
      <c r="S1288" s="2"/>
      <c r="T1288" s="2"/>
      <c r="U1288" s="2"/>
      <c r="V1288" s="2"/>
      <c r="W1288" s="2"/>
      <c r="X1288" s="2"/>
      <c r="Y1288" s="2"/>
      <c r="Z1288" s="2"/>
      <c r="AA1288" s="2"/>
      <c r="AB1288" s="2"/>
      <c r="AC1288" s="2"/>
      <c r="AD1288" s="2"/>
      <c r="AE1288" s="2"/>
      <c r="AF1288" s="2"/>
      <c r="AG1288" s="2"/>
      <c r="AH1288" s="2"/>
      <c r="AI1288" s="2"/>
      <c r="AJ1288" s="2"/>
      <c r="AK1288" s="2"/>
      <c r="AL1288" s="2"/>
      <c r="AM1288" s="2"/>
    </row>
    <row r="1289" spans="2:39" x14ac:dyDescent="0.25">
      <c r="B1289" t="s">
        <v>756</v>
      </c>
      <c r="C1289" s="2">
        <v>175.3</v>
      </c>
      <c r="D1289" s="2">
        <v>208.1</v>
      </c>
      <c r="E1289" s="2">
        <v>239.3</v>
      </c>
      <c r="F1289">
        <v>224.9</v>
      </c>
      <c r="G1289" s="2"/>
      <c r="H1289" s="2"/>
      <c r="I1289" s="2"/>
      <c r="J1289" s="2"/>
      <c r="K1289" s="2">
        <v>147.69999999999999</v>
      </c>
      <c r="L1289" s="2"/>
      <c r="M1289" s="2"/>
      <c r="N1289" s="2"/>
      <c r="O1289" s="2"/>
      <c r="P1289" s="2"/>
      <c r="Q1289" s="2"/>
      <c r="R1289" s="2"/>
      <c r="S1289" s="2"/>
      <c r="T1289" s="2"/>
      <c r="U1289" s="2"/>
      <c r="V1289" s="2"/>
      <c r="W1289" s="2"/>
      <c r="X1289" s="2"/>
      <c r="Y1289" s="2"/>
      <c r="Z1289" s="2"/>
      <c r="AA1289" s="2"/>
      <c r="AB1289" s="2"/>
      <c r="AC1289" s="2"/>
      <c r="AD1289" s="2"/>
      <c r="AE1289" s="2"/>
      <c r="AF1289" s="2"/>
      <c r="AG1289" s="2"/>
      <c r="AH1289" s="2"/>
      <c r="AI1289" s="2"/>
      <c r="AJ1289" s="2"/>
      <c r="AK1289" s="2"/>
      <c r="AL1289" s="2"/>
      <c r="AM1289" s="2"/>
    </row>
    <row r="1290" spans="2:39" x14ac:dyDescent="0.25">
      <c r="B1290" t="s">
        <v>757</v>
      </c>
      <c r="C1290" s="2">
        <v>6.4</v>
      </c>
      <c r="D1290" s="2">
        <v>49.4</v>
      </c>
      <c r="E1290" s="2">
        <v>4.9000000000000004</v>
      </c>
      <c r="F1290">
        <v>4.3</v>
      </c>
      <c r="G1290" s="2"/>
      <c r="H1290" s="2"/>
      <c r="I1290" s="2"/>
      <c r="J1290" s="2"/>
      <c r="K1290" s="2">
        <v>8</v>
      </c>
      <c r="L1290" s="2"/>
      <c r="M1290" s="2"/>
      <c r="N1290" s="2"/>
      <c r="O1290" s="2"/>
      <c r="P1290" s="2"/>
      <c r="Q1290" s="2"/>
      <c r="R1290" s="2"/>
      <c r="S1290" s="2"/>
      <c r="T1290" s="2"/>
      <c r="U1290" s="2"/>
      <c r="V1290" s="2"/>
      <c r="W1290" s="2"/>
      <c r="X1290" s="2"/>
      <c r="Y1290" s="2"/>
      <c r="Z1290" s="2"/>
      <c r="AA1290" s="2"/>
      <c r="AB1290" s="2"/>
      <c r="AC1290" s="2"/>
      <c r="AD1290" s="2"/>
      <c r="AE1290" s="2"/>
      <c r="AF1290" s="2"/>
      <c r="AG1290" s="2"/>
      <c r="AH1290" s="2"/>
      <c r="AI1290" s="2"/>
      <c r="AJ1290" s="2"/>
      <c r="AK1290" s="2"/>
      <c r="AL1290" s="2"/>
      <c r="AM1290" s="2"/>
    </row>
    <row r="1291" spans="2:39" x14ac:dyDescent="0.25">
      <c r="B1291" t="s">
        <v>41</v>
      </c>
      <c r="C1291" s="2">
        <f>SUM(C1289:C1290)</f>
        <v>181.70000000000002</v>
      </c>
      <c r="D1291" s="2">
        <f>SUM(D1289:D1290)</f>
        <v>257.5</v>
      </c>
      <c r="E1291" s="2">
        <f t="shared" ref="E1291:N1291" si="148">SUM(E1289:E1290)</f>
        <v>244.20000000000002</v>
      </c>
      <c r="F1291" s="2">
        <f t="shared" si="148"/>
        <v>229.20000000000002</v>
      </c>
      <c r="G1291" s="2">
        <f t="shared" si="148"/>
        <v>0</v>
      </c>
      <c r="H1291" s="2">
        <f t="shared" si="148"/>
        <v>0</v>
      </c>
      <c r="I1291" s="2"/>
      <c r="J1291" s="2"/>
      <c r="K1291" s="2">
        <f t="shared" si="148"/>
        <v>155.69999999999999</v>
      </c>
      <c r="L1291" s="2">
        <f t="shared" si="148"/>
        <v>0</v>
      </c>
      <c r="M1291" s="2">
        <f t="shared" si="148"/>
        <v>0</v>
      </c>
      <c r="N1291" s="2">
        <f t="shared" si="148"/>
        <v>0</v>
      </c>
      <c r="O1291" s="2"/>
      <c r="P1291" s="2"/>
      <c r="Q1291" s="2"/>
      <c r="R1291" s="2"/>
      <c r="S1291" s="2"/>
      <c r="T1291" s="2"/>
      <c r="U1291" s="2"/>
      <c r="V1291" s="2"/>
      <c r="W1291" s="2"/>
      <c r="X1291" s="2"/>
      <c r="Y1291" s="2"/>
      <c r="Z1291" s="2"/>
      <c r="AA1291" s="2"/>
      <c r="AB1291" s="2"/>
      <c r="AC1291" s="2"/>
      <c r="AD1291" s="2"/>
      <c r="AE1291" s="2"/>
      <c r="AF1291" s="2"/>
      <c r="AG1291" s="2"/>
      <c r="AH1291" s="2"/>
      <c r="AI1291" s="2"/>
      <c r="AJ1291" s="2"/>
      <c r="AK1291" s="2"/>
      <c r="AL1291" s="2"/>
      <c r="AM1291" s="2"/>
    </row>
    <row r="1292" spans="2:39" ht="15.75" thickBot="1" x14ac:dyDescent="0.3">
      <c r="B1292" t="s">
        <v>758</v>
      </c>
      <c r="C1292" s="28">
        <v>43.2</v>
      </c>
      <c r="D1292" s="28">
        <v>43.4</v>
      </c>
      <c r="E1292" s="28">
        <v>26.5</v>
      </c>
      <c r="F1292" s="28">
        <v>24</v>
      </c>
      <c r="G1292" s="28"/>
      <c r="H1292" s="28"/>
      <c r="I1292" s="2"/>
      <c r="J1292" s="2"/>
      <c r="K1292" s="28">
        <v>54.3</v>
      </c>
      <c r="L1292" s="28"/>
      <c r="M1292" s="28"/>
      <c r="N1292" s="28"/>
      <c r="O1292" s="2"/>
      <c r="P1292" s="2"/>
      <c r="Q1292" s="2"/>
      <c r="R1292" s="2"/>
      <c r="S1292" s="2"/>
      <c r="T1292" s="2"/>
      <c r="U1292" s="2"/>
      <c r="V1292" s="2"/>
      <c r="W1292" s="2"/>
      <c r="X1292" s="2"/>
      <c r="Y1292" s="2"/>
      <c r="Z1292" s="2"/>
      <c r="AA1292" s="2"/>
      <c r="AB1292" s="2"/>
      <c r="AC1292" s="2"/>
      <c r="AD1292" s="2"/>
      <c r="AE1292" s="2"/>
      <c r="AF1292" s="2"/>
      <c r="AG1292" s="2"/>
      <c r="AH1292" s="2"/>
      <c r="AI1292" s="2"/>
      <c r="AJ1292" s="2"/>
      <c r="AK1292" s="2"/>
      <c r="AL1292" s="2"/>
      <c r="AM1292" s="2"/>
    </row>
    <row r="1293" spans="2:39" s="13" customFormat="1" x14ac:dyDescent="0.25">
      <c r="B1293" s="13" t="s">
        <v>41</v>
      </c>
      <c r="C1293" s="27">
        <f t="shared" ref="C1293:H1293" si="149">SUM(C1292+C1291+C1288)</f>
        <v>3041.9</v>
      </c>
      <c r="D1293" s="27">
        <f t="shared" si="149"/>
        <v>2905.8</v>
      </c>
      <c r="E1293" s="27">
        <f t="shared" si="149"/>
        <v>2847.8</v>
      </c>
      <c r="F1293" s="27">
        <f t="shared" si="149"/>
        <v>2705.2999999999997</v>
      </c>
      <c r="G1293" s="27">
        <f t="shared" si="149"/>
        <v>0</v>
      </c>
      <c r="H1293" s="27">
        <f t="shared" si="149"/>
        <v>0</v>
      </c>
      <c r="I1293" s="27"/>
      <c r="J1293" s="27"/>
      <c r="K1293" s="27">
        <f t="shared" ref="K1293" si="150">SUM(K1288:K1292)</f>
        <v>3249.1</v>
      </c>
      <c r="L1293" s="27">
        <f t="shared" ref="L1293:N1293" si="151">SUM(L1288:L1292)</f>
        <v>0</v>
      </c>
      <c r="M1293" s="27">
        <f t="shared" si="151"/>
        <v>0</v>
      </c>
      <c r="N1293" s="27">
        <f t="shared" si="151"/>
        <v>0</v>
      </c>
      <c r="O1293" s="27"/>
      <c r="P1293" s="27"/>
      <c r="Q1293" s="27"/>
      <c r="R1293" s="27"/>
      <c r="S1293" s="27"/>
      <c r="T1293" s="27"/>
      <c r="U1293" s="27"/>
      <c r="V1293" s="27"/>
      <c r="W1293" s="27"/>
      <c r="X1293" s="27"/>
      <c r="Y1293" s="27"/>
      <c r="Z1293" s="27"/>
      <c r="AA1293" s="27"/>
      <c r="AB1293" s="27"/>
      <c r="AC1293" s="27"/>
      <c r="AD1293" s="27"/>
      <c r="AE1293" s="27"/>
      <c r="AF1293" s="27"/>
      <c r="AG1293" s="27"/>
      <c r="AH1293" s="27"/>
      <c r="AI1293" s="27"/>
      <c r="AJ1293" s="27"/>
      <c r="AK1293" s="27"/>
      <c r="AL1293" s="27"/>
      <c r="AM1293" s="27"/>
    </row>
    <row r="1294" spans="2:39" x14ac:dyDescent="0.25">
      <c r="C1294" s="2"/>
      <c r="D1294" s="2"/>
      <c r="E1294" s="2"/>
      <c r="F1294" s="2"/>
      <c r="G1294" s="2"/>
      <c r="H1294" s="2"/>
      <c r="I1294" s="2"/>
      <c r="J1294" s="2"/>
      <c r="L1294" s="2"/>
      <c r="M1294" s="2"/>
      <c r="N1294" s="2"/>
      <c r="O1294" s="2"/>
      <c r="P1294" s="2"/>
      <c r="Q1294" s="2"/>
      <c r="R1294" s="2"/>
      <c r="S1294" s="2"/>
      <c r="T1294" s="2"/>
      <c r="U1294" s="2"/>
      <c r="V1294" s="2"/>
      <c r="W1294" s="2"/>
      <c r="X1294" s="2"/>
      <c r="Y1294" s="2"/>
      <c r="Z1294" s="2"/>
      <c r="AA1294" s="2"/>
      <c r="AB1294" s="2"/>
      <c r="AC1294" s="2"/>
      <c r="AD1294" s="2"/>
      <c r="AE1294" s="2"/>
      <c r="AF1294" s="2"/>
      <c r="AG1294" s="2"/>
      <c r="AH1294" s="2"/>
      <c r="AI1294" s="2"/>
      <c r="AJ1294" s="2"/>
      <c r="AK1294" s="2"/>
      <c r="AL1294" s="2"/>
      <c r="AM1294" s="2"/>
    </row>
    <row r="1295" spans="2:39" x14ac:dyDescent="0.25">
      <c r="B1295" s="13" t="s">
        <v>154</v>
      </c>
      <c r="C1295" s="2"/>
      <c r="D1295" s="2"/>
      <c r="E1295" s="2"/>
      <c r="F1295" s="2"/>
      <c r="G1295" s="2"/>
      <c r="H1295" s="2"/>
      <c r="I1295" s="2"/>
      <c r="J1295" s="2"/>
      <c r="L1295" s="2"/>
      <c r="M1295" s="2"/>
      <c r="N1295" s="2"/>
      <c r="O1295" s="2"/>
      <c r="P1295" s="2"/>
      <c r="Q1295" s="2"/>
      <c r="R1295" s="2"/>
      <c r="S1295" s="2"/>
      <c r="T1295" s="2"/>
      <c r="U1295" s="2"/>
      <c r="V1295" s="2"/>
      <c r="W1295" s="2"/>
      <c r="X1295" s="2"/>
      <c r="Y1295" s="2"/>
      <c r="Z1295" s="2"/>
      <c r="AA1295" s="2"/>
      <c r="AB1295" s="2"/>
      <c r="AC1295" s="2"/>
      <c r="AD1295" s="2"/>
      <c r="AE1295" s="2"/>
      <c r="AF1295" s="2"/>
      <c r="AG1295" s="2"/>
      <c r="AH1295" s="2"/>
      <c r="AI1295" s="2"/>
      <c r="AJ1295" s="2"/>
      <c r="AK1295" s="2"/>
      <c r="AL1295" s="2"/>
      <c r="AM1295" s="2"/>
    </row>
    <row r="1296" spans="2:39" x14ac:dyDescent="0.25">
      <c r="B1296" t="s">
        <v>755</v>
      </c>
      <c r="C1296" s="2">
        <v>1200.0999999999999</v>
      </c>
      <c r="D1296" s="2">
        <v>1388.3</v>
      </c>
      <c r="E1296" s="2">
        <v>1639.2</v>
      </c>
      <c r="F1296" s="2">
        <v>1574.7</v>
      </c>
      <c r="G1296" s="2"/>
      <c r="H1296" s="2"/>
      <c r="I1296" s="2"/>
      <c r="J1296" s="2"/>
      <c r="K1296" s="2">
        <v>1222.9000000000001</v>
      </c>
      <c r="L1296" s="2"/>
      <c r="M1296" s="2"/>
      <c r="N1296" s="2"/>
      <c r="O1296" s="2"/>
      <c r="P1296" s="2"/>
      <c r="Q1296" s="2"/>
      <c r="R1296" s="2"/>
      <c r="S1296" s="2"/>
      <c r="T1296" s="2"/>
      <c r="U1296" s="2"/>
      <c r="V1296" s="2"/>
      <c r="W1296" s="2"/>
      <c r="X1296" s="2"/>
      <c r="Y1296" s="2"/>
      <c r="Z1296" s="2"/>
      <c r="AA1296" s="2"/>
      <c r="AB1296" s="2"/>
      <c r="AC1296" s="2"/>
      <c r="AD1296" s="2"/>
      <c r="AE1296" s="2"/>
      <c r="AF1296" s="2"/>
      <c r="AG1296" s="2"/>
      <c r="AH1296" s="2"/>
      <c r="AI1296" s="2"/>
      <c r="AJ1296" s="2"/>
      <c r="AK1296" s="2"/>
      <c r="AL1296" s="2"/>
      <c r="AM1296" s="2"/>
    </row>
    <row r="1297" spans="2:39" x14ac:dyDescent="0.25">
      <c r="B1297" t="s">
        <v>756</v>
      </c>
      <c r="C1297" s="2">
        <v>100.5</v>
      </c>
      <c r="D1297" s="2">
        <v>125.3</v>
      </c>
      <c r="E1297">
        <v>43.2</v>
      </c>
      <c r="F1297">
        <v>58.9</v>
      </c>
      <c r="G1297" s="2"/>
      <c r="H1297" s="2"/>
      <c r="I1297" s="2"/>
      <c r="J1297" s="2"/>
      <c r="K1297">
        <v>49.4</v>
      </c>
      <c r="L1297" s="2"/>
      <c r="M1297" s="2"/>
      <c r="N1297" s="2"/>
      <c r="O1297" s="2"/>
      <c r="P1297" s="2"/>
      <c r="Q1297" s="2"/>
      <c r="R1297" s="2"/>
      <c r="S1297" s="2"/>
      <c r="T1297" s="2"/>
      <c r="U1297" s="2"/>
      <c r="V1297" s="2"/>
      <c r="W1297" s="2"/>
      <c r="X1297" s="2"/>
      <c r="Y1297" s="2"/>
      <c r="Z1297" s="2"/>
      <c r="AA1297" s="2"/>
      <c r="AB1297" s="2"/>
      <c r="AC1297" s="2"/>
      <c r="AD1297" s="2"/>
      <c r="AE1297" s="2"/>
      <c r="AF1297" s="2"/>
      <c r="AG1297" s="2"/>
      <c r="AH1297" s="2"/>
      <c r="AI1297" s="2"/>
      <c r="AJ1297" s="2"/>
      <c r="AK1297" s="2"/>
      <c r="AL1297" s="2"/>
      <c r="AM1297" s="2"/>
    </row>
    <row r="1298" spans="2:39" x14ac:dyDescent="0.25">
      <c r="B1298" t="s">
        <v>757</v>
      </c>
      <c r="C1298" s="2">
        <v>54.6</v>
      </c>
      <c r="D1298" s="2">
        <v>59.4</v>
      </c>
      <c r="E1298">
        <v>105.6</v>
      </c>
      <c r="F1298">
        <v>46.3</v>
      </c>
      <c r="G1298" s="2"/>
      <c r="H1298" s="2"/>
      <c r="I1298" s="2"/>
      <c r="J1298" s="2"/>
      <c r="K1298">
        <v>39.5</v>
      </c>
      <c r="L1298" s="2"/>
      <c r="M1298" s="2"/>
      <c r="N1298" s="2"/>
      <c r="O1298" s="2"/>
      <c r="P1298" s="2"/>
      <c r="Q1298" s="2"/>
      <c r="R1298" s="2"/>
      <c r="S1298" s="2"/>
      <c r="T1298" s="2"/>
      <c r="U1298" s="2"/>
      <c r="V1298" s="2"/>
      <c r="W1298" s="2"/>
      <c r="X1298" s="2"/>
      <c r="Y1298" s="2"/>
      <c r="Z1298" s="2"/>
      <c r="AA1298" s="2"/>
      <c r="AB1298" s="2"/>
      <c r="AC1298" s="2"/>
      <c r="AD1298" s="2"/>
      <c r="AE1298" s="2"/>
      <c r="AF1298" s="2"/>
      <c r="AG1298" s="2"/>
      <c r="AH1298" s="2"/>
      <c r="AI1298" s="2"/>
      <c r="AJ1298" s="2"/>
      <c r="AK1298" s="2"/>
      <c r="AL1298" s="2"/>
      <c r="AM1298" s="2"/>
    </row>
    <row r="1299" spans="2:39" x14ac:dyDescent="0.25">
      <c r="B1299" t="s">
        <v>41</v>
      </c>
      <c r="C1299" s="2">
        <f>SUM(C1297:C1298)</f>
        <v>155.1</v>
      </c>
      <c r="D1299" s="2">
        <f>SUM(D1297:D1298)</f>
        <v>184.7</v>
      </c>
      <c r="E1299" s="2">
        <f t="shared" ref="E1299:H1299" si="152">SUM(E1297:E1298)</f>
        <v>148.80000000000001</v>
      </c>
      <c r="F1299" s="2">
        <f t="shared" si="152"/>
        <v>105.19999999999999</v>
      </c>
      <c r="G1299" s="2">
        <f t="shared" si="152"/>
        <v>0</v>
      </c>
      <c r="H1299" s="2">
        <f t="shared" si="152"/>
        <v>0</v>
      </c>
      <c r="I1299" s="2"/>
      <c r="J1299" s="2"/>
      <c r="K1299" s="2">
        <f t="shared" ref="K1299:N1299" si="153">SUM(K1297:K1298)</f>
        <v>88.9</v>
      </c>
      <c r="L1299" s="2">
        <f t="shared" si="153"/>
        <v>0</v>
      </c>
      <c r="M1299" s="2">
        <f t="shared" si="153"/>
        <v>0</v>
      </c>
      <c r="N1299" s="2">
        <f t="shared" si="153"/>
        <v>0</v>
      </c>
      <c r="O1299" s="2"/>
      <c r="P1299" s="2"/>
      <c r="Q1299" s="2"/>
      <c r="R1299" s="2"/>
      <c r="S1299" s="2"/>
      <c r="T1299" s="2"/>
      <c r="U1299" s="2"/>
      <c r="V1299" s="2"/>
      <c r="W1299" s="2"/>
      <c r="X1299" s="2"/>
      <c r="Y1299" s="2"/>
      <c r="Z1299" s="2"/>
      <c r="AA1299" s="2"/>
      <c r="AB1299" s="2"/>
      <c r="AC1299" s="2"/>
      <c r="AD1299" s="2"/>
      <c r="AE1299" s="2"/>
      <c r="AF1299" s="2"/>
      <c r="AG1299" s="2"/>
      <c r="AH1299" s="2"/>
      <c r="AI1299" s="2"/>
      <c r="AJ1299" s="2"/>
      <c r="AK1299" s="2"/>
      <c r="AL1299" s="2"/>
      <c r="AM1299" s="2"/>
    </row>
    <row r="1300" spans="2:39" ht="15.75" thickBot="1" x14ac:dyDescent="0.3">
      <c r="B1300" t="s">
        <v>758</v>
      </c>
      <c r="C1300" s="28">
        <v>187.3</v>
      </c>
      <c r="D1300" s="28">
        <v>204.8</v>
      </c>
      <c r="E1300" s="28">
        <v>75</v>
      </c>
      <c r="F1300" s="28">
        <v>154.9</v>
      </c>
      <c r="G1300" s="28"/>
      <c r="H1300" s="28"/>
      <c r="I1300" s="2"/>
      <c r="J1300" s="2"/>
      <c r="K1300" s="28">
        <v>180.9</v>
      </c>
      <c r="L1300" s="28"/>
      <c r="M1300" s="28"/>
      <c r="N1300" s="28"/>
      <c r="O1300" s="2"/>
      <c r="P1300" s="2"/>
      <c r="Q1300" s="2"/>
      <c r="R1300" s="2"/>
      <c r="S1300" s="2"/>
      <c r="T1300" s="2"/>
      <c r="U1300" s="2"/>
      <c r="V1300" s="2"/>
      <c r="W1300" s="2"/>
      <c r="X1300" s="2"/>
      <c r="Y1300" s="2"/>
      <c r="Z1300" s="2"/>
      <c r="AA1300" s="2"/>
      <c r="AB1300" s="2"/>
      <c r="AC1300" s="2"/>
      <c r="AD1300" s="2"/>
      <c r="AE1300" s="2"/>
      <c r="AF1300" s="2"/>
      <c r="AG1300" s="2"/>
      <c r="AH1300" s="2"/>
      <c r="AI1300" s="2"/>
      <c r="AJ1300" s="2"/>
      <c r="AK1300" s="2"/>
      <c r="AL1300" s="2"/>
      <c r="AM1300" s="2"/>
    </row>
    <row r="1301" spans="2:39" s="13" customFormat="1" x14ac:dyDescent="0.25">
      <c r="B1301" s="13" t="s">
        <v>41</v>
      </c>
      <c r="C1301" s="27">
        <f>SUM(C1300+C1299+C1296)</f>
        <v>1542.5</v>
      </c>
      <c r="D1301" s="27">
        <f>SUM(D1300+D1299+D1296)</f>
        <v>1777.8</v>
      </c>
      <c r="E1301" s="27">
        <f t="shared" ref="E1301:H1301" si="154">SUM(E1300+E1299+E1296)</f>
        <v>1863</v>
      </c>
      <c r="F1301" s="27">
        <f t="shared" si="154"/>
        <v>1834.8000000000002</v>
      </c>
      <c r="G1301" s="27">
        <f t="shared" si="154"/>
        <v>0</v>
      </c>
      <c r="H1301" s="27">
        <f t="shared" si="154"/>
        <v>0</v>
      </c>
      <c r="I1301" s="27"/>
      <c r="J1301" s="27"/>
      <c r="K1301" s="27">
        <f t="shared" ref="K1301:N1301" si="155">SUM(K1300+K1299+K1296)</f>
        <v>1492.7</v>
      </c>
      <c r="L1301" s="27">
        <f t="shared" si="155"/>
        <v>0</v>
      </c>
      <c r="M1301" s="27">
        <f t="shared" si="155"/>
        <v>0</v>
      </c>
      <c r="N1301" s="27">
        <f t="shared" si="155"/>
        <v>0</v>
      </c>
      <c r="O1301" s="27"/>
      <c r="P1301" s="27"/>
      <c r="Q1301" s="27"/>
      <c r="R1301" s="27"/>
      <c r="S1301" s="27"/>
      <c r="T1301" s="27"/>
      <c r="U1301" s="27"/>
      <c r="V1301" s="27"/>
      <c r="W1301" s="27"/>
      <c r="X1301" s="27"/>
      <c r="Y1301" s="27"/>
      <c r="Z1301" s="27"/>
      <c r="AA1301" s="27"/>
      <c r="AB1301" s="27"/>
      <c r="AC1301" s="27"/>
      <c r="AD1301" s="27"/>
      <c r="AE1301" s="27"/>
      <c r="AF1301" s="27"/>
      <c r="AG1301" s="27"/>
      <c r="AH1301" s="27"/>
      <c r="AI1301" s="27"/>
      <c r="AJ1301" s="27"/>
      <c r="AK1301" s="27"/>
      <c r="AL1301" s="27"/>
      <c r="AM1301" s="27"/>
    </row>
    <row r="1302" spans="2:39" x14ac:dyDescent="0.25">
      <c r="C1302" s="2"/>
      <c r="D1302" s="2"/>
      <c r="E1302" s="2"/>
      <c r="F1302" s="2"/>
      <c r="G1302" s="2"/>
      <c r="H1302" s="2"/>
      <c r="I1302" s="2"/>
      <c r="J1302" s="2"/>
      <c r="L1302" s="2"/>
      <c r="M1302" s="2"/>
      <c r="N1302" s="2"/>
      <c r="O1302" s="2"/>
      <c r="P1302" s="2"/>
      <c r="Q1302" s="2"/>
      <c r="R1302" s="2"/>
      <c r="S1302" s="2"/>
      <c r="T1302" s="2"/>
      <c r="U1302" s="2"/>
      <c r="V1302" s="2"/>
      <c r="W1302" s="2"/>
      <c r="X1302" s="2"/>
      <c r="Y1302" s="2"/>
      <c r="Z1302" s="2"/>
      <c r="AA1302" s="2"/>
      <c r="AB1302" s="2"/>
      <c r="AC1302" s="2"/>
      <c r="AD1302" s="2"/>
      <c r="AE1302" s="2"/>
      <c r="AF1302" s="2"/>
      <c r="AG1302" s="2"/>
      <c r="AH1302" s="2"/>
      <c r="AI1302" s="2"/>
      <c r="AJ1302" s="2"/>
      <c r="AK1302" s="2"/>
      <c r="AL1302" s="2"/>
      <c r="AM1302" s="2"/>
    </row>
    <row r="1303" spans="2:39" x14ac:dyDescent="0.25">
      <c r="C1303" s="2"/>
      <c r="D1303" s="2"/>
      <c r="E1303" s="2"/>
      <c r="F1303" s="2"/>
      <c r="G1303" s="2"/>
      <c r="H1303" s="2"/>
      <c r="I1303" s="2"/>
      <c r="J1303" s="2"/>
      <c r="L1303" s="2"/>
      <c r="M1303" s="2"/>
      <c r="N1303" s="2"/>
      <c r="O1303" s="2"/>
      <c r="P1303" s="2"/>
      <c r="Q1303" s="2"/>
      <c r="R1303" s="2"/>
      <c r="S1303" s="2"/>
      <c r="T1303" s="2"/>
      <c r="U1303" s="2"/>
      <c r="V1303" s="2"/>
      <c r="W1303" s="2"/>
      <c r="X1303" s="2"/>
      <c r="Y1303" s="2"/>
      <c r="Z1303" s="2"/>
      <c r="AA1303" s="2"/>
      <c r="AB1303" s="2"/>
      <c r="AC1303" s="2"/>
      <c r="AD1303" s="2"/>
      <c r="AE1303" s="2"/>
      <c r="AF1303" s="2"/>
      <c r="AG1303" s="2"/>
      <c r="AH1303" s="2"/>
      <c r="AI1303" s="2"/>
      <c r="AJ1303" s="2"/>
      <c r="AK1303" s="2"/>
      <c r="AL1303" s="2"/>
      <c r="AM1303" s="2"/>
    </row>
    <row r="1304" spans="2:39" x14ac:dyDescent="0.25">
      <c r="B1304" s="13" t="s">
        <v>759</v>
      </c>
      <c r="C1304" s="2"/>
      <c r="D1304" s="2"/>
      <c r="E1304" s="2"/>
      <c r="F1304" s="2"/>
      <c r="G1304" s="2"/>
      <c r="H1304" s="2"/>
      <c r="I1304" s="2"/>
      <c r="J1304" s="2"/>
      <c r="L1304" s="2"/>
      <c r="M1304" s="2"/>
      <c r="N1304" s="2"/>
      <c r="O1304" s="2"/>
      <c r="P1304" s="2"/>
      <c r="Q1304" s="2"/>
      <c r="R1304" s="2"/>
      <c r="S1304" s="2"/>
      <c r="T1304" s="2"/>
      <c r="U1304" s="2"/>
      <c r="V1304" s="2"/>
      <c r="W1304" s="2"/>
      <c r="X1304" s="2"/>
      <c r="Y1304" s="2"/>
      <c r="Z1304" s="2"/>
      <c r="AA1304" s="2"/>
      <c r="AB1304" s="2"/>
      <c r="AC1304" s="2"/>
      <c r="AD1304" s="2"/>
      <c r="AE1304" s="2"/>
      <c r="AF1304" s="2"/>
      <c r="AG1304" s="2"/>
      <c r="AH1304" s="2"/>
      <c r="AI1304" s="2"/>
      <c r="AJ1304" s="2"/>
      <c r="AK1304" s="2"/>
      <c r="AL1304" s="2"/>
      <c r="AM1304" s="2"/>
    </row>
    <row r="1305" spans="2:39" x14ac:dyDescent="0.25">
      <c r="B1305" s="13" t="s">
        <v>152</v>
      </c>
      <c r="C1305" s="2"/>
      <c r="D1305" s="2"/>
      <c r="E1305" s="2"/>
      <c r="F1305" s="2"/>
      <c r="G1305" s="2"/>
      <c r="H1305" s="2"/>
      <c r="I1305" s="2"/>
      <c r="J1305" s="2"/>
      <c r="L1305" s="2"/>
      <c r="M1305" s="2"/>
      <c r="N1305" s="2"/>
      <c r="O1305" s="2"/>
      <c r="P1305" s="2"/>
      <c r="Q1305" s="2"/>
      <c r="R1305" s="2"/>
      <c r="S1305" s="2"/>
      <c r="T1305" s="2"/>
      <c r="U1305" s="2"/>
      <c r="V1305" s="2"/>
      <c r="W1305" s="2"/>
      <c r="X1305" s="2"/>
      <c r="Y1305" s="2"/>
      <c r="Z1305" s="2"/>
      <c r="AA1305" s="2"/>
      <c r="AB1305" s="2"/>
      <c r="AC1305" s="2"/>
      <c r="AD1305" s="2"/>
      <c r="AE1305" s="2"/>
      <c r="AF1305" s="2"/>
      <c r="AG1305" s="2"/>
      <c r="AH1305" s="2"/>
      <c r="AI1305" s="2"/>
      <c r="AJ1305" s="2"/>
      <c r="AK1305" s="2"/>
      <c r="AL1305" s="2"/>
      <c r="AM1305" s="2"/>
    </row>
    <row r="1306" spans="2:39" x14ac:dyDescent="0.25">
      <c r="B1306" s="69" t="s">
        <v>754</v>
      </c>
      <c r="C1306" s="2"/>
      <c r="D1306" s="2"/>
      <c r="E1306" s="2"/>
      <c r="F1306" s="2"/>
      <c r="G1306" s="2"/>
      <c r="H1306" s="2"/>
      <c r="I1306" s="2"/>
      <c r="J1306" s="2"/>
      <c r="K1306">
        <v>116.7</v>
      </c>
      <c r="L1306" s="2"/>
      <c r="M1306" s="2"/>
      <c r="N1306" s="2"/>
      <c r="O1306" s="2"/>
      <c r="P1306" s="2"/>
      <c r="Q1306" s="2"/>
      <c r="R1306" s="2"/>
      <c r="S1306" s="2"/>
      <c r="T1306" s="2"/>
      <c r="U1306" s="2"/>
      <c r="V1306" s="2"/>
      <c r="W1306" s="2"/>
      <c r="X1306" s="2"/>
      <c r="Y1306" s="2"/>
      <c r="Z1306" s="2"/>
      <c r="AA1306" s="2"/>
      <c r="AB1306" s="2"/>
      <c r="AC1306" s="2"/>
      <c r="AD1306" s="2"/>
      <c r="AE1306" s="2"/>
      <c r="AF1306" s="2"/>
      <c r="AG1306" s="2"/>
      <c r="AH1306" s="2"/>
      <c r="AI1306" s="2"/>
      <c r="AJ1306" s="2"/>
      <c r="AK1306" s="2"/>
      <c r="AL1306" s="2"/>
      <c r="AM1306" s="2"/>
    </row>
    <row r="1307" spans="2:39" x14ac:dyDescent="0.25">
      <c r="B1307" t="s">
        <v>755</v>
      </c>
      <c r="C1307" s="2">
        <v>55.6</v>
      </c>
      <c r="D1307" s="2">
        <v>18</v>
      </c>
      <c r="E1307" s="2">
        <v>12.5</v>
      </c>
      <c r="F1307" s="2">
        <v>11.8</v>
      </c>
      <c r="G1307" s="2"/>
      <c r="H1307" s="2"/>
      <c r="I1307" s="2"/>
      <c r="J1307" s="2"/>
      <c r="K1307">
        <v>31.7</v>
      </c>
      <c r="L1307" s="2"/>
      <c r="M1307" s="2"/>
      <c r="N1307" s="2"/>
      <c r="O1307" s="2"/>
      <c r="P1307" s="2"/>
      <c r="Q1307" s="2"/>
      <c r="R1307" s="2"/>
      <c r="S1307" s="2"/>
      <c r="T1307" s="2"/>
      <c r="U1307" s="2"/>
      <c r="V1307" s="2"/>
      <c r="W1307" s="2"/>
      <c r="X1307" s="2"/>
      <c r="Y1307" s="2"/>
      <c r="Z1307" s="2"/>
      <c r="AA1307" s="2"/>
      <c r="AB1307" s="2"/>
      <c r="AC1307" s="2"/>
      <c r="AD1307" s="2"/>
      <c r="AE1307" s="2"/>
      <c r="AF1307" s="2"/>
      <c r="AG1307" s="2"/>
      <c r="AH1307" s="2"/>
      <c r="AI1307" s="2"/>
      <c r="AJ1307" s="2"/>
      <c r="AK1307" s="2"/>
      <c r="AL1307" s="2"/>
      <c r="AM1307" s="2"/>
    </row>
    <row r="1308" spans="2:39" x14ac:dyDescent="0.25">
      <c r="B1308" t="s">
        <v>756</v>
      </c>
      <c r="C1308">
        <v>30.3</v>
      </c>
      <c r="D1308" s="2">
        <v>59.9</v>
      </c>
      <c r="E1308" s="2">
        <v>10.8</v>
      </c>
      <c r="F1308" s="2">
        <v>10.5</v>
      </c>
      <c r="G1308" s="2"/>
      <c r="H1308" s="2"/>
      <c r="I1308" s="2"/>
      <c r="J1308" s="2"/>
      <c r="K1308" s="2">
        <v>28</v>
      </c>
      <c r="L1308" s="2"/>
      <c r="M1308" s="2"/>
      <c r="N1308" s="2"/>
      <c r="O1308" s="2"/>
      <c r="P1308" s="2"/>
      <c r="Q1308" s="2"/>
      <c r="R1308" s="2"/>
      <c r="S1308" s="2"/>
      <c r="T1308" s="2"/>
      <c r="U1308" s="2"/>
      <c r="V1308" s="2"/>
      <c r="W1308" s="2"/>
      <c r="X1308" s="2"/>
      <c r="Y1308" s="2"/>
      <c r="Z1308" s="2"/>
      <c r="AA1308" s="2"/>
      <c r="AB1308" s="2"/>
      <c r="AC1308" s="2"/>
      <c r="AD1308" s="2"/>
      <c r="AE1308" s="2"/>
      <c r="AF1308" s="2"/>
      <c r="AG1308" s="2"/>
      <c r="AH1308" s="2"/>
      <c r="AI1308" s="2"/>
      <c r="AJ1308" s="2"/>
      <c r="AK1308" s="2"/>
      <c r="AL1308" s="2"/>
      <c r="AM1308" s="2"/>
    </row>
    <row r="1309" spans="2:39" x14ac:dyDescent="0.25">
      <c r="B1309" t="s">
        <v>757</v>
      </c>
      <c r="C1309" s="2">
        <v>33.6</v>
      </c>
      <c r="D1309" s="2">
        <v>1.5</v>
      </c>
      <c r="E1309" s="2">
        <v>1.1000000000000001</v>
      </c>
      <c r="F1309" s="2">
        <v>1.1000000000000001</v>
      </c>
      <c r="G1309" s="2"/>
      <c r="H1309" s="2"/>
      <c r="I1309" s="2"/>
      <c r="J1309" s="2"/>
      <c r="K1309" s="2">
        <v>46.8</v>
      </c>
      <c r="L1309" s="2"/>
      <c r="M1309" s="2"/>
      <c r="N1309" s="2"/>
      <c r="O1309" s="2"/>
      <c r="P1309" s="2"/>
      <c r="Q1309" s="2"/>
      <c r="R1309" s="2"/>
      <c r="S1309" s="2"/>
      <c r="T1309" s="2"/>
      <c r="U1309" s="2"/>
      <c r="V1309" s="2"/>
      <c r="W1309" s="2"/>
      <c r="X1309" s="2"/>
      <c r="Y1309" s="2"/>
      <c r="Z1309" s="2"/>
      <c r="AA1309" s="2"/>
      <c r="AB1309" s="2"/>
      <c r="AC1309" s="2"/>
      <c r="AD1309" s="2"/>
      <c r="AE1309" s="2"/>
      <c r="AF1309" s="2"/>
      <c r="AG1309" s="2"/>
      <c r="AH1309" s="2"/>
      <c r="AI1309" s="2"/>
      <c r="AJ1309" s="2"/>
      <c r="AK1309" s="2"/>
      <c r="AL1309" s="2"/>
      <c r="AM1309" s="2"/>
    </row>
    <row r="1310" spans="2:39" x14ac:dyDescent="0.25">
      <c r="B1310" t="s">
        <v>41</v>
      </c>
      <c r="C1310" s="2">
        <f>SUM(C1308:C1309)</f>
        <v>63.900000000000006</v>
      </c>
      <c r="D1310" s="2">
        <f>SUM(D1308:D1309)</f>
        <v>61.4</v>
      </c>
      <c r="E1310" s="2">
        <f t="shared" ref="E1310:H1310" si="156">SUM(E1308:E1309)</f>
        <v>11.9</v>
      </c>
      <c r="F1310" s="2">
        <f t="shared" si="156"/>
        <v>11.6</v>
      </c>
      <c r="G1310" s="2">
        <f t="shared" si="156"/>
        <v>0</v>
      </c>
      <c r="H1310" s="2">
        <f t="shared" si="156"/>
        <v>0</v>
      </c>
      <c r="I1310" s="2"/>
      <c r="J1310" s="2"/>
      <c r="K1310" s="2">
        <f t="shared" ref="K1310:N1310" si="157">SUM(K1308:K1309)</f>
        <v>74.8</v>
      </c>
      <c r="L1310" s="2">
        <f t="shared" si="157"/>
        <v>0</v>
      </c>
      <c r="M1310" s="2">
        <f t="shared" si="157"/>
        <v>0</v>
      </c>
      <c r="N1310" s="2">
        <f t="shared" si="157"/>
        <v>0</v>
      </c>
      <c r="O1310" s="2"/>
      <c r="P1310" s="2"/>
      <c r="Q1310" s="2"/>
      <c r="R1310" s="2"/>
      <c r="S1310" s="2"/>
      <c r="T1310" s="2"/>
      <c r="U1310" s="2"/>
      <c r="V1310" s="2"/>
      <c r="W1310" s="2"/>
      <c r="X1310" s="2"/>
      <c r="Y1310" s="2"/>
      <c r="Z1310" s="2"/>
      <c r="AA1310" s="2"/>
      <c r="AB1310" s="2"/>
      <c r="AC1310" s="2"/>
      <c r="AD1310" s="2"/>
      <c r="AE1310" s="2"/>
      <c r="AF1310" s="2"/>
      <c r="AG1310" s="2"/>
      <c r="AH1310" s="2"/>
      <c r="AI1310" s="2"/>
      <c r="AJ1310" s="2"/>
      <c r="AK1310" s="2"/>
      <c r="AL1310" s="2"/>
      <c r="AM1310" s="2"/>
    </row>
    <row r="1311" spans="2:39" ht="15.75" thickBot="1" x14ac:dyDescent="0.3">
      <c r="B1311" t="s">
        <v>758</v>
      </c>
      <c r="C1311" s="28">
        <v>52.9</v>
      </c>
      <c r="D1311" s="28">
        <v>44.3</v>
      </c>
      <c r="E1311" s="28">
        <v>27.4</v>
      </c>
      <c r="F1311" s="28">
        <v>25.7</v>
      </c>
      <c r="G1311" s="28"/>
      <c r="H1311" s="28"/>
      <c r="I1311" s="2"/>
      <c r="J1311" s="2"/>
      <c r="K1311" s="28">
        <v>88.9</v>
      </c>
      <c r="L1311" s="28"/>
      <c r="M1311" s="28"/>
      <c r="N1311" s="28"/>
      <c r="O1311" s="2"/>
      <c r="P1311" s="2"/>
      <c r="Q1311" s="2"/>
      <c r="R1311" s="2"/>
      <c r="S1311" s="2"/>
      <c r="T1311" s="2"/>
      <c r="U1311" s="2"/>
      <c r="V1311" s="2"/>
      <c r="W1311" s="2"/>
      <c r="X1311" s="2"/>
      <c r="Y1311" s="2"/>
      <c r="Z1311" s="2"/>
      <c r="AA1311" s="2"/>
      <c r="AB1311" s="2"/>
      <c r="AC1311" s="2"/>
      <c r="AD1311" s="2"/>
      <c r="AE1311" s="2"/>
      <c r="AF1311" s="2"/>
      <c r="AG1311" s="2"/>
      <c r="AH1311" s="2"/>
      <c r="AI1311" s="2"/>
      <c r="AJ1311" s="2"/>
      <c r="AK1311" s="2"/>
      <c r="AL1311" s="2"/>
      <c r="AM1311" s="2"/>
    </row>
    <row r="1312" spans="2:39" x14ac:dyDescent="0.25">
      <c r="B1312" s="13" t="s">
        <v>41</v>
      </c>
      <c r="C1312" s="27">
        <f>SUM(C1311+C1310+C1307)</f>
        <v>172.4</v>
      </c>
      <c r="D1312" s="27">
        <f>SUM(D1311+D1310+D1307)</f>
        <v>123.69999999999999</v>
      </c>
      <c r="E1312" s="27">
        <f t="shared" ref="E1312:H1312" si="158">SUM(E1311+E1310+E1307)</f>
        <v>51.8</v>
      </c>
      <c r="F1312" s="27">
        <f t="shared" si="158"/>
        <v>49.099999999999994</v>
      </c>
      <c r="G1312" s="27">
        <f t="shared" si="158"/>
        <v>0</v>
      </c>
      <c r="H1312" s="27">
        <f t="shared" si="158"/>
        <v>0</v>
      </c>
      <c r="I1312" s="2"/>
      <c r="J1312" s="2"/>
      <c r="K1312" s="27">
        <f t="shared" ref="K1312:N1312" si="159">SUM(K1311+K1310+K1307)</f>
        <v>195.39999999999998</v>
      </c>
      <c r="L1312" s="27">
        <f t="shared" si="159"/>
        <v>0</v>
      </c>
      <c r="M1312" s="27">
        <f t="shared" si="159"/>
        <v>0</v>
      </c>
      <c r="N1312" s="27">
        <f t="shared" si="159"/>
        <v>0</v>
      </c>
      <c r="O1312" s="2"/>
      <c r="P1312" s="2"/>
      <c r="Q1312" s="2"/>
      <c r="R1312" s="2"/>
      <c r="S1312" s="2"/>
      <c r="T1312" s="2"/>
      <c r="U1312" s="2"/>
      <c r="V1312" s="2"/>
      <c r="W1312" s="2"/>
      <c r="X1312" s="2"/>
      <c r="Y1312" s="2"/>
      <c r="Z1312" s="2"/>
      <c r="AA1312" s="2"/>
      <c r="AB1312" s="2"/>
      <c r="AC1312" s="2"/>
      <c r="AD1312" s="2"/>
      <c r="AE1312" s="2"/>
      <c r="AF1312" s="2"/>
      <c r="AG1312" s="2"/>
      <c r="AH1312" s="2"/>
      <c r="AI1312" s="2"/>
      <c r="AJ1312" s="2"/>
      <c r="AK1312" s="2"/>
      <c r="AL1312" s="2"/>
      <c r="AM1312" s="2"/>
    </row>
    <row r="1313" spans="2:39" x14ac:dyDescent="0.25">
      <c r="C1313" s="2"/>
      <c r="D1313" s="2"/>
      <c r="E1313" s="2"/>
      <c r="F1313" s="2"/>
      <c r="G1313" s="2"/>
      <c r="H1313" s="2"/>
      <c r="I1313" s="2"/>
      <c r="J1313" s="2"/>
      <c r="L1313" s="2"/>
      <c r="M1313" s="2"/>
      <c r="N1313" s="2"/>
      <c r="O1313" s="2"/>
      <c r="P1313" s="2"/>
      <c r="Q1313" s="2"/>
      <c r="R1313" s="2"/>
      <c r="S1313" s="2"/>
      <c r="T1313" s="2"/>
      <c r="U1313" s="2"/>
      <c r="V1313" s="2"/>
      <c r="W1313" s="2"/>
      <c r="X1313" s="2"/>
      <c r="Y1313" s="2"/>
      <c r="Z1313" s="2"/>
      <c r="AA1313" s="2"/>
      <c r="AB1313" s="2"/>
      <c r="AC1313" s="2"/>
      <c r="AD1313" s="2"/>
      <c r="AE1313" s="2"/>
      <c r="AF1313" s="2"/>
      <c r="AG1313" s="2"/>
      <c r="AH1313" s="2"/>
      <c r="AI1313" s="2"/>
      <c r="AJ1313" s="2"/>
      <c r="AK1313" s="2"/>
      <c r="AL1313" s="2"/>
      <c r="AM1313" s="2"/>
    </row>
    <row r="1314" spans="2:39" x14ac:dyDescent="0.25">
      <c r="B1314" s="13" t="s">
        <v>521</v>
      </c>
      <c r="D1314" s="2"/>
      <c r="E1314" s="2"/>
      <c r="F1314" s="2"/>
      <c r="G1314" s="2"/>
      <c r="H1314" s="2"/>
      <c r="I1314" s="2"/>
      <c r="J1314" s="2"/>
      <c r="L1314" s="2"/>
      <c r="M1314" s="2"/>
      <c r="N1314" s="2"/>
      <c r="O1314" s="2"/>
      <c r="P1314" s="2"/>
      <c r="Q1314" s="2"/>
      <c r="R1314" s="2"/>
      <c r="S1314" s="2"/>
      <c r="T1314" s="2"/>
      <c r="U1314" s="2"/>
      <c r="V1314" s="2"/>
      <c r="W1314" s="2"/>
      <c r="X1314" s="2"/>
      <c r="Y1314" s="2"/>
      <c r="Z1314" s="2"/>
      <c r="AA1314" s="2"/>
      <c r="AB1314" s="2"/>
      <c r="AC1314" s="2"/>
      <c r="AD1314" s="2"/>
      <c r="AE1314" s="2"/>
      <c r="AF1314" s="2"/>
      <c r="AG1314" s="2"/>
      <c r="AH1314" s="2"/>
      <c r="AI1314" s="2"/>
      <c r="AJ1314" s="2"/>
      <c r="AK1314" s="2"/>
      <c r="AL1314" s="2"/>
      <c r="AM1314" s="2"/>
    </row>
    <row r="1315" spans="2:39" x14ac:dyDescent="0.25">
      <c r="B1315" t="s">
        <v>755</v>
      </c>
      <c r="C1315" s="2">
        <v>22.1</v>
      </c>
      <c r="D1315" s="2">
        <v>28.4</v>
      </c>
      <c r="E1315" s="2">
        <v>10.4</v>
      </c>
      <c r="F1315" s="2">
        <v>10</v>
      </c>
      <c r="G1315" s="2"/>
      <c r="H1315" s="2"/>
      <c r="I1315" s="2"/>
      <c r="J1315" s="2"/>
      <c r="K1315" s="2">
        <v>19.100000000000001</v>
      </c>
      <c r="L1315" s="2"/>
      <c r="M1315" s="2"/>
      <c r="N1315" s="2"/>
      <c r="O1315" s="2"/>
      <c r="P1315" s="2"/>
      <c r="Q1315" s="2"/>
      <c r="R1315" s="2"/>
      <c r="S1315" s="2"/>
      <c r="T1315" s="2"/>
      <c r="U1315" s="2"/>
      <c r="V1315" s="2"/>
      <c r="W1315" s="2"/>
      <c r="X1315" s="2"/>
      <c r="Y1315" s="2"/>
      <c r="Z1315" s="2"/>
      <c r="AA1315" s="2"/>
      <c r="AB1315" s="2"/>
      <c r="AC1315" s="2"/>
      <c r="AD1315" s="2"/>
      <c r="AE1315" s="2"/>
      <c r="AF1315" s="2"/>
      <c r="AG1315" s="2"/>
      <c r="AH1315" s="2"/>
      <c r="AI1315" s="2"/>
      <c r="AJ1315" s="2"/>
      <c r="AK1315" s="2"/>
      <c r="AL1315" s="2"/>
      <c r="AM1315" s="2"/>
    </row>
    <row r="1316" spans="2:39" x14ac:dyDescent="0.25">
      <c r="B1316" t="s">
        <v>756</v>
      </c>
      <c r="C1316" s="2">
        <v>13.3</v>
      </c>
      <c r="D1316" s="2">
        <v>11.1</v>
      </c>
      <c r="E1316" s="2">
        <v>11.2</v>
      </c>
      <c r="F1316" s="2">
        <v>10.1</v>
      </c>
      <c r="G1316" s="2"/>
      <c r="H1316" s="2"/>
      <c r="I1316" s="2"/>
      <c r="J1316" s="2"/>
      <c r="K1316" s="2">
        <v>8.3000000000000007</v>
      </c>
      <c r="L1316" s="2"/>
      <c r="M1316" s="2"/>
      <c r="N1316" s="2"/>
      <c r="O1316" s="2"/>
      <c r="P1316" s="2"/>
      <c r="Q1316" s="2"/>
      <c r="R1316" s="2"/>
      <c r="S1316" s="2"/>
      <c r="T1316" s="2"/>
      <c r="U1316" s="2"/>
      <c r="V1316" s="2"/>
      <c r="W1316" s="2"/>
      <c r="X1316" s="2"/>
      <c r="Y1316" s="2"/>
      <c r="Z1316" s="2"/>
      <c r="AA1316" s="2"/>
      <c r="AB1316" s="2"/>
      <c r="AC1316" s="2"/>
      <c r="AD1316" s="2"/>
      <c r="AE1316" s="2"/>
      <c r="AF1316" s="2"/>
      <c r="AG1316" s="2"/>
      <c r="AH1316" s="2"/>
      <c r="AI1316" s="2"/>
      <c r="AJ1316" s="2"/>
      <c r="AK1316" s="2"/>
      <c r="AL1316" s="2"/>
      <c r="AM1316" s="2"/>
    </row>
    <row r="1317" spans="2:39" x14ac:dyDescent="0.25">
      <c r="B1317" t="s">
        <v>757</v>
      </c>
      <c r="C1317" s="2">
        <v>1.9</v>
      </c>
      <c r="D1317" s="2">
        <v>7.5</v>
      </c>
      <c r="E1317" s="2">
        <v>0.5</v>
      </c>
      <c r="F1317" s="2">
        <v>0.4</v>
      </c>
      <c r="G1317" s="2"/>
      <c r="H1317" s="2"/>
      <c r="I1317" s="2"/>
      <c r="J1317" s="2"/>
      <c r="K1317" s="2">
        <v>2</v>
      </c>
      <c r="L1317" s="2"/>
      <c r="M1317" s="2"/>
      <c r="N1317" s="2"/>
      <c r="O1317" s="2"/>
      <c r="P1317" s="2"/>
      <c r="Q1317" s="2"/>
      <c r="R1317" s="2"/>
      <c r="S1317" s="2"/>
      <c r="T1317" s="2"/>
      <c r="U1317" s="2"/>
      <c r="V1317" s="2"/>
      <c r="W1317" s="2"/>
      <c r="X1317" s="2"/>
      <c r="Y1317" s="2"/>
      <c r="Z1317" s="2"/>
      <c r="AA1317" s="2"/>
      <c r="AB1317" s="2"/>
      <c r="AC1317" s="2"/>
      <c r="AD1317" s="2"/>
      <c r="AE1317" s="2"/>
      <c r="AF1317" s="2"/>
      <c r="AG1317" s="2"/>
      <c r="AH1317" s="2"/>
      <c r="AI1317" s="2"/>
      <c r="AJ1317" s="2"/>
      <c r="AK1317" s="2"/>
      <c r="AL1317" s="2"/>
      <c r="AM1317" s="2"/>
    </row>
    <row r="1318" spans="2:39" x14ac:dyDescent="0.25">
      <c r="B1318" t="s">
        <v>41</v>
      </c>
      <c r="C1318" s="2">
        <f>SUM(C1316:C1317)</f>
        <v>15.200000000000001</v>
      </c>
      <c r="D1318" s="2">
        <f>SUM(D1316:D1317)</f>
        <v>18.600000000000001</v>
      </c>
      <c r="E1318" s="2">
        <f t="shared" ref="E1318:H1318" si="160">SUM(E1316:E1317)</f>
        <v>11.7</v>
      </c>
      <c r="F1318" s="2">
        <v>10.5</v>
      </c>
      <c r="G1318" s="2">
        <f t="shared" si="160"/>
        <v>0</v>
      </c>
      <c r="H1318" s="2">
        <f t="shared" si="160"/>
        <v>0</v>
      </c>
      <c r="I1318" s="2"/>
      <c r="J1318" s="2"/>
      <c r="K1318" s="2">
        <f t="shared" ref="K1318:N1318" si="161">SUM(K1316:K1317)</f>
        <v>10.3</v>
      </c>
      <c r="L1318" s="2">
        <f t="shared" si="161"/>
        <v>0</v>
      </c>
      <c r="M1318" s="2">
        <f t="shared" si="161"/>
        <v>0</v>
      </c>
      <c r="N1318" s="2">
        <f t="shared" si="161"/>
        <v>0</v>
      </c>
      <c r="O1318" s="2"/>
      <c r="P1318" s="2"/>
      <c r="Q1318" s="2"/>
      <c r="R1318" s="2"/>
      <c r="S1318" s="2"/>
      <c r="T1318" s="2"/>
      <c r="U1318" s="2"/>
      <c r="V1318" s="2"/>
      <c r="W1318" s="2"/>
      <c r="X1318" s="2"/>
      <c r="Y1318" s="2"/>
      <c r="Z1318" s="2"/>
      <c r="AA1318" s="2"/>
      <c r="AB1318" s="2"/>
      <c r="AC1318" s="2"/>
      <c r="AD1318" s="2"/>
      <c r="AE1318" s="2"/>
      <c r="AF1318" s="2"/>
      <c r="AG1318" s="2"/>
      <c r="AH1318" s="2"/>
      <c r="AI1318" s="2"/>
      <c r="AJ1318" s="2"/>
      <c r="AK1318" s="2"/>
      <c r="AL1318" s="2"/>
      <c r="AM1318" s="2"/>
    </row>
    <row r="1319" spans="2:39" ht="15.75" thickBot="1" x14ac:dyDescent="0.3">
      <c r="B1319" t="s">
        <v>758</v>
      </c>
      <c r="C1319" s="28">
        <v>30.3</v>
      </c>
      <c r="D1319" s="28">
        <v>24.3</v>
      </c>
      <c r="E1319" s="28">
        <v>15</v>
      </c>
      <c r="F1319" s="28">
        <v>14.2</v>
      </c>
      <c r="G1319" s="28"/>
      <c r="H1319" s="28"/>
      <c r="I1319" s="2"/>
      <c r="J1319" s="2"/>
      <c r="K1319" s="28">
        <v>37.5</v>
      </c>
      <c r="L1319" s="28"/>
      <c r="M1319" s="28"/>
      <c r="N1319" s="28"/>
      <c r="O1319" s="2"/>
      <c r="P1319" s="2"/>
      <c r="Q1319" s="2"/>
      <c r="R1319" s="2"/>
      <c r="S1319" s="2"/>
      <c r="T1319" s="2"/>
      <c r="U1319" s="2"/>
      <c r="V1319" s="2"/>
      <c r="W1319" s="2"/>
      <c r="X1319" s="2"/>
      <c r="Y1319" s="2"/>
      <c r="Z1319" s="2"/>
      <c r="AA1319" s="2"/>
      <c r="AB1319" s="2"/>
      <c r="AC1319" s="2"/>
      <c r="AD1319" s="2"/>
      <c r="AE1319" s="2"/>
      <c r="AF1319" s="2"/>
      <c r="AG1319" s="2"/>
      <c r="AH1319" s="2"/>
      <c r="AI1319" s="2"/>
      <c r="AJ1319" s="2"/>
      <c r="AK1319" s="2"/>
      <c r="AL1319" s="2"/>
      <c r="AM1319" s="2"/>
    </row>
    <row r="1320" spans="2:39" x14ac:dyDescent="0.25">
      <c r="B1320" s="13" t="s">
        <v>41</v>
      </c>
      <c r="C1320" s="27">
        <f>SUM(C1319+C1318+C1315)</f>
        <v>67.599999999999994</v>
      </c>
      <c r="D1320" s="27">
        <f>SUM(D1319+D1318+D1315)</f>
        <v>71.300000000000011</v>
      </c>
      <c r="E1320" s="27">
        <f t="shared" ref="E1320:H1320" si="162">SUM(E1319+E1318+E1315)</f>
        <v>37.1</v>
      </c>
      <c r="F1320" s="27">
        <f t="shared" si="162"/>
        <v>34.700000000000003</v>
      </c>
      <c r="G1320" s="27">
        <f t="shared" si="162"/>
        <v>0</v>
      </c>
      <c r="H1320" s="27">
        <f t="shared" si="162"/>
        <v>0</v>
      </c>
      <c r="I1320" s="2"/>
      <c r="J1320" s="2"/>
      <c r="K1320" s="27">
        <f t="shared" ref="K1320:N1320" si="163">SUM(K1319+K1318+K1315)</f>
        <v>66.900000000000006</v>
      </c>
      <c r="L1320" s="27">
        <f t="shared" si="163"/>
        <v>0</v>
      </c>
      <c r="M1320" s="27">
        <f t="shared" si="163"/>
        <v>0</v>
      </c>
      <c r="N1320" s="27">
        <f t="shared" si="163"/>
        <v>0</v>
      </c>
      <c r="O1320" s="2"/>
      <c r="P1320" s="2"/>
      <c r="Q1320" s="2"/>
      <c r="R1320" s="2"/>
      <c r="S1320" s="2"/>
      <c r="T1320" s="2"/>
      <c r="U1320" s="2"/>
      <c r="V1320" s="2"/>
      <c r="W1320" s="2"/>
      <c r="X1320" s="2"/>
      <c r="Y1320" s="2"/>
      <c r="Z1320" s="2"/>
      <c r="AA1320" s="2"/>
      <c r="AB1320" s="2"/>
      <c r="AC1320" s="2"/>
      <c r="AD1320" s="2"/>
      <c r="AE1320" s="2"/>
      <c r="AF1320" s="2"/>
      <c r="AG1320" s="2"/>
      <c r="AH1320" s="2"/>
      <c r="AI1320" s="2"/>
      <c r="AJ1320" s="2"/>
      <c r="AK1320" s="2"/>
      <c r="AL1320" s="2"/>
      <c r="AM1320" s="2"/>
    </row>
    <row r="1321" spans="2:39" x14ac:dyDescent="0.25">
      <c r="C1321" s="2"/>
      <c r="D1321" s="2"/>
      <c r="E1321" s="2"/>
      <c r="F1321" s="2"/>
      <c r="G1321" s="2"/>
      <c r="H1321" s="2"/>
      <c r="I1321" s="2"/>
      <c r="J1321" s="2"/>
      <c r="L1321" s="2"/>
      <c r="M1321" s="2"/>
      <c r="N1321" s="2"/>
      <c r="O1321" s="2"/>
      <c r="P1321" s="2"/>
      <c r="Q1321" s="2"/>
      <c r="R1321" s="2"/>
      <c r="S1321" s="2"/>
      <c r="T1321" s="2"/>
      <c r="U1321" s="2"/>
      <c r="V1321" s="2"/>
      <c r="W1321" s="2"/>
      <c r="X1321" s="2"/>
      <c r="Y1321" s="2"/>
      <c r="Z1321" s="2"/>
      <c r="AA1321" s="2"/>
      <c r="AB1321" s="2"/>
      <c r="AC1321" s="2"/>
      <c r="AD1321" s="2"/>
      <c r="AE1321" s="2"/>
      <c r="AF1321" s="2"/>
      <c r="AG1321" s="2"/>
      <c r="AH1321" s="2"/>
      <c r="AI1321" s="2"/>
      <c r="AJ1321" s="2"/>
      <c r="AK1321" s="2"/>
      <c r="AL1321" s="2"/>
      <c r="AM1321" s="2"/>
    </row>
    <row r="1322" spans="2:39" x14ac:dyDescent="0.25">
      <c r="B1322" s="13" t="s">
        <v>154</v>
      </c>
      <c r="C1322" s="2"/>
      <c r="D1322" s="2"/>
      <c r="E1322" s="2"/>
      <c r="F1322" s="2"/>
      <c r="G1322" s="2"/>
      <c r="H1322" s="2"/>
      <c r="I1322" s="2"/>
      <c r="J1322" s="2"/>
      <c r="L1322" s="2"/>
      <c r="M1322" s="2"/>
      <c r="N1322" s="2"/>
      <c r="O1322" s="2"/>
      <c r="P1322" s="2"/>
      <c r="Q1322" s="2"/>
      <c r="R1322" s="2"/>
      <c r="S1322" s="2"/>
      <c r="T1322" s="2"/>
      <c r="U1322" s="2"/>
      <c r="V1322" s="2"/>
      <c r="W1322" s="2"/>
      <c r="X1322" s="2"/>
      <c r="Y1322" s="2"/>
      <c r="Z1322" s="2"/>
      <c r="AA1322" s="2"/>
      <c r="AB1322" s="2"/>
      <c r="AC1322" s="2"/>
      <c r="AD1322" s="2"/>
      <c r="AE1322" s="2"/>
      <c r="AF1322" s="2"/>
      <c r="AG1322" s="2"/>
      <c r="AH1322" s="2"/>
      <c r="AI1322" s="2"/>
      <c r="AJ1322" s="2"/>
      <c r="AK1322" s="2"/>
      <c r="AL1322" s="2"/>
      <c r="AM1322" s="2"/>
    </row>
    <row r="1323" spans="2:39" x14ac:dyDescent="0.25">
      <c r="B1323" t="s">
        <v>755</v>
      </c>
      <c r="C1323" s="2">
        <v>2.2999999999999998</v>
      </c>
      <c r="D1323" s="2">
        <v>11.1</v>
      </c>
      <c r="E1323" s="2">
        <v>2</v>
      </c>
      <c r="F1323" s="2">
        <v>1.9</v>
      </c>
      <c r="G1323" s="2"/>
      <c r="H1323" s="2"/>
      <c r="I1323" s="2"/>
      <c r="J1323" s="2"/>
      <c r="K1323" s="2">
        <v>1.6</v>
      </c>
      <c r="L1323" s="2"/>
      <c r="M1323" s="2"/>
      <c r="N1323" s="2"/>
      <c r="O1323" s="2"/>
      <c r="P1323" s="2"/>
      <c r="Q1323" s="2"/>
      <c r="R1323" s="2"/>
      <c r="S1323" s="2"/>
      <c r="T1323" s="2"/>
      <c r="U1323" s="2"/>
      <c r="V1323" s="2"/>
      <c r="W1323" s="2"/>
      <c r="X1323" s="2"/>
      <c r="Y1323" s="2"/>
      <c r="Z1323" s="2"/>
      <c r="AA1323" s="2"/>
      <c r="AB1323" s="2"/>
      <c r="AC1323" s="2"/>
      <c r="AD1323" s="2"/>
      <c r="AE1323" s="2"/>
      <c r="AF1323" s="2"/>
      <c r="AG1323" s="2"/>
      <c r="AH1323" s="2"/>
      <c r="AI1323" s="2"/>
      <c r="AJ1323" s="2"/>
      <c r="AK1323" s="2"/>
      <c r="AL1323" s="2"/>
      <c r="AM1323" s="2"/>
    </row>
    <row r="1324" spans="2:39" x14ac:dyDescent="0.25">
      <c r="B1324" t="s">
        <v>756</v>
      </c>
      <c r="C1324" s="2">
        <v>5</v>
      </c>
      <c r="D1324" s="2">
        <v>6.6</v>
      </c>
      <c r="E1324" s="2">
        <v>1.9</v>
      </c>
      <c r="F1324" s="2">
        <v>2.4</v>
      </c>
      <c r="G1324" s="2"/>
      <c r="H1324" s="2"/>
      <c r="I1324" s="2"/>
      <c r="J1324" s="2"/>
      <c r="K1324" s="2">
        <v>4.8</v>
      </c>
      <c r="L1324" s="2"/>
      <c r="M1324" s="2"/>
      <c r="N1324" s="2"/>
      <c r="R1324" s="2"/>
      <c r="S1324" s="2"/>
      <c r="T1324" s="2"/>
      <c r="U1324" s="2"/>
      <c r="V1324" s="2"/>
      <c r="W1324" s="2"/>
      <c r="X1324" s="2"/>
      <c r="Y1324" s="2"/>
      <c r="Z1324" s="2"/>
      <c r="AA1324" s="2"/>
      <c r="AB1324" s="2"/>
      <c r="AC1324" s="2"/>
      <c r="AD1324" s="2"/>
      <c r="AE1324" s="2"/>
      <c r="AF1324" s="2"/>
      <c r="AG1324" s="2"/>
      <c r="AH1324" s="2"/>
      <c r="AI1324" s="2"/>
      <c r="AJ1324" s="2"/>
      <c r="AK1324" s="2"/>
      <c r="AL1324" s="2"/>
      <c r="AM1324" s="2"/>
    </row>
    <row r="1325" spans="2:39" x14ac:dyDescent="0.25">
      <c r="B1325" t="s">
        <v>757</v>
      </c>
      <c r="C1325" s="2">
        <v>0.1</v>
      </c>
      <c r="D1325" s="2">
        <v>0.7</v>
      </c>
      <c r="E1325" s="2">
        <v>1.6</v>
      </c>
      <c r="F1325" s="2">
        <v>0.3</v>
      </c>
      <c r="G1325" s="2"/>
      <c r="H1325" s="2"/>
      <c r="I1325" s="2"/>
      <c r="J1325" s="2"/>
      <c r="K1325" s="2">
        <v>0.1</v>
      </c>
      <c r="L1325" s="2"/>
      <c r="M1325" s="2"/>
      <c r="N1325" s="2"/>
      <c r="R1325" s="2"/>
      <c r="S1325" s="2"/>
      <c r="T1325" s="2"/>
      <c r="U1325" s="2"/>
      <c r="V1325" s="2"/>
      <c r="W1325" s="2"/>
      <c r="X1325" s="2"/>
      <c r="Y1325" s="2"/>
      <c r="Z1325" s="2"/>
      <c r="AA1325" s="2"/>
      <c r="AB1325" s="2"/>
      <c r="AC1325" s="2"/>
      <c r="AD1325" s="2"/>
      <c r="AE1325" s="2"/>
      <c r="AF1325" s="2"/>
      <c r="AG1325" s="2"/>
      <c r="AH1325" s="2"/>
      <c r="AI1325" s="2"/>
      <c r="AJ1325" s="2"/>
      <c r="AK1325" s="2"/>
      <c r="AL1325" s="2"/>
      <c r="AM1325" s="2"/>
    </row>
    <row r="1326" spans="2:39" x14ac:dyDescent="0.25">
      <c r="B1326" t="s">
        <v>41</v>
      </c>
      <c r="C1326" s="2">
        <f>SUM(C1324:C1325)</f>
        <v>5.0999999999999996</v>
      </c>
      <c r="D1326" s="2">
        <f>SUM(D1324:D1325)</f>
        <v>7.3</v>
      </c>
      <c r="E1326" s="2">
        <f t="shared" ref="E1326:H1326" si="164">SUM(E1324:E1325)</f>
        <v>3.5</v>
      </c>
      <c r="F1326" s="2">
        <f t="shared" si="164"/>
        <v>2.6999999999999997</v>
      </c>
      <c r="G1326" s="2">
        <f t="shared" si="164"/>
        <v>0</v>
      </c>
      <c r="H1326" s="2">
        <f t="shared" si="164"/>
        <v>0</v>
      </c>
      <c r="I1326" s="2"/>
      <c r="J1326" s="2"/>
      <c r="K1326" s="2">
        <f t="shared" ref="K1326:N1326" si="165">SUM(K1324:K1325)</f>
        <v>4.8999999999999995</v>
      </c>
      <c r="L1326" s="2">
        <f t="shared" si="165"/>
        <v>0</v>
      </c>
      <c r="M1326" s="2">
        <f t="shared" si="165"/>
        <v>0</v>
      </c>
      <c r="N1326" s="2">
        <f t="shared" si="165"/>
        <v>0</v>
      </c>
      <c r="R1326" s="2"/>
      <c r="S1326" s="2"/>
      <c r="T1326" s="2"/>
      <c r="U1326" s="2"/>
      <c r="V1326" s="2"/>
      <c r="W1326" s="2"/>
      <c r="X1326" s="2"/>
      <c r="Y1326" s="2"/>
      <c r="Z1326" s="2"/>
      <c r="AA1326" s="2"/>
      <c r="AB1326" s="2"/>
      <c r="AC1326" s="2"/>
      <c r="AD1326" s="2"/>
      <c r="AE1326" s="2"/>
      <c r="AF1326" s="2"/>
      <c r="AG1326" s="2"/>
      <c r="AH1326" s="2"/>
      <c r="AI1326" s="2"/>
      <c r="AJ1326" s="2"/>
      <c r="AK1326" s="2"/>
      <c r="AL1326" s="2"/>
      <c r="AM1326" s="2"/>
    </row>
    <row r="1327" spans="2:39" ht="15.75" thickBot="1" x14ac:dyDescent="0.3">
      <c r="B1327" t="s">
        <v>758</v>
      </c>
      <c r="C1327" s="28">
        <v>33</v>
      </c>
      <c r="D1327" s="28">
        <v>25.2</v>
      </c>
      <c r="E1327" s="28">
        <v>9.9</v>
      </c>
      <c r="F1327" s="28">
        <v>89</v>
      </c>
      <c r="G1327" s="28"/>
      <c r="H1327" s="28"/>
      <c r="I1327" s="2"/>
      <c r="J1327" s="2"/>
      <c r="K1327" s="28">
        <v>35.200000000000003</v>
      </c>
      <c r="L1327" s="28"/>
      <c r="M1327" s="28"/>
      <c r="N1327" s="28"/>
      <c r="R1327" s="2"/>
      <c r="S1327" s="2"/>
      <c r="T1327" s="2"/>
      <c r="U1327" s="2"/>
      <c r="V1327" s="2"/>
      <c r="W1327" s="2"/>
      <c r="X1327" s="2"/>
      <c r="Y1327" s="2"/>
      <c r="Z1327" s="2"/>
      <c r="AA1327" s="2"/>
      <c r="AB1327" s="2"/>
      <c r="AC1327" s="2"/>
      <c r="AD1327" s="2"/>
      <c r="AE1327" s="2"/>
      <c r="AF1327" s="2"/>
      <c r="AG1327" s="2"/>
      <c r="AH1327" s="2"/>
      <c r="AI1327" s="2"/>
      <c r="AJ1327" s="2"/>
      <c r="AK1327" s="2"/>
      <c r="AL1327" s="2"/>
      <c r="AM1327" s="2"/>
    </row>
    <row r="1328" spans="2:39" x14ac:dyDescent="0.25">
      <c r="B1328" s="13" t="s">
        <v>41</v>
      </c>
      <c r="C1328" s="27">
        <f>SUM(C1327+C1326+C1323)</f>
        <v>40.4</v>
      </c>
      <c r="D1328" s="27">
        <f>SUM(D1327+D1326+D1323)</f>
        <v>43.6</v>
      </c>
      <c r="E1328" s="27">
        <f t="shared" ref="E1328:H1328" si="166">SUM(E1327+E1326+E1323)</f>
        <v>15.4</v>
      </c>
      <c r="F1328" s="27">
        <f t="shared" si="166"/>
        <v>93.600000000000009</v>
      </c>
      <c r="G1328" s="27">
        <f t="shared" si="166"/>
        <v>0</v>
      </c>
      <c r="H1328" s="27">
        <f t="shared" si="166"/>
        <v>0</v>
      </c>
      <c r="I1328" s="2"/>
      <c r="J1328" s="2"/>
      <c r="K1328" s="27">
        <f t="shared" ref="K1328:N1328" si="167">SUM(K1327+K1326+K1323)</f>
        <v>41.7</v>
      </c>
      <c r="L1328" s="27">
        <f t="shared" si="167"/>
        <v>0</v>
      </c>
      <c r="M1328" s="27">
        <f t="shared" si="167"/>
        <v>0</v>
      </c>
      <c r="N1328" s="27">
        <f t="shared" si="167"/>
        <v>0</v>
      </c>
      <c r="R1328" s="2"/>
      <c r="S1328" s="2"/>
      <c r="T1328" s="2"/>
      <c r="U1328" s="2"/>
      <c r="V1328" s="2"/>
      <c r="W1328" s="2"/>
      <c r="X1328" s="2"/>
      <c r="Y1328" s="2"/>
      <c r="Z1328" s="2"/>
      <c r="AA1328" s="2"/>
      <c r="AB1328" s="2"/>
      <c r="AC1328" s="2"/>
      <c r="AD1328" s="2"/>
      <c r="AE1328" s="2"/>
      <c r="AF1328" s="2"/>
      <c r="AG1328" s="2"/>
      <c r="AH1328" s="2"/>
      <c r="AI1328" s="2"/>
      <c r="AJ1328" s="2"/>
      <c r="AK1328" s="2"/>
      <c r="AL1328" s="2"/>
      <c r="AM1328" s="2"/>
    </row>
    <row r="1329" spans="2:39" x14ac:dyDescent="0.25">
      <c r="B1329" s="13"/>
      <c r="C1329" s="27"/>
      <c r="D1329" s="27"/>
      <c r="E1329" s="27"/>
      <c r="F1329" s="27"/>
      <c r="G1329" s="27"/>
      <c r="H1329" s="27"/>
      <c r="I1329" s="2"/>
      <c r="J1329" s="2"/>
      <c r="K1329" s="27"/>
      <c r="L1329" s="27"/>
      <c r="M1329" s="27"/>
      <c r="N1329" s="27"/>
      <c r="R1329" s="2"/>
      <c r="S1329" s="2"/>
      <c r="T1329" s="2"/>
      <c r="U1329" s="2"/>
      <c r="V1329" s="2"/>
      <c r="W1329" s="2"/>
      <c r="X1329" s="2"/>
      <c r="Y1329" s="2"/>
      <c r="Z1329" s="2"/>
      <c r="AA1329" s="2"/>
      <c r="AB1329" s="2"/>
      <c r="AC1329" s="2"/>
      <c r="AD1329" s="2"/>
      <c r="AE1329" s="2"/>
      <c r="AF1329" s="2"/>
      <c r="AG1329" s="2"/>
      <c r="AH1329" s="2"/>
      <c r="AI1329" s="2"/>
      <c r="AJ1329" s="2"/>
      <c r="AK1329" s="2"/>
      <c r="AL1329" s="2"/>
      <c r="AM1329" s="2"/>
    </row>
    <row r="1330" spans="2:39" x14ac:dyDescent="0.25">
      <c r="C1330" s="27"/>
      <c r="D1330" s="27"/>
      <c r="E1330" s="27"/>
      <c r="F1330" s="27"/>
      <c r="G1330" s="27"/>
      <c r="H1330" s="27"/>
      <c r="I1330" s="2"/>
      <c r="J1330" s="2"/>
      <c r="K1330" s="27"/>
      <c r="L1330" s="27"/>
      <c r="M1330" s="27"/>
      <c r="N1330" s="27"/>
      <c r="R1330" s="2"/>
      <c r="S1330" s="2"/>
      <c r="T1330" s="2"/>
      <c r="U1330" s="2"/>
      <c r="V1330" s="2"/>
      <c r="W1330" s="2"/>
      <c r="X1330" s="2"/>
      <c r="Y1330" s="2"/>
      <c r="Z1330" s="2"/>
      <c r="AA1330" s="2"/>
      <c r="AB1330" s="2"/>
      <c r="AC1330" s="2"/>
      <c r="AD1330" s="2"/>
      <c r="AE1330" s="2"/>
      <c r="AF1330" s="2"/>
      <c r="AG1330" s="2"/>
      <c r="AH1330" s="2"/>
      <c r="AI1330" s="2"/>
      <c r="AJ1330" s="2"/>
      <c r="AK1330" s="2"/>
      <c r="AL1330" s="2"/>
      <c r="AM1330" s="2"/>
    </row>
    <row r="1331" spans="2:39" ht="15.75" thickBot="1" x14ac:dyDescent="0.3">
      <c r="B1331" s="13" t="s">
        <v>760</v>
      </c>
      <c r="C1331" s="5">
        <v>44408</v>
      </c>
      <c r="D1331" s="5">
        <v>44043</v>
      </c>
      <c r="E1331" s="5">
        <v>43677</v>
      </c>
      <c r="F1331" s="5">
        <v>43312</v>
      </c>
      <c r="G1331" s="5">
        <v>42947</v>
      </c>
      <c r="H1331" s="5">
        <v>42582</v>
      </c>
      <c r="I1331" s="2"/>
      <c r="J1331" s="2"/>
      <c r="K1331" s="5">
        <v>44592</v>
      </c>
      <c r="L1331" s="5">
        <v>44227</v>
      </c>
      <c r="M1331" s="5">
        <v>43861</v>
      </c>
      <c r="N1331" s="5">
        <v>43496</v>
      </c>
      <c r="R1331" s="2"/>
      <c r="S1331" s="2"/>
      <c r="T1331" s="2"/>
      <c r="U1331" s="2"/>
      <c r="V1331" s="2"/>
      <c r="W1331" s="2"/>
      <c r="X1331" s="2"/>
      <c r="Y1331" s="2"/>
      <c r="Z1331" s="2"/>
      <c r="AA1331" s="2"/>
      <c r="AB1331" s="2"/>
      <c r="AC1331" s="2"/>
      <c r="AD1331" s="2"/>
      <c r="AE1331" s="2"/>
      <c r="AF1331" s="2"/>
      <c r="AG1331" s="2"/>
      <c r="AH1331" s="2"/>
      <c r="AI1331" s="2"/>
      <c r="AJ1331" s="2"/>
      <c r="AK1331" s="2"/>
      <c r="AL1331" s="2"/>
      <c r="AM1331" s="2"/>
    </row>
    <row r="1332" spans="2:39" x14ac:dyDescent="0.25">
      <c r="B1332" s="13"/>
      <c r="C1332" s="29"/>
      <c r="D1332" s="29"/>
      <c r="E1332" s="29"/>
      <c r="F1332" s="29"/>
      <c r="G1332" s="29"/>
      <c r="H1332" s="29"/>
      <c r="I1332" s="2"/>
      <c r="J1332" s="2"/>
      <c r="K1332" s="29"/>
      <c r="L1332" s="29"/>
      <c r="M1332" s="29"/>
      <c r="N1332" s="29"/>
      <c r="R1332" s="2"/>
      <c r="S1332" s="2"/>
      <c r="T1332" s="2"/>
      <c r="U1332" s="2"/>
      <c r="V1332" s="2"/>
      <c r="W1332" s="2"/>
      <c r="X1332" s="2"/>
      <c r="Y1332" s="2"/>
      <c r="Z1332" s="2"/>
      <c r="AA1332" s="2"/>
      <c r="AB1332" s="2"/>
      <c r="AC1332" s="2"/>
      <c r="AD1332" s="2"/>
      <c r="AE1332" s="2"/>
      <c r="AF1332" s="2"/>
      <c r="AG1332" s="2"/>
      <c r="AH1332" s="2"/>
      <c r="AI1332" s="2"/>
      <c r="AJ1332" s="2"/>
      <c r="AK1332" s="2"/>
      <c r="AL1332" s="2"/>
      <c r="AM1332" s="2"/>
    </row>
    <row r="1333" spans="2:39" x14ac:dyDescent="0.25">
      <c r="B1333" s="13" t="s">
        <v>152</v>
      </c>
      <c r="C1333" s="27"/>
      <c r="D1333" s="27"/>
      <c r="E1333" s="27"/>
      <c r="F1333" s="27"/>
      <c r="G1333" s="27"/>
      <c r="H1333" s="27"/>
      <c r="I1333" s="2"/>
      <c r="J1333" s="2"/>
      <c r="K1333" s="27"/>
      <c r="L1333" s="27"/>
      <c r="M1333" s="27"/>
      <c r="N1333" s="27"/>
      <c r="R1333" s="2"/>
      <c r="S1333" s="2"/>
      <c r="T1333" s="2"/>
      <c r="U1333" s="2"/>
      <c r="V1333" s="2"/>
      <c r="W1333" s="2"/>
      <c r="X1333" s="2"/>
      <c r="Y1333" s="2"/>
      <c r="Z1333" s="2"/>
      <c r="AA1333" s="2"/>
      <c r="AB1333" s="2"/>
      <c r="AC1333" s="2"/>
      <c r="AD1333" s="2"/>
      <c r="AE1333" s="2"/>
      <c r="AF1333" s="2"/>
      <c r="AG1333" s="2"/>
      <c r="AH1333" s="2"/>
      <c r="AI1333" s="2"/>
      <c r="AJ1333" s="2"/>
      <c r="AK1333" s="2"/>
      <c r="AL1333" s="2"/>
      <c r="AM1333" s="2"/>
    </row>
    <row r="1334" spans="2:39" x14ac:dyDescent="0.25">
      <c r="B1334" s="69" t="s">
        <v>754</v>
      </c>
      <c r="C1334" s="24">
        <v>0.33</v>
      </c>
      <c r="D1334" s="27"/>
      <c r="E1334" s="27"/>
      <c r="F1334" s="27"/>
      <c r="G1334" s="27"/>
      <c r="H1334" s="27"/>
      <c r="I1334" s="2"/>
      <c r="J1334" s="2"/>
      <c r="K1334" s="24">
        <v>0.41899999999999998</v>
      </c>
      <c r="M1334" s="24"/>
      <c r="N1334" s="24"/>
      <c r="R1334" s="2"/>
      <c r="S1334" s="2"/>
      <c r="T1334" s="2"/>
      <c r="U1334" s="2"/>
      <c r="V1334" s="2"/>
      <c r="W1334" s="2"/>
      <c r="X1334" s="2"/>
      <c r="Y1334" s="2"/>
      <c r="Z1334" s="2"/>
      <c r="AA1334" s="2"/>
      <c r="AB1334" s="2"/>
      <c r="AC1334" s="2"/>
      <c r="AD1334" s="2"/>
      <c r="AE1334" s="2"/>
      <c r="AF1334" s="2"/>
      <c r="AG1334" s="2"/>
      <c r="AH1334" s="2"/>
      <c r="AI1334" s="2"/>
      <c r="AJ1334" s="2"/>
      <c r="AK1334" s="2"/>
      <c r="AL1334" s="2"/>
      <c r="AM1334" s="2"/>
    </row>
    <row r="1335" spans="2:39" x14ac:dyDescent="0.25">
      <c r="B1335" t="s">
        <v>755</v>
      </c>
      <c r="C1335" s="24">
        <v>1.6E-2</v>
      </c>
      <c r="D1335" s="24">
        <v>8.9999999999999993E-3</v>
      </c>
      <c r="E1335" s="24">
        <v>5.0000000000000001E-3</v>
      </c>
      <c r="F1335" s="24">
        <v>5.0000000000000001E-3</v>
      </c>
      <c r="G1335" s="24"/>
      <c r="H1335" s="24"/>
      <c r="I1335" s="24"/>
      <c r="J1335" s="24"/>
      <c r="K1335" s="24">
        <v>8.9999999999999993E-3</v>
      </c>
      <c r="L1335" s="24"/>
      <c r="M1335" s="24"/>
      <c r="N1335" s="24"/>
      <c r="O1335" s="24"/>
      <c r="P1335" s="24"/>
      <c r="R1335" s="2"/>
      <c r="S1335" s="2"/>
      <c r="T1335" s="2"/>
      <c r="U1335" s="2"/>
      <c r="V1335" s="2"/>
      <c r="W1335" s="2"/>
      <c r="X1335" s="2"/>
      <c r="Y1335" s="2"/>
      <c r="Z1335" s="2"/>
      <c r="AA1335" s="2"/>
      <c r="AB1335" s="2"/>
      <c r="AC1335" s="2"/>
      <c r="AD1335" s="2"/>
      <c r="AE1335" s="2"/>
      <c r="AF1335" s="2"/>
      <c r="AG1335" s="2"/>
      <c r="AH1335" s="2"/>
      <c r="AI1335" s="2"/>
      <c r="AJ1335" s="2"/>
      <c r="AK1335" s="2"/>
      <c r="AL1335" s="2"/>
      <c r="AM1335" s="2"/>
    </row>
    <row r="1336" spans="2:39" x14ac:dyDescent="0.25">
      <c r="B1336" t="s">
        <v>756</v>
      </c>
      <c r="C1336" s="24">
        <v>5.5E-2</v>
      </c>
      <c r="D1336" s="24">
        <v>5.3999999999999999E-2</v>
      </c>
      <c r="E1336" s="24">
        <v>3.6999999999999998E-2</v>
      </c>
      <c r="F1336" s="24">
        <v>4.2999999999999997E-2</v>
      </c>
      <c r="G1336" s="24"/>
      <c r="H1336" s="24"/>
      <c r="I1336" s="24"/>
      <c r="J1336" s="24"/>
      <c r="K1336" s="24">
        <v>5.7000000000000002E-2</v>
      </c>
      <c r="L1336" s="24"/>
      <c r="M1336" s="24"/>
      <c r="N1336" s="24"/>
      <c r="O1336" s="24"/>
      <c r="P1336" s="24"/>
      <c r="R1336" s="2"/>
      <c r="S1336" s="2"/>
      <c r="T1336" s="2"/>
      <c r="U1336" s="2"/>
      <c r="V1336" s="2"/>
      <c r="W1336" s="2"/>
      <c r="X1336" s="2"/>
      <c r="Y1336" s="2"/>
      <c r="Z1336" s="2"/>
      <c r="AA1336" s="2"/>
      <c r="AB1336" s="2"/>
      <c r="AC1336" s="2"/>
      <c r="AD1336" s="2"/>
      <c r="AE1336" s="2"/>
      <c r="AF1336" s="2"/>
      <c r="AG1336" s="2"/>
      <c r="AH1336" s="2"/>
      <c r="AI1336" s="2"/>
      <c r="AJ1336" s="2"/>
      <c r="AK1336" s="2"/>
      <c r="AL1336" s="2"/>
      <c r="AM1336" s="2"/>
    </row>
    <row r="1337" spans="2:39" x14ac:dyDescent="0.25">
      <c r="B1337" t="s">
        <v>757</v>
      </c>
      <c r="C1337" s="24">
        <v>0.45400000000000001</v>
      </c>
      <c r="D1337" s="24">
        <v>7.0999999999999994E-2</v>
      </c>
      <c r="E1337" s="24">
        <v>6.3E-2</v>
      </c>
      <c r="F1337" s="24">
        <v>6.5000000000000002E-2</v>
      </c>
      <c r="G1337" s="24"/>
      <c r="H1337" s="24"/>
      <c r="I1337" s="24"/>
      <c r="J1337" s="24"/>
      <c r="K1337" s="24">
        <v>0.47399999999999998</v>
      </c>
      <c r="L1337" s="24"/>
      <c r="M1337" s="24"/>
      <c r="N1337" s="24"/>
      <c r="O1337" s="24"/>
      <c r="P1337" s="24"/>
      <c r="R1337" s="2"/>
      <c r="S1337" s="2"/>
      <c r="T1337" s="2"/>
      <c r="U1337" s="2"/>
      <c r="V1337" s="2"/>
      <c r="W1337" s="2"/>
      <c r="X1337" s="2"/>
      <c r="Y1337" s="2"/>
      <c r="Z1337" s="2"/>
      <c r="AA1337" s="2"/>
      <c r="AB1337" s="2"/>
      <c r="AC1337" s="2"/>
      <c r="AD1337" s="2"/>
      <c r="AE1337" s="2"/>
      <c r="AF1337" s="2"/>
      <c r="AG1337" s="2"/>
      <c r="AH1337" s="2"/>
      <c r="AI1337" s="2"/>
      <c r="AJ1337" s="2"/>
      <c r="AK1337" s="2"/>
      <c r="AL1337" s="2"/>
      <c r="AM1337" s="2"/>
    </row>
    <row r="1338" spans="2:39" x14ac:dyDescent="0.25">
      <c r="B1338" t="s">
        <v>41</v>
      </c>
      <c r="C1338" s="24">
        <v>0.10299999999999999</v>
      </c>
      <c r="D1338" s="24">
        <v>5.3999999999999999E-2</v>
      </c>
      <c r="E1338" s="24">
        <v>3.7999999999999999E-2</v>
      </c>
      <c r="F1338" s="24">
        <v>4.3999999999999997E-2</v>
      </c>
      <c r="G1338" s="24"/>
      <c r="H1338" s="24"/>
      <c r="I1338" s="24"/>
      <c r="J1338" s="24"/>
      <c r="K1338" s="24">
        <v>0.126</v>
      </c>
      <c r="L1338" s="24"/>
      <c r="M1338" s="24"/>
      <c r="N1338" s="24"/>
      <c r="O1338" s="24"/>
      <c r="P1338" s="24"/>
      <c r="R1338" s="2"/>
      <c r="S1338" s="2"/>
      <c r="T1338" s="2"/>
      <c r="U1338" s="2"/>
      <c r="V1338" s="2"/>
      <c r="W1338" s="2"/>
      <c r="X1338" s="2"/>
      <c r="Y1338" s="2"/>
      <c r="Z1338" s="2"/>
      <c r="AA1338" s="2"/>
      <c r="AB1338" s="2"/>
      <c r="AC1338" s="2"/>
      <c r="AD1338" s="2"/>
      <c r="AE1338" s="2"/>
      <c r="AF1338" s="2"/>
      <c r="AG1338" s="2"/>
      <c r="AH1338" s="2"/>
      <c r="AI1338" s="2"/>
      <c r="AJ1338" s="2"/>
      <c r="AK1338" s="2"/>
      <c r="AL1338" s="2"/>
      <c r="AM1338" s="2"/>
    </row>
    <row r="1339" spans="2:39" x14ac:dyDescent="0.25">
      <c r="B1339" t="s">
        <v>758</v>
      </c>
      <c r="C1339" s="24">
        <v>0.53</v>
      </c>
      <c r="D1339" s="24">
        <v>0.35</v>
      </c>
      <c r="E1339" s="24">
        <v>0.32300000000000001</v>
      </c>
      <c r="F1339" s="24">
        <v>0.317</v>
      </c>
      <c r="G1339" s="24"/>
      <c r="H1339" s="24"/>
      <c r="I1339" s="24"/>
      <c r="J1339" s="24"/>
      <c r="K1339" s="24">
        <v>0.51200000000000001</v>
      </c>
      <c r="L1339" s="24"/>
      <c r="M1339" s="24"/>
      <c r="N1339" s="24"/>
      <c r="O1339" s="24"/>
      <c r="P1339" s="24"/>
      <c r="R1339" s="2"/>
      <c r="S1339" s="2"/>
      <c r="T1339" s="2"/>
      <c r="U1339" s="2"/>
      <c r="V1339" s="2"/>
      <c r="W1339" s="2"/>
      <c r="X1339" s="2"/>
      <c r="Y1339" s="2"/>
      <c r="Z1339" s="2"/>
      <c r="AA1339" s="2"/>
      <c r="AB1339" s="2"/>
      <c r="AC1339" s="2"/>
      <c r="AD1339" s="2"/>
      <c r="AE1339" s="2"/>
      <c r="AF1339" s="2"/>
      <c r="AG1339" s="2"/>
      <c r="AH1339" s="2"/>
      <c r="AI1339" s="2"/>
      <c r="AJ1339" s="2"/>
      <c r="AK1339" s="2"/>
      <c r="AL1339" s="2"/>
      <c r="AM1339" s="2"/>
    </row>
    <row r="1340" spans="2:39" x14ac:dyDescent="0.25">
      <c r="B1340" s="13" t="s">
        <v>41</v>
      </c>
      <c r="C1340" s="24">
        <v>4.2000000000000003E-2</v>
      </c>
      <c r="D1340" s="24">
        <v>3.9E-2</v>
      </c>
      <c r="E1340" s="24">
        <v>1.7000000000000001E-2</v>
      </c>
      <c r="F1340" s="24">
        <v>1.7999999999999999E-2</v>
      </c>
      <c r="G1340" s="24"/>
      <c r="H1340" s="24"/>
      <c r="I1340" s="24"/>
      <c r="J1340" s="24"/>
      <c r="K1340" s="24">
        <v>4.4999999999999998E-2</v>
      </c>
      <c r="L1340" s="24"/>
      <c r="M1340" s="24"/>
      <c r="N1340" s="24"/>
      <c r="O1340" s="24"/>
      <c r="P1340" s="24"/>
      <c r="R1340" s="2"/>
      <c r="S1340" s="2"/>
      <c r="T1340" s="2"/>
      <c r="U1340" s="2"/>
      <c r="V1340" s="2"/>
      <c r="W1340" s="2"/>
      <c r="X1340" s="2"/>
      <c r="Y1340" s="2"/>
      <c r="Z1340" s="2"/>
      <c r="AA1340" s="2"/>
      <c r="AB1340" s="2"/>
      <c r="AC1340" s="2"/>
      <c r="AD1340" s="2"/>
      <c r="AE1340" s="2"/>
      <c r="AF1340" s="2"/>
      <c r="AG1340" s="2"/>
      <c r="AH1340" s="2"/>
      <c r="AI1340" s="2"/>
      <c r="AJ1340" s="2"/>
      <c r="AK1340" s="2"/>
      <c r="AL1340" s="2"/>
      <c r="AM1340" s="2"/>
    </row>
    <row r="1341" spans="2:39" x14ac:dyDescent="0.25">
      <c r="B1341" s="13"/>
      <c r="C1341" s="24"/>
      <c r="D1341" s="24"/>
      <c r="E1341" s="24"/>
      <c r="F1341" s="24"/>
      <c r="G1341" s="24"/>
      <c r="H1341" s="24"/>
      <c r="I1341" s="24"/>
      <c r="J1341" s="24"/>
      <c r="K1341" s="24"/>
      <c r="L1341" s="24"/>
      <c r="M1341" s="24"/>
      <c r="N1341" s="24"/>
      <c r="O1341" s="24"/>
      <c r="P1341" s="24"/>
      <c r="R1341" s="2"/>
      <c r="S1341" s="2"/>
      <c r="T1341" s="2"/>
      <c r="U1341" s="2"/>
      <c r="V1341" s="2"/>
      <c r="W1341" s="2"/>
      <c r="X1341" s="2"/>
      <c r="Y1341" s="2"/>
      <c r="Z1341" s="2"/>
      <c r="AA1341" s="2"/>
      <c r="AB1341" s="2"/>
      <c r="AC1341" s="2"/>
      <c r="AD1341" s="2"/>
      <c r="AE1341" s="2"/>
      <c r="AF1341" s="2"/>
      <c r="AG1341" s="2"/>
      <c r="AH1341" s="2"/>
      <c r="AI1341" s="2"/>
      <c r="AJ1341" s="2"/>
      <c r="AK1341" s="2"/>
      <c r="AL1341" s="2"/>
      <c r="AM1341" s="2"/>
    </row>
    <row r="1342" spans="2:39" x14ac:dyDescent="0.25">
      <c r="B1342" s="13" t="s">
        <v>521</v>
      </c>
      <c r="C1342" s="24"/>
      <c r="D1342" s="24"/>
      <c r="E1342" s="24"/>
      <c r="F1342" s="24"/>
      <c r="G1342" s="24"/>
      <c r="H1342" s="24"/>
      <c r="I1342" s="24"/>
      <c r="J1342" s="24"/>
      <c r="K1342" s="24"/>
      <c r="L1342" s="24"/>
      <c r="M1342" s="24"/>
      <c r="N1342" s="24"/>
      <c r="O1342" s="24"/>
      <c r="P1342" s="24"/>
      <c r="R1342" s="2"/>
      <c r="S1342" s="2"/>
      <c r="T1342" s="2"/>
      <c r="U1342" s="2"/>
      <c r="V1342" s="2"/>
      <c r="W1342" s="2"/>
      <c r="X1342" s="2"/>
      <c r="Y1342" s="2"/>
      <c r="Z1342" s="2"/>
      <c r="AA1342" s="2"/>
      <c r="AB1342" s="2"/>
      <c r="AC1342" s="2"/>
      <c r="AD1342" s="2"/>
      <c r="AE1342" s="2"/>
      <c r="AF1342" s="2"/>
      <c r="AG1342" s="2"/>
      <c r="AH1342" s="2"/>
      <c r="AI1342" s="2"/>
      <c r="AJ1342" s="2"/>
      <c r="AK1342" s="2"/>
      <c r="AL1342" s="2"/>
      <c r="AM1342" s="2"/>
    </row>
    <row r="1343" spans="2:39" x14ac:dyDescent="0.25">
      <c r="B1343" t="s">
        <v>755</v>
      </c>
      <c r="C1343" s="24">
        <v>8.0000000000000002E-3</v>
      </c>
      <c r="D1343" s="24">
        <v>1.0999999999999999E-2</v>
      </c>
      <c r="E1343" s="24">
        <v>4.0000000000000001E-3</v>
      </c>
      <c r="F1343" s="24">
        <v>4.0000000000000001E-3</v>
      </c>
      <c r="G1343" s="24"/>
      <c r="H1343" s="24"/>
      <c r="I1343" s="24"/>
      <c r="J1343" s="24"/>
      <c r="K1343" s="24">
        <v>7.0000000000000001E-3</v>
      </c>
      <c r="L1343" s="24"/>
      <c r="M1343" s="24"/>
      <c r="N1343" s="24"/>
      <c r="O1343" s="24"/>
      <c r="P1343" s="24"/>
      <c r="R1343" s="2"/>
      <c r="S1343" s="2"/>
      <c r="T1343" s="2"/>
      <c r="U1343" s="2"/>
      <c r="V1343" s="2"/>
      <c r="W1343" s="2"/>
      <c r="X1343" s="2"/>
      <c r="Y1343" s="2"/>
      <c r="Z1343" s="2"/>
      <c r="AA1343" s="2"/>
      <c r="AB1343" s="2"/>
      <c r="AC1343" s="2"/>
      <c r="AD1343" s="2"/>
      <c r="AE1343" s="2"/>
      <c r="AF1343" s="2"/>
      <c r="AG1343" s="2"/>
      <c r="AH1343" s="2"/>
      <c r="AI1343" s="2"/>
      <c r="AJ1343" s="2"/>
      <c r="AK1343" s="2"/>
      <c r="AL1343" s="2"/>
      <c r="AM1343" s="2"/>
    </row>
    <row r="1344" spans="2:39" x14ac:dyDescent="0.25">
      <c r="B1344" t="s">
        <v>756</v>
      </c>
      <c r="C1344" s="24">
        <v>7.5999999999999998E-2</v>
      </c>
      <c r="D1344" s="24">
        <v>5.2999999999999999E-2</v>
      </c>
      <c r="E1344" s="24">
        <v>4.7E-2</v>
      </c>
      <c r="F1344" s="24">
        <v>4.4999999999999998E-2</v>
      </c>
      <c r="G1344" s="24"/>
      <c r="H1344" s="24"/>
      <c r="I1344" s="24"/>
      <c r="J1344" s="24"/>
      <c r="K1344" s="24">
        <v>5.6000000000000001E-2</v>
      </c>
      <c r="L1344" s="24"/>
      <c r="M1344" s="24"/>
      <c r="N1344" s="24"/>
      <c r="O1344" s="24"/>
      <c r="P1344" s="24"/>
      <c r="R1344" s="2"/>
      <c r="S1344" s="2"/>
      <c r="T1344" s="2"/>
      <c r="U1344" s="2"/>
      <c r="V1344" s="2"/>
      <c r="W1344" s="2"/>
      <c r="X1344" s="2"/>
      <c r="Y1344" s="2"/>
      <c r="Z1344" s="2"/>
      <c r="AA1344" s="2"/>
      <c r="AB1344" s="2"/>
      <c r="AC1344" s="2"/>
      <c r="AD1344" s="2"/>
      <c r="AE1344" s="2"/>
      <c r="AF1344" s="2"/>
      <c r="AG1344" s="2"/>
      <c r="AH1344" s="2"/>
      <c r="AI1344" s="2"/>
      <c r="AJ1344" s="2"/>
      <c r="AK1344" s="2"/>
      <c r="AL1344" s="2"/>
      <c r="AM1344" s="2"/>
    </row>
    <row r="1345" spans="2:39" x14ac:dyDescent="0.25">
      <c r="B1345" t="s">
        <v>757</v>
      </c>
      <c r="C1345" s="24">
        <v>0.29699999999999999</v>
      </c>
      <c r="D1345" s="24">
        <v>0.152</v>
      </c>
      <c r="E1345" s="24">
        <v>0.10199999999999999</v>
      </c>
      <c r="F1345" s="24">
        <v>9.2999999999999999E-2</v>
      </c>
      <c r="G1345" s="24"/>
      <c r="H1345" s="24"/>
      <c r="I1345" s="24"/>
      <c r="J1345" s="24"/>
      <c r="K1345" s="24">
        <v>0.25</v>
      </c>
      <c r="L1345" s="24"/>
      <c r="M1345" s="24"/>
      <c r="N1345" s="24"/>
      <c r="O1345" s="24"/>
      <c r="P1345" s="24"/>
      <c r="R1345" s="2"/>
      <c r="S1345" s="2"/>
      <c r="T1345" s="2"/>
      <c r="U1345" s="2"/>
      <c r="V1345" s="2"/>
      <c r="W1345" s="2"/>
      <c r="X1345" s="2"/>
      <c r="Y1345" s="2"/>
      <c r="Z1345" s="2"/>
      <c r="AA1345" s="2"/>
      <c r="AB1345" s="2"/>
      <c r="AC1345" s="2"/>
      <c r="AD1345" s="2"/>
      <c r="AE1345" s="2"/>
      <c r="AF1345" s="2"/>
      <c r="AG1345" s="2"/>
      <c r="AH1345" s="2"/>
      <c r="AI1345" s="2"/>
      <c r="AJ1345" s="2"/>
      <c r="AK1345" s="2"/>
      <c r="AL1345" s="2"/>
      <c r="AM1345" s="2"/>
    </row>
    <row r="1346" spans="2:39" x14ac:dyDescent="0.25">
      <c r="B1346" t="s">
        <v>41</v>
      </c>
      <c r="C1346" s="24">
        <v>8.4000000000000005E-2</v>
      </c>
      <c r="D1346" s="24">
        <v>7.1999999999999995E-2</v>
      </c>
      <c r="E1346" s="24">
        <v>4.8000000000000001E-2</v>
      </c>
      <c r="F1346" s="24">
        <v>4.5999999999999999E-2</v>
      </c>
      <c r="G1346" s="24"/>
      <c r="H1346" s="24"/>
      <c r="I1346" s="24"/>
      <c r="J1346" s="24"/>
      <c r="K1346" s="24">
        <v>6.6000000000000003E-2</v>
      </c>
      <c r="L1346" s="24"/>
      <c r="M1346" s="24"/>
      <c r="N1346" s="24"/>
      <c r="O1346" s="24"/>
      <c r="P1346" s="24"/>
      <c r="R1346" s="2"/>
      <c r="S1346" s="2"/>
      <c r="T1346" s="2"/>
      <c r="U1346" s="2"/>
      <c r="V1346" s="2"/>
      <c r="W1346" s="2"/>
      <c r="X1346" s="2"/>
      <c r="Y1346" s="2"/>
      <c r="Z1346" s="2"/>
      <c r="AA1346" s="2"/>
      <c r="AB1346" s="2"/>
      <c r="AC1346" s="2"/>
      <c r="AD1346" s="2"/>
      <c r="AE1346" s="2"/>
      <c r="AF1346" s="2"/>
      <c r="AG1346" s="2"/>
      <c r="AH1346" s="2"/>
      <c r="AI1346" s="2"/>
      <c r="AJ1346" s="2"/>
      <c r="AK1346" s="2"/>
      <c r="AL1346" s="2"/>
      <c r="AM1346" s="2"/>
    </row>
    <row r="1347" spans="2:39" x14ac:dyDescent="0.25">
      <c r="B1347" t="s">
        <v>758</v>
      </c>
      <c r="C1347" s="24">
        <v>0.70099999999999996</v>
      </c>
      <c r="D1347" s="24">
        <v>0.56000000000000005</v>
      </c>
      <c r="E1347" s="24">
        <v>0.56599999999999995</v>
      </c>
      <c r="F1347" s="24">
        <v>0.59199999999999997</v>
      </c>
      <c r="G1347" s="24"/>
      <c r="H1347" s="24"/>
      <c r="I1347" s="24"/>
      <c r="J1347" s="24"/>
      <c r="K1347" s="24">
        <v>0.69099999999999995</v>
      </c>
      <c r="L1347" s="24"/>
      <c r="M1347" s="24"/>
      <c r="N1347" s="24"/>
      <c r="O1347" s="24"/>
      <c r="P1347" s="24"/>
      <c r="R1347" s="2"/>
      <c r="S1347" s="2"/>
      <c r="T1347" s="2"/>
      <c r="U1347" s="2"/>
      <c r="V1347" s="2"/>
      <c r="W1347" s="2"/>
      <c r="X1347" s="2"/>
      <c r="Y1347" s="2"/>
      <c r="Z1347" s="2"/>
      <c r="AA1347" s="2"/>
      <c r="AB1347" s="2"/>
      <c r="AC1347" s="2"/>
      <c r="AD1347" s="2"/>
      <c r="AE1347" s="2"/>
      <c r="AF1347" s="2"/>
      <c r="AG1347" s="2"/>
      <c r="AH1347" s="2"/>
      <c r="AI1347" s="2"/>
      <c r="AJ1347" s="2"/>
      <c r="AK1347" s="2"/>
      <c r="AL1347" s="2"/>
      <c r="AM1347" s="2"/>
    </row>
    <row r="1348" spans="2:39" x14ac:dyDescent="0.25">
      <c r="B1348" s="13" t="s">
        <v>41</v>
      </c>
      <c r="C1348" s="24">
        <v>2.1999999999999999E-2</v>
      </c>
      <c r="D1348" s="24">
        <v>2.5000000000000001E-2</v>
      </c>
      <c r="E1348" s="24">
        <v>1.2999999999999999E-2</v>
      </c>
      <c r="F1348" s="24">
        <v>1.2999999999999999E-2</v>
      </c>
      <c r="G1348" s="24"/>
      <c r="H1348" s="24"/>
      <c r="I1348" s="24"/>
      <c r="J1348" s="24"/>
      <c r="K1348" s="24">
        <v>2.1999999999999999E-2</v>
      </c>
      <c r="L1348" s="24"/>
      <c r="M1348" s="24"/>
      <c r="N1348" s="24"/>
      <c r="O1348" s="24"/>
      <c r="P1348" s="24"/>
      <c r="R1348" s="2"/>
      <c r="S1348" s="2"/>
      <c r="T1348" s="2"/>
      <c r="U1348" s="2"/>
      <c r="V1348" s="2"/>
      <c r="W1348" s="2"/>
      <c r="X1348" s="2"/>
      <c r="Y1348" s="2"/>
      <c r="Z1348" s="2"/>
      <c r="AA1348" s="2"/>
      <c r="AB1348" s="2"/>
      <c r="AC1348" s="2"/>
      <c r="AD1348" s="2"/>
      <c r="AE1348" s="2"/>
      <c r="AF1348" s="2"/>
      <c r="AG1348" s="2"/>
      <c r="AH1348" s="2"/>
      <c r="AI1348" s="2"/>
      <c r="AJ1348" s="2"/>
      <c r="AK1348" s="2"/>
      <c r="AL1348" s="2"/>
      <c r="AM1348" s="2"/>
    </row>
    <row r="1349" spans="2:39" x14ac:dyDescent="0.25">
      <c r="C1349" s="24"/>
      <c r="D1349" s="24"/>
      <c r="E1349" s="24"/>
      <c r="F1349" s="24"/>
      <c r="G1349" s="24"/>
      <c r="H1349" s="24"/>
      <c r="I1349" s="24"/>
      <c r="J1349" s="24"/>
      <c r="K1349" s="24"/>
      <c r="L1349" s="24"/>
      <c r="M1349" s="24"/>
      <c r="N1349" s="24"/>
      <c r="O1349" s="24"/>
      <c r="P1349" s="24"/>
      <c r="R1349" s="2"/>
      <c r="S1349" s="2"/>
      <c r="T1349" s="2"/>
      <c r="U1349" s="2"/>
      <c r="V1349" s="2"/>
      <c r="W1349" s="2"/>
      <c r="X1349" s="2"/>
      <c r="Y1349" s="2"/>
      <c r="Z1349" s="2"/>
      <c r="AA1349" s="2"/>
      <c r="AB1349" s="2"/>
      <c r="AC1349" s="2"/>
      <c r="AD1349" s="2"/>
      <c r="AE1349" s="2"/>
      <c r="AF1349" s="2"/>
      <c r="AG1349" s="2"/>
      <c r="AH1349" s="2"/>
      <c r="AI1349" s="2"/>
      <c r="AJ1349" s="2"/>
      <c r="AK1349" s="2"/>
      <c r="AL1349" s="2"/>
      <c r="AM1349" s="2"/>
    </row>
    <row r="1350" spans="2:39" x14ac:dyDescent="0.25">
      <c r="B1350" s="13" t="s">
        <v>154</v>
      </c>
      <c r="C1350" s="24"/>
      <c r="D1350" s="24"/>
      <c r="E1350" s="24"/>
      <c r="F1350" s="24"/>
      <c r="G1350" s="24"/>
      <c r="H1350" s="24"/>
      <c r="I1350" s="24"/>
      <c r="J1350" s="24"/>
      <c r="K1350" s="24"/>
      <c r="L1350" s="24"/>
      <c r="M1350" s="24"/>
      <c r="N1350" s="24"/>
      <c r="O1350" s="24"/>
      <c r="P1350" s="24"/>
      <c r="R1350" s="2"/>
      <c r="S1350" s="2"/>
      <c r="T1350" s="2"/>
      <c r="U1350" s="2"/>
      <c r="V1350" s="2"/>
      <c r="W1350" s="2"/>
      <c r="X1350" s="2"/>
      <c r="Y1350" s="2"/>
      <c r="Z1350" s="2"/>
      <c r="AA1350" s="2"/>
      <c r="AB1350" s="2"/>
      <c r="AC1350" s="2"/>
      <c r="AD1350" s="2"/>
      <c r="AE1350" s="2"/>
      <c r="AF1350" s="2"/>
      <c r="AG1350" s="2"/>
      <c r="AH1350" s="2"/>
      <c r="AI1350" s="2"/>
      <c r="AJ1350" s="2"/>
      <c r="AK1350" s="2"/>
      <c r="AL1350" s="2"/>
      <c r="AM1350" s="2"/>
    </row>
    <row r="1351" spans="2:39" x14ac:dyDescent="0.25">
      <c r="B1351" t="s">
        <v>755</v>
      </c>
      <c r="C1351" s="24">
        <v>2E-3</v>
      </c>
      <c r="D1351" s="24">
        <v>8.0000000000000002E-3</v>
      </c>
      <c r="E1351" s="24">
        <v>1E-3</v>
      </c>
      <c r="F1351" s="24">
        <v>1E-3</v>
      </c>
      <c r="G1351" s="24"/>
      <c r="H1351" s="24"/>
      <c r="I1351" s="24"/>
      <c r="J1351" s="24"/>
      <c r="K1351" s="24">
        <v>1E-3</v>
      </c>
      <c r="L1351" s="24"/>
      <c r="M1351" s="24"/>
      <c r="N1351" s="24"/>
      <c r="O1351" s="24"/>
      <c r="P1351" s="24"/>
      <c r="R1351" s="2"/>
      <c r="S1351" s="2"/>
      <c r="T1351" s="2"/>
      <c r="U1351" s="2"/>
      <c r="V1351" s="2"/>
      <c r="W1351" s="2"/>
      <c r="X1351" s="2"/>
      <c r="Y1351" s="2"/>
      <c r="Z1351" s="2"/>
      <c r="AA1351" s="2"/>
      <c r="AB1351" s="2"/>
      <c r="AC1351" s="2"/>
      <c r="AD1351" s="2"/>
      <c r="AE1351" s="2"/>
      <c r="AF1351" s="2"/>
      <c r="AG1351" s="2"/>
      <c r="AH1351" s="2"/>
      <c r="AI1351" s="2"/>
      <c r="AJ1351" s="2"/>
      <c r="AK1351" s="2"/>
      <c r="AL1351" s="2"/>
      <c r="AM1351" s="2"/>
    </row>
    <row r="1352" spans="2:39" x14ac:dyDescent="0.25">
      <c r="B1352" t="s">
        <v>756</v>
      </c>
      <c r="C1352" s="24">
        <v>0.05</v>
      </c>
      <c r="D1352" s="24">
        <v>5.2999999999999999E-2</v>
      </c>
      <c r="E1352" s="24">
        <v>4.3999999999999997E-2</v>
      </c>
      <c r="F1352" s="24">
        <v>4.1000000000000002E-2</v>
      </c>
      <c r="G1352" s="24"/>
      <c r="H1352" s="24"/>
      <c r="I1352" s="24"/>
      <c r="J1352" s="24"/>
      <c r="K1352" s="24">
        <v>9.7000000000000003E-2</v>
      </c>
      <c r="L1352" s="24"/>
      <c r="M1352" s="24"/>
      <c r="N1352" s="24"/>
      <c r="O1352" s="24"/>
      <c r="P1352" s="24"/>
      <c r="R1352" s="2"/>
      <c r="S1352" s="2"/>
      <c r="T1352" s="2"/>
      <c r="U1352" s="2"/>
      <c r="V1352" s="2"/>
      <c r="W1352" s="2"/>
      <c r="X1352" s="2"/>
      <c r="Y1352" s="2"/>
      <c r="Z1352" s="2"/>
      <c r="AA1352" s="2"/>
      <c r="AB1352" s="2"/>
      <c r="AC1352" s="2"/>
      <c r="AD1352" s="2"/>
      <c r="AE1352" s="2"/>
      <c r="AF1352" s="2"/>
      <c r="AG1352" s="2"/>
      <c r="AH1352" s="2"/>
      <c r="AI1352" s="2"/>
      <c r="AJ1352" s="2"/>
      <c r="AK1352" s="2"/>
      <c r="AL1352" s="2"/>
      <c r="AM1352" s="2"/>
    </row>
    <row r="1353" spans="2:39" x14ac:dyDescent="0.25">
      <c r="B1353" t="s">
        <v>757</v>
      </c>
      <c r="C1353" s="24">
        <v>2E-3</v>
      </c>
      <c r="D1353" s="24">
        <v>1.2E-2</v>
      </c>
      <c r="E1353" s="24">
        <v>1.4999999999999999E-2</v>
      </c>
      <c r="F1353" s="24">
        <v>6.0000000000000001E-3</v>
      </c>
      <c r="G1353" s="24"/>
      <c r="H1353" s="24"/>
      <c r="I1353" s="24"/>
      <c r="J1353" s="24"/>
      <c r="K1353" s="24">
        <v>3.0000000000000001E-3</v>
      </c>
      <c r="L1353" s="24"/>
      <c r="M1353" s="24"/>
      <c r="N1353" s="24"/>
      <c r="O1353" s="24"/>
      <c r="P1353" s="24"/>
      <c r="R1353" s="2"/>
      <c r="S1353" s="2"/>
      <c r="T1353" s="2"/>
      <c r="U1353" s="2"/>
      <c r="V1353" s="2"/>
      <c r="W1353" s="2"/>
      <c r="X1353" s="2"/>
      <c r="Y1353" s="2"/>
      <c r="Z1353" s="2"/>
      <c r="AA1353" s="2"/>
      <c r="AB1353" s="2"/>
      <c r="AC1353" s="2"/>
      <c r="AD1353" s="2"/>
      <c r="AE1353" s="2"/>
      <c r="AF1353" s="2"/>
      <c r="AG1353" s="2"/>
      <c r="AH1353" s="2"/>
      <c r="AI1353" s="2"/>
      <c r="AJ1353" s="2"/>
      <c r="AK1353" s="2"/>
      <c r="AL1353" s="2"/>
      <c r="AM1353" s="2"/>
    </row>
    <row r="1354" spans="2:39" x14ac:dyDescent="0.25">
      <c r="B1354" t="s">
        <v>41</v>
      </c>
      <c r="C1354" s="24">
        <v>3.3000000000000002E-2</v>
      </c>
      <c r="D1354" s="24">
        <v>0.04</v>
      </c>
      <c r="E1354" s="24">
        <v>2.4E-2</v>
      </c>
      <c r="F1354" s="24">
        <v>2.5999999999999999E-2</v>
      </c>
      <c r="G1354" s="24"/>
      <c r="H1354" s="24"/>
      <c r="I1354" s="24"/>
      <c r="J1354" s="24"/>
      <c r="K1354" s="24">
        <v>5.5E-2</v>
      </c>
      <c r="L1354" s="24"/>
      <c r="M1354" s="24"/>
      <c r="N1354" s="24"/>
      <c r="O1354" s="24"/>
      <c r="P1354" s="24"/>
      <c r="R1354" s="2"/>
      <c r="S1354" s="2"/>
      <c r="T1354" s="2"/>
      <c r="U1354" s="2"/>
      <c r="V1354" s="2"/>
      <c r="W1354" s="2"/>
      <c r="X1354" s="2"/>
      <c r="Y1354" s="2"/>
      <c r="Z1354" s="2"/>
      <c r="AA1354" s="2"/>
      <c r="AB1354" s="2"/>
      <c r="AC1354" s="2"/>
      <c r="AD1354" s="2"/>
      <c r="AE1354" s="2"/>
      <c r="AF1354" s="2"/>
      <c r="AG1354" s="2"/>
      <c r="AH1354" s="2"/>
      <c r="AI1354" s="2"/>
      <c r="AJ1354" s="2"/>
      <c r="AK1354" s="2"/>
      <c r="AL1354" s="2"/>
      <c r="AM1354" s="2"/>
    </row>
    <row r="1355" spans="2:39" x14ac:dyDescent="0.25">
      <c r="B1355" t="s">
        <v>758</v>
      </c>
      <c r="C1355" s="24">
        <v>0.17599999999999999</v>
      </c>
      <c r="D1355" s="24">
        <v>0.123</v>
      </c>
      <c r="E1355" s="24">
        <v>0.13200000000000001</v>
      </c>
      <c r="F1355" s="24">
        <v>5.7000000000000002E-2</v>
      </c>
      <c r="G1355" s="24"/>
      <c r="H1355" s="24"/>
      <c r="I1355" s="24"/>
      <c r="J1355" s="24"/>
      <c r="K1355" s="24">
        <v>0.19500000000000001</v>
      </c>
      <c r="L1355" s="24"/>
      <c r="M1355" s="24"/>
      <c r="N1355" s="24"/>
      <c r="O1355" s="24"/>
      <c r="P1355" s="24"/>
      <c r="R1355" s="2"/>
      <c r="S1355" s="2"/>
      <c r="T1355" s="2"/>
      <c r="U1355" s="2"/>
      <c r="V1355" s="2"/>
      <c r="W1355" s="2"/>
      <c r="X1355" s="2"/>
      <c r="Y1355" s="2"/>
      <c r="Z1355" s="2"/>
      <c r="AA1355" s="2"/>
      <c r="AB1355" s="2"/>
      <c r="AC1355" s="2"/>
      <c r="AD1355" s="2"/>
      <c r="AE1355" s="2"/>
      <c r="AF1355" s="2"/>
      <c r="AG1355" s="2"/>
      <c r="AH1355" s="2"/>
      <c r="AI1355" s="2"/>
      <c r="AJ1355" s="2"/>
      <c r="AK1355" s="2"/>
      <c r="AL1355" s="2"/>
      <c r="AM1355" s="2"/>
    </row>
    <row r="1356" spans="2:39" x14ac:dyDescent="0.25">
      <c r="B1356" s="13" t="s">
        <v>41</v>
      </c>
      <c r="C1356" s="24">
        <v>2.5999999999999999E-2</v>
      </c>
      <c r="D1356" s="24">
        <v>2.5000000000000001E-2</v>
      </c>
      <c r="E1356" s="24">
        <v>8.0000000000000002E-3</v>
      </c>
      <c r="F1356" s="24">
        <v>7.0000000000000001E-3</v>
      </c>
      <c r="G1356" s="24"/>
      <c r="H1356" s="24"/>
      <c r="I1356" s="24"/>
      <c r="J1356" s="24"/>
      <c r="K1356" s="24">
        <v>2.8000000000000001E-2</v>
      </c>
      <c r="L1356" s="24"/>
      <c r="M1356" s="24"/>
      <c r="N1356" s="24"/>
      <c r="O1356" s="24"/>
      <c r="P1356" s="24"/>
      <c r="R1356" s="2"/>
      <c r="S1356" s="2"/>
      <c r="T1356" s="2"/>
      <c r="U1356" s="2"/>
      <c r="V1356" s="2"/>
      <c r="W1356" s="2"/>
      <c r="X1356" s="2"/>
      <c r="Y1356" s="2"/>
      <c r="Z1356" s="2"/>
      <c r="AA1356" s="2"/>
      <c r="AB1356" s="2"/>
      <c r="AC1356" s="2"/>
      <c r="AD1356" s="2"/>
      <c r="AE1356" s="2"/>
      <c r="AF1356" s="2"/>
      <c r="AG1356" s="2"/>
      <c r="AH1356" s="2"/>
      <c r="AI1356" s="2"/>
      <c r="AJ1356" s="2"/>
      <c r="AK1356" s="2"/>
      <c r="AL1356" s="2"/>
      <c r="AM1356" s="2"/>
    </row>
    <row r="1357" spans="2:39" x14ac:dyDescent="0.25">
      <c r="B1357" s="13"/>
      <c r="C1357" s="27"/>
      <c r="D1357" s="27"/>
      <c r="E1357" s="27"/>
      <c r="F1357" s="27"/>
      <c r="G1357" s="27"/>
      <c r="H1357" s="27"/>
      <c r="I1357" s="2"/>
      <c r="J1357" s="2"/>
      <c r="K1357" s="24"/>
      <c r="L1357" s="24"/>
      <c r="M1357" s="24"/>
      <c r="N1357" s="24"/>
      <c r="R1357" s="2"/>
      <c r="S1357" s="2"/>
      <c r="T1357" s="2"/>
      <c r="U1357" s="2"/>
      <c r="V1357" s="2"/>
      <c r="W1357" s="2"/>
      <c r="X1357" s="2"/>
      <c r="Y1357" s="2"/>
      <c r="Z1357" s="2"/>
      <c r="AA1357" s="2"/>
      <c r="AB1357" s="2"/>
      <c r="AC1357" s="2"/>
      <c r="AD1357" s="2"/>
      <c r="AE1357" s="2"/>
      <c r="AF1357" s="2"/>
      <c r="AG1357" s="2"/>
      <c r="AH1357" s="2"/>
      <c r="AI1357" s="2"/>
      <c r="AJ1357" s="2"/>
      <c r="AK1357" s="2"/>
      <c r="AL1357" s="2"/>
      <c r="AM1357" s="2"/>
    </row>
    <row r="1358" spans="2:39" x14ac:dyDescent="0.25">
      <c r="B1358" s="13" t="s">
        <v>41</v>
      </c>
      <c r="C1358" s="27"/>
      <c r="D1358" s="27"/>
      <c r="E1358" s="27"/>
      <c r="F1358" s="27"/>
      <c r="G1358" s="27"/>
      <c r="H1358" s="27"/>
      <c r="I1358" s="2"/>
      <c r="J1358" s="2"/>
      <c r="K1358" s="24"/>
      <c r="L1358" s="24"/>
      <c r="M1358" s="24"/>
      <c r="N1358" s="24"/>
      <c r="R1358" s="2"/>
      <c r="S1358" s="2"/>
      <c r="T1358" s="2"/>
      <c r="U1358" s="2"/>
      <c r="V1358" s="2"/>
      <c r="W1358" s="2"/>
      <c r="X1358" s="2"/>
      <c r="Y1358" s="2"/>
      <c r="Z1358" s="2"/>
      <c r="AA1358" s="2"/>
      <c r="AB1358" s="2"/>
      <c r="AC1358" s="2"/>
      <c r="AD1358" s="2"/>
      <c r="AE1358" s="2"/>
      <c r="AF1358" s="2"/>
      <c r="AG1358" s="2"/>
      <c r="AH1358" s="2"/>
      <c r="AI1358" s="2"/>
      <c r="AJ1358" s="2"/>
      <c r="AK1358" s="2"/>
      <c r="AL1358" s="2"/>
      <c r="AM1358" s="2"/>
    </row>
    <row r="1359" spans="2:39" x14ac:dyDescent="0.25">
      <c r="B1359" t="s">
        <v>755</v>
      </c>
      <c r="C1359" s="24">
        <v>1.0999999999999999E-2</v>
      </c>
      <c r="D1359" s="24">
        <v>0.01</v>
      </c>
      <c r="E1359" s="24">
        <v>4.0000000000000001E-3</v>
      </c>
      <c r="F1359" s="24">
        <v>4.0000000000000001E-3</v>
      </c>
      <c r="G1359" s="24"/>
      <c r="H1359" s="24"/>
      <c r="I1359" s="24"/>
      <c r="J1359" s="24"/>
      <c r="K1359" s="24">
        <v>1E-3</v>
      </c>
      <c r="L1359" s="24"/>
      <c r="M1359" s="24"/>
      <c r="N1359" s="24"/>
      <c r="O1359" s="24"/>
      <c r="P1359" s="24"/>
      <c r="R1359" s="2"/>
      <c r="S1359" s="2"/>
      <c r="T1359" s="2"/>
      <c r="U1359" s="2"/>
      <c r="V1359" s="2"/>
      <c r="W1359" s="2"/>
      <c r="X1359" s="2"/>
      <c r="Y1359" s="2"/>
      <c r="Z1359" s="2"/>
      <c r="AA1359" s="2"/>
      <c r="AB1359" s="2"/>
      <c r="AC1359" s="2"/>
      <c r="AD1359" s="2"/>
      <c r="AE1359" s="2"/>
      <c r="AF1359" s="2"/>
      <c r="AG1359" s="2"/>
      <c r="AH1359" s="2"/>
      <c r="AI1359" s="2"/>
      <c r="AJ1359" s="2"/>
      <c r="AK1359" s="2"/>
      <c r="AL1359" s="2"/>
      <c r="AM1359" s="2"/>
    </row>
    <row r="1360" spans="2:39" x14ac:dyDescent="0.25">
      <c r="B1360" t="s">
        <v>756</v>
      </c>
      <c r="C1360" s="24">
        <v>5.8999999999999997E-2</v>
      </c>
      <c r="D1360" s="24">
        <v>5.3999999999999999E-2</v>
      </c>
      <c r="E1360" s="24">
        <v>4.2000000000000003E-2</v>
      </c>
      <c r="F1360" s="24">
        <v>4.2999999999999997E-2</v>
      </c>
      <c r="G1360" s="24"/>
      <c r="H1360" s="24"/>
      <c r="I1360" s="24"/>
      <c r="J1360" s="24"/>
      <c r="K1360" s="24">
        <v>9.7000000000000003E-2</v>
      </c>
      <c r="L1360" s="24"/>
      <c r="M1360" s="24"/>
      <c r="N1360" s="24"/>
      <c r="O1360" s="24"/>
      <c r="P1360" s="24"/>
      <c r="R1360" s="2"/>
      <c r="S1360" s="2"/>
      <c r="T1360" s="2"/>
      <c r="U1360" s="2"/>
      <c r="V1360" s="2"/>
      <c r="W1360" s="2"/>
      <c r="X1360" s="2"/>
      <c r="Y1360" s="2"/>
      <c r="Z1360" s="2"/>
      <c r="AA1360" s="2"/>
      <c r="AB1360" s="2"/>
      <c r="AC1360" s="2"/>
      <c r="AD1360" s="2"/>
      <c r="AE1360" s="2"/>
      <c r="AF1360" s="2"/>
      <c r="AG1360" s="2"/>
      <c r="AH1360" s="2"/>
      <c r="AI1360" s="2"/>
      <c r="AJ1360" s="2"/>
      <c r="AK1360" s="2"/>
      <c r="AL1360" s="2"/>
      <c r="AM1360" s="2"/>
    </row>
    <row r="1361" spans="2:39" x14ac:dyDescent="0.25">
      <c r="B1361" t="s">
        <v>757</v>
      </c>
      <c r="C1361" s="24">
        <v>0.26400000000000001</v>
      </c>
      <c r="D1361" s="24">
        <v>7.4999999999999997E-2</v>
      </c>
      <c r="E1361" s="24">
        <v>2.5000000000000001E-2</v>
      </c>
      <c r="F1361" s="24">
        <v>2.7E-2</v>
      </c>
      <c r="G1361" s="24"/>
      <c r="H1361" s="24"/>
      <c r="I1361" s="24"/>
      <c r="J1361" s="24"/>
      <c r="K1361" s="24">
        <v>3.0000000000000001E-3</v>
      </c>
      <c r="L1361" s="24"/>
      <c r="M1361" s="24"/>
      <c r="N1361" s="24"/>
      <c r="O1361" s="24"/>
      <c r="P1361" s="24"/>
      <c r="R1361" s="2"/>
      <c r="S1361" s="2"/>
      <c r="T1361" s="2"/>
      <c r="U1361" s="2"/>
      <c r="V1361" s="2"/>
      <c r="W1361" s="2"/>
      <c r="X1361" s="2"/>
      <c r="Y1361" s="2"/>
      <c r="Z1361" s="2"/>
      <c r="AA1361" s="2"/>
      <c r="AB1361" s="2"/>
      <c r="AC1361" s="2"/>
      <c r="AD1361" s="2"/>
      <c r="AE1361" s="2"/>
      <c r="AF1361" s="2"/>
      <c r="AG1361" s="2"/>
      <c r="AH1361" s="2"/>
      <c r="AI1361" s="2"/>
      <c r="AJ1361" s="2"/>
      <c r="AK1361" s="2"/>
      <c r="AL1361" s="2"/>
      <c r="AM1361" s="2"/>
    </row>
    <row r="1362" spans="2:39" x14ac:dyDescent="0.25">
      <c r="B1362" t="s">
        <v>41</v>
      </c>
      <c r="C1362" s="24">
        <v>8.7999999999999995E-2</v>
      </c>
      <c r="D1362" s="24">
        <v>5.5E-2</v>
      </c>
      <c r="E1362" s="24">
        <v>3.9E-2</v>
      </c>
      <c r="F1362" s="24">
        <v>4.2000000000000003E-2</v>
      </c>
      <c r="G1362" s="24"/>
      <c r="H1362" s="24"/>
      <c r="I1362" s="24"/>
      <c r="J1362" s="24"/>
      <c r="K1362" s="24">
        <v>5.5E-2</v>
      </c>
      <c r="L1362" s="24"/>
      <c r="M1362" s="24"/>
      <c r="N1362" s="24"/>
      <c r="O1362" s="24"/>
      <c r="P1362" s="24"/>
      <c r="R1362" s="2"/>
      <c r="S1362" s="2"/>
      <c r="T1362" s="2"/>
      <c r="U1362" s="2"/>
      <c r="V1362" s="2"/>
      <c r="W1362" s="2"/>
      <c r="X1362" s="2"/>
      <c r="Y1362" s="2"/>
      <c r="Z1362" s="2"/>
      <c r="AA1362" s="2"/>
      <c r="AB1362" s="2"/>
      <c r="AC1362" s="2"/>
      <c r="AD1362" s="2"/>
      <c r="AE1362" s="2"/>
      <c r="AF1362" s="2"/>
      <c r="AG1362" s="2"/>
      <c r="AH1362" s="2"/>
      <c r="AI1362" s="2"/>
      <c r="AJ1362" s="2"/>
      <c r="AK1362" s="2"/>
      <c r="AL1362" s="2"/>
      <c r="AM1362" s="2"/>
    </row>
    <row r="1363" spans="2:39" x14ac:dyDescent="0.25">
      <c r="B1363" t="s">
        <v>758</v>
      </c>
      <c r="C1363" s="24">
        <v>0.35199999999999998</v>
      </c>
      <c r="D1363" s="24">
        <v>0.25</v>
      </c>
      <c r="E1363" s="24">
        <v>0.28100000000000003</v>
      </c>
      <c r="F1363" s="24">
        <v>0.188</v>
      </c>
      <c r="G1363" s="24"/>
      <c r="H1363" s="24"/>
      <c r="I1363" s="24"/>
      <c r="J1363" s="24"/>
      <c r="K1363" s="24">
        <v>0.19500000000000001</v>
      </c>
      <c r="L1363" s="24"/>
      <c r="M1363" s="24"/>
      <c r="N1363" s="24"/>
      <c r="O1363" s="24"/>
      <c r="P1363" s="24"/>
      <c r="R1363" s="2"/>
      <c r="S1363" s="2"/>
      <c r="T1363" s="2"/>
      <c r="U1363" s="2"/>
      <c r="V1363" s="2"/>
      <c r="W1363" s="2"/>
      <c r="X1363" s="2"/>
      <c r="Y1363" s="2"/>
      <c r="Z1363" s="2"/>
      <c r="AA1363" s="2"/>
      <c r="AB1363" s="2"/>
      <c r="AC1363" s="2"/>
      <c r="AD1363" s="2"/>
      <c r="AE1363" s="2"/>
      <c r="AF1363" s="2"/>
      <c r="AG1363" s="2"/>
      <c r="AH1363" s="2"/>
      <c r="AI1363" s="2"/>
      <c r="AJ1363" s="2"/>
      <c r="AK1363" s="2"/>
      <c r="AL1363" s="2"/>
      <c r="AM1363" s="2"/>
    </row>
    <row r="1364" spans="2:39" x14ac:dyDescent="0.25">
      <c r="B1364" s="13"/>
      <c r="C1364" s="24">
        <v>3.2000000000000001E-2</v>
      </c>
      <c r="D1364" s="24">
        <v>0.03</v>
      </c>
      <c r="E1364" s="24">
        <v>1.2999999999999999E-2</v>
      </c>
      <c r="F1364" s="24">
        <v>1.2999999999999999E-2</v>
      </c>
      <c r="G1364" s="24"/>
      <c r="H1364" s="24"/>
      <c r="I1364" s="24"/>
      <c r="J1364" s="24"/>
      <c r="K1364" s="24">
        <v>2.8000000000000001E-2</v>
      </c>
      <c r="L1364" s="24"/>
      <c r="M1364" s="24"/>
      <c r="N1364" s="24"/>
      <c r="O1364" s="24"/>
      <c r="P1364" s="24"/>
      <c r="R1364" s="2"/>
      <c r="S1364" s="2"/>
      <c r="T1364" s="2"/>
      <c r="U1364" s="2"/>
      <c r="V1364" s="2"/>
      <c r="W1364" s="2"/>
      <c r="X1364" s="2"/>
      <c r="Y1364" s="2"/>
      <c r="Z1364" s="2"/>
      <c r="AA1364" s="2"/>
      <c r="AB1364" s="2"/>
      <c r="AC1364" s="2"/>
      <c r="AD1364" s="2"/>
      <c r="AE1364" s="2"/>
      <c r="AF1364" s="2"/>
      <c r="AG1364" s="2"/>
      <c r="AH1364" s="2"/>
      <c r="AI1364" s="2"/>
      <c r="AJ1364" s="2"/>
      <c r="AK1364" s="2"/>
      <c r="AL1364" s="2"/>
      <c r="AM1364" s="2"/>
    </row>
    <row r="1365" spans="2:39" x14ac:dyDescent="0.25">
      <c r="B1365" s="13"/>
      <c r="C1365" s="27"/>
      <c r="D1365" s="27"/>
      <c r="E1365" s="27"/>
      <c r="F1365" s="27"/>
      <c r="G1365" s="27"/>
      <c r="H1365" s="27"/>
      <c r="I1365" s="2"/>
      <c r="J1365" s="2"/>
      <c r="K1365" s="27"/>
      <c r="L1365" s="27"/>
      <c r="M1365" s="27"/>
      <c r="N1365" s="27"/>
      <c r="R1365" s="2"/>
      <c r="S1365" s="2"/>
      <c r="T1365" s="2"/>
      <c r="U1365" s="2"/>
      <c r="V1365" s="2"/>
      <c r="W1365" s="2"/>
      <c r="X1365" s="2"/>
      <c r="Y1365" s="2"/>
      <c r="Z1365" s="2"/>
      <c r="AA1365" s="2"/>
      <c r="AB1365" s="2"/>
      <c r="AC1365" s="2"/>
      <c r="AD1365" s="2"/>
      <c r="AE1365" s="2"/>
      <c r="AF1365" s="2"/>
      <c r="AG1365" s="2"/>
      <c r="AH1365" s="2"/>
      <c r="AI1365" s="2"/>
      <c r="AJ1365" s="2"/>
      <c r="AK1365" s="2"/>
      <c r="AL1365" s="2"/>
      <c r="AM1365" s="2"/>
    </row>
    <row r="1366" spans="2:39" x14ac:dyDescent="0.25">
      <c r="C1366" s="2"/>
      <c r="D1366" s="2"/>
      <c r="E1366" s="2"/>
      <c r="F1366" s="2"/>
      <c r="G1366" s="2"/>
      <c r="H1366" s="2"/>
      <c r="I1366" s="2"/>
      <c r="J1366" s="2"/>
      <c r="L1366" s="2"/>
      <c r="M1366" s="2"/>
      <c r="R1366" s="2"/>
      <c r="S1366" s="2"/>
      <c r="T1366" s="2"/>
      <c r="U1366" s="2"/>
      <c r="V1366" s="2"/>
      <c r="W1366" s="2"/>
      <c r="X1366" s="2"/>
      <c r="Y1366" s="2"/>
      <c r="Z1366" s="2"/>
      <c r="AA1366" s="2"/>
      <c r="AB1366" s="2"/>
      <c r="AC1366" s="2"/>
      <c r="AD1366" s="2"/>
      <c r="AE1366" s="2"/>
      <c r="AF1366" s="2"/>
      <c r="AG1366" s="2"/>
      <c r="AH1366" s="2"/>
      <c r="AI1366" s="2"/>
      <c r="AJ1366" s="2"/>
      <c r="AK1366" s="2"/>
      <c r="AL1366" s="2"/>
      <c r="AM1366" s="2"/>
    </row>
    <row r="1367" spans="2:39" x14ac:dyDescent="0.25">
      <c r="B1367" s="47" t="s">
        <v>761</v>
      </c>
      <c r="C1367" s="47"/>
      <c r="D1367" s="47"/>
      <c r="E1367" s="47"/>
      <c r="F1367" s="47"/>
      <c r="G1367" s="47"/>
      <c r="H1367" s="47"/>
      <c r="I1367" s="47"/>
      <c r="J1367" s="47"/>
      <c r="K1367" s="47"/>
      <c r="L1367" s="47"/>
      <c r="M1367" s="47"/>
      <c r="N1367" s="47"/>
      <c r="R1367" s="2"/>
      <c r="S1367" s="2"/>
      <c r="T1367" s="2"/>
      <c r="U1367" s="2"/>
      <c r="V1367" s="2"/>
      <c r="W1367" s="2"/>
      <c r="X1367" s="2"/>
      <c r="Y1367" s="2"/>
      <c r="Z1367" s="2"/>
      <c r="AA1367" s="2"/>
      <c r="AB1367" s="2"/>
      <c r="AC1367" s="2"/>
      <c r="AD1367" s="2"/>
      <c r="AE1367" s="2"/>
      <c r="AF1367" s="2"/>
      <c r="AG1367" s="2"/>
      <c r="AH1367" s="2"/>
      <c r="AI1367" s="2"/>
      <c r="AJ1367" s="2"/>
      <c r="AK1367" s="2"/>
      <c r="AL1367" s="2"/>
      <c r="AM1367" s="2"/>
    </row>
    <row r="1368" spans="2:39" x14ac:dyDescent="0.25">
      <c r="C1368" s="2"/>
      <c r="D1368" s="2"/>
      <c r="E1368" s="2"/>
      <c r="F1368" s="2"/>
      <c r="G1368" s="2"/>
      <c r="H1368" s="2"/>
      <c r="I1368" s="2"/>
      <c r="J1368" s="2"/>
      <c r="L1368" s="2"/>
      <c r="M1368" s="2"/>
      <c r="R1368" s="2"/>
      <c r="S1368" s="2"/>
      <c r="T1368" s="2"/>
      <c r="U1368" s="2"/>
      <c r="V1368" s="2"/>
      <c r="W1368" s="2"/>
      <c r="X1368" s="2"/>
      <c r="Y1368" s="2"/>
      <c r="Z1368" s="2"/>
      <c r="AA1368" s="2"/>
      <c r="AB1368" s="2"/>
      <c r="AC1368" s="2"/>
      <c r="AD1368" s="2"/>
      <c r="AE1368" s="2"/>
      <c r="AF1368" s="2"/>
      <c r="AG1368" s="2"/>
      <c r="AH1368" s="2"/>
      <c r="AI1368" s="2"/>
      <c r="AJ1368" s="2"/>
      <c r="AK1368" s="2"/>
      <c r="AL1368" s="2"/>
      <c r="AM1368" s="2"/>
    </row>
    <row r="1369" spans="2:39" ht="15.75" thickBot="1" x14ac:dyDescent="0.3">
      <c r="B1369" s="13" t="s">
        <v>762</v>
      </c>
      <c r="C1369" s="5">
        <v>44408</v>
      </c>
      <c r="D1369" s="5">
        <v>44043</v>
      </c>
      <c r="E1369" s="5">
        <v>43677</v>
      </c>
      <c r="F1369" s="5">
        <v>43312</v>
      </c>
      <c r="G1369" s="5">
        <v>42947</v>
      </c>
      <c r="H1369" s="5">
        <v>42582</v>
      </c>
      <c r="I1369" s="2"/>
      <c r="J1369" s="2"/>
      <c r="K1369" s="5">
        <v>44592</v>
      </c>
      <c r="L1369" s="5">
        <v>44227</v>
      </c>
      <c r="M1369" s="5">
        <v>43861</v>
      </c>
      <c r="N1369" s="5">
        <v>43496</v>
      </c>
      <c r="R1369" s="2"/>
      <c r="S1369" s="2"/>
      <c r="T1369" s="2"/>
      <c r="U1369" s="2"/>
      <c r="V1369" s="2"/>
      <c r="W1369" s="2"/>
      <c r="X1369" s="2"/>
      <c r="Y1369" s="2"/>
      <c r="Z1369" s="2"/>
      <c r="AA1369" s="2"/>
      <c r="AB1369" s="2"/>
      <c r="AC1369" s="2"/>
      <c r="AD1369" s="2"/>
      <c r="AE1369" s="2"/>
      <c r="AF1369" s="2"/>
      <c r="AG1369" s="2"/>
      <c r="AH1369" s="2"/>
      <c r="AI1369" s="2"/>
      <c r="AJ1369" s="2"/>
      <c r="AK1369" s="2"/>
      <c r="AL1369" s="2"/>
      <c r="AM1369" s="2"/>
    </row>
    <row r="1370" spans="2:39" x14ac:dyDescent="0.25">
      <c r="B1370" t="s">
        <v>763</v>
      </c>
      <c r="C1370" s="2">
        <f>D1380</f>
        <v>5906.6</v>
      </c>
      <c r="D1370" s="2">
        <v>6864</v>
      </c>
      <c r="E1370" s="2">
        <v>6479.2</v>
      </c>
      <c r="G1370" s="2"/>
      <c r="H1370" s="2"/>
      <c r="I1370" s="2"/>
      <c r="J1370" s="2"/>
      <c r="K1370" s="2">
        <v>7434.3</v>
      </c>
      <c r="L1370" s="2"/>
      <c r="M1370" s="2"/>
      <c r="R1370" s="2"/>
      <c r="S1370" s="2"/>
      <c r="T1370" s="2"/>
      <c r="U1370" s="2"/>
      <c r="V1370" s="2"/>
      <c r="W1370" s="2"/>
      <c r="X1370" s="2"/>
      <c r="Y1370" s="2"/>
      <c r="Z1370" s="2"/>
      <c r="AA1370" s="2"/>
      <c r="AB1370" s="2"/>
      <c r="AC1370" s="2"/>
      <c r="AD1370" s="2"/>
      <c r="AE1370" s="2"/>
      <c r="AF1370" s="2"/>
      <c r="AG1370" s="2"/>
      <c r="AH1370" s="2"/>
      <c r="AI1370" s="2"/>
      <c r="AJ1370" s="2"/>
      <c r="AK1370" s="2"/>
      <c r="AL1370" s="2"/>
      <c r="AM1370" s="2"/>
    </row>
    <row r="1371" spans="2:39" x14ac:dyDescent="0.25">
      <c r="B1371" t="s">
        <v>764</v>
      </c>
      <c r="C1371" s="2">
        <v>6980.2</v>
      </c>
      <c r="D1371" s="2">
        <v>5859.1</v>
      </c>
      <c r="E1371" s="2">
        <v>5856.4</v>
      </c>
      <c r="G1371" s="2"/>
      <c r="H1371" s="2"/>
      <c r="I1371" s="2"/>
      <c r="J1371" s="2"/>
      <c r="K1371" s="2">
        <v>3237.6</v>
      </c>
      <c r="L1371" s="2"/>
      <c r="M1371" s="2"/>
      <c r="R1371" s="2"/>
      <c r="S1371" s="2"/>
      <c r="T1371" s="2"/>
      <c r="U1371" s="2"/>
      <c r="V1371" s="2"/>
      <c r="W1371" s="2"/>
      <c r="X1371" s="2"/>
      <c r="Y1371" s="2"/>
      <c r="Z1371" s="2"/>
      <c r="AA1371" s="2"/>
      <c r="AB1371" s="2"/>
      <c r="AC1371" s="2"/>
      <c r="AD1371" s="2"/>
      <c r="AE1371" s="2"/>
      <c r="AF1371" s="2"/>
      <c r="AG1371" s="2"/>
      <c r="AH1371" s="2"/>
      <c r="AI1371" s="2"/>
      <c r="AJ1371" s="2"/>
      <c r="AK1371" s="2"/>
      <c r="AL1371" s="2"/>
      <c r="AM1371" s="2"/>
    </row>
    <row r="1372" spans="2:39" x14ac:dyDescent="0.25">
      <c r="B1372" t="s">
        <v>765</v>
      </c>
      <c r="C1372" s="2">
        <v>640</v>
      </c>
      <c r="D1372" s="2">
        <v>105.4</v>
      </c>
      <c r="E1372">
        <v>204.6</v>
      </c>
      <c r="G1372" s="2"/>
      <c r="H1372" s="2"/>
      <c r="I1372" s="2"/>
      <c r="J1372" s="2"/>
      <c r="K1372">
        <v>234.3</v>
      </c>
      <c r="M1372" s="2"/>
      <c r="R1372" s="2"/>
      <c r="S1372" s="2"/>
      <c r="T1372" s="2"/>
      <c r="U1372" s="2"/>
      <c r="V1372" s="2"/>
      <c r="W1372" s="2"/>
      <c r="X1372" s="2"/>
      <c r="Y1372" s="2"/>
      <c r="Z1372" s="2"/>
      <c r="AA1372" s="2"/>
      <c r="AB1372" s="2"/>
      <c r="AC1372" s="2"/>
      <c r="AD1372" s="2"/>
      <c r="AE1372" s="2"/>
      <c r="AF1372" s="2"/>
      <c r="AG1372" s="2"/>
      <c r="AH1372" s="2"/>
      <c r="AI1372" s="2"/>
      <c r="AJ1372" s="2"/>
      <c r="AK1372" s="2"/>
      <c r="AL1372" s="2"/>
      <c r="AM1372" s="2"/>
    </row>
    <row r="1373" spans="2:39" x14ac:dyDescent="0.25">
      <c r="B1373" t="s">
        <v>766</v>
      </c>
      <c r="C1373" s="2">
        <v>-1054.5</v>
      </c>
      <c r="D1373" s="2">
        <v>-2206.1</v>
      </c>
      <c r="E1373">
        <v>-918.4</v>
      </c>
      <c r="G1373" s="2"/>
      <c r="H1373" s="2"/>
      <c r="I1373" s="2"/>
      <c r="J1373" s="2"/>
      <c r="K1373">
        <v>-494.1</v>
      </c>
      <c r="L1373" s="2"/>
      <c r="M1373" s="2"/>
      <c r="R1373" s="2"/>
      <c r="S1373" s="2"/>
      <c r="T1373" s="2"/>
      <c r="U1373" s="2"/>
      <c r="V1373" s="2"/>
      <c r="W1373" s="2"/>
      <c r="X1373" s="2"/>
      <c r="Y1373" s="2"/>
      <c r="Z1373" s="2"/>
      <c r="AA1373" s="2"/>
      <c r="AB1373" s="2"/>
      <c r="AC1373" s="2"/>
      <c r="AD1373" s="2"/>
      <c r="AE1373" s="2"/>
      <c r="AF1373" s="2"/>
      <c r="AG1373" s="2"/>
      <c r="AH1373" s="2"/>
      <c r="AI1373" s="2"/>
      <c r="AJ1373" s="2"/>
      <c r="AK1373" s="2"/>
      <c r="AL1373" s="2"/>
      <c r="AM1373" s="2"/>
    </row>
    <row r="1374" spans="2:39" x14ac:dyDescent="0.25">
      <c r="B1374" t="s">
        <v>767</v>
      </c>
      <c r="C1374" s="2">
        <v>-133.30000000000001</v>
      </c>
      <c r="D1374" s="2">
        <v>-303</v>
      </c>
      <c r="E1374">
        <v>-249.9</v>
      </c>
      <c r="G1374" s="2"/>
      <c r="H1374" s="2"/>
      <c r="I1374" s="2"/>
      <c r="J1374" s="2"/>
      <c r="K1374">
        <v>-94.1</v>
      </c>
      <c r="M1374" s="2"/>
      <c r="R1374" s="2"/>
      <c r="S1374" s="2"/>
      <c r="T1374" s="2"/>
      <c r="U1374" s="2"/>
      <c r="V1374" s="2"/>
      <c r="W1374" s="2"/>
      <c r="X1374" s="2"/>
      <c r="Y1374" s="2"/>
      <c r="Z1374" s="2"/>
      <c r="AA1374" s="2"/>
      <c r="AB1374" s="2"/>
      <c r="AC1374" s="2"/>
      <c r="AD1374" s="2"/>
      <c r="AE1374" s="2"/>
      <c r="AF1374" s="2"/>
      <c r="AG1374" s="2"/>
      <c r="AH1374" s="2"/>
      <c r="AI1374" s="2"/>
      <c r="AJ1374" s="2"/>
      <c r="AK1374" s="2"/>
      <c r="AL1374" s="2"/>
      <c r="AM1374" s="2"/>
    </row>
    <row r="1375" spans="2:39" x14ac:dyDescent="0.25">
      <c r="C1375" s="2"/>
      <c r="D1375" s="2"/>
      <c r="E1375" s="2"/>
      <c r="G1375" s="2"/>
      <c r="H1375" s="2"/>
      <c r="I1375" s="2"/>
      <c r="J1375" s="2"/>
      <c r="L1375" s="2"/>
      <c r="M1375" s="2"/>
      <c r="R1375" s="2"/>
      <c r="S1375" s="2"/>
      <c r="T1375" s="2"/>
      <c r="U1375" s="2"/>
      <c r="V1375" s="2"/>
      <c r="W1375" s="2"/>
      <c r="X1375" s="2"/>
      <c r="Y1375" s="2"/>
      <c r="Z1375" s="2"/>
      <c r="AA1375" s="2"/>
      <c r="AB1375" s="2"/>
      <c r="AC1375" s="2"/>
      <c r="AD1375" s="2"/>
      <c r="AE1375" s="2"/>
      <c r="AF1375" s="2"/>
      <c r="AG1375" s="2"/>
      <c r="AH1375" s="2"/>
      <c r="AI1375" s="2"/>
      <c r="AJ1375" s="2"/>
      <c r="AK1375" s="2"/>
      <c r="AL1375" s="2"/>
      <c r="AM1375" s="2"/>
    </row>
    <row r="1376" spans="2:39" x14ac:dyDescent="0.25">
      <c r="B1376" t="s">
        <v>768</v>
      </c>
      <c r="C1376">
        <f>SUM(C1372:C1374)</f>
        <v>-547.79999999999995</v>
      </c>
      <c r="D1376">
        <f t="shared" ref="D1376:H1376" si="168">SUM(D1372:D1374)</f>
        <v>-2403.6999999999998</v>
      </c>
      <c r="E1376">
        <f>SUM(E1372:E1374)</f>
        <v>-963.69999999999993</v>
      </c>
      <c r="G1376">
        <f t="shared" si="168"/>
        <v>0</v>
      </c>
      <c r="H1376">
        <f t="shared" si="168"/>
        <v>0</v>
      </c>
      <c r="I1376" s="2"/>
      <c r="J1376" s="2"/>
      <c r="K1376">
        <f>SUM(K1372:K1374)</f>
        <v>-353.9</v>
      </c>
      <c r="M1376">
        <f t="shared" ref="M1376:N1376" si="169">SUM(M1372:M1374)</f>
        <v>0</v>
      </c>
      <c r="N1376">
        <f t="shared" si="169"/>
        <v>0</v>
      </c>
      <c r="R1376" s="2"/>
      <c r="S1376" s="2"/>
      <c r="T1376" s="2"/>
      <c r="U1376" s="2"/>
      <c r="V1376" s="2"/>
      <c r="W1376" s="2"/>
      <c r="X1376" s="2"/>
      <c r="Y1376" s="2"/>
      <c r="Z1376" s="2"/>
      <c r="AA1376" s="2"/>
      <c r="AB1376" s="2"/>
      <c r="AC1376" s="2"/>
      <c r="AD1376" s="2"/>
      <c r="AE1376" s="2"/>
      <c r="AF1376" s="2"/>
      <c r="AG1376" s="2"/>
      <c r="AH1376" s="2"/>
      <c r="AI1376" s="2"/>
      <c r="AJ1376" s="2"/>
      <c r="AK1376" s="2"/>
      <c r="AL1376" s="2"/>
      <c r="AM1376" s="2"/>
    </row>
    <row r="1377" spans="2:39" x14ac:dyDescent="0.25">
      <c r="B1377" t="s">
        <v>769</v>
      </c>
      <c r="C1377" s="2">
        <v>-4907.6000000000004</v>
      </c>
      <c r="D1377" s="2">
        <v>-4511.7</v>
      </c>
      <c r="E1377" s="2">
        <v>-4573</v>
      </c>
      <c r="G1377" s="2"/>
      <c r="H1377" s="2"/>
      <c r="I1377" s="2"/>
      <c r="J1377" s="2"/>
      <c r="K1377" s="2">
        <v>-2620</v>
      </c>
      <c r="L1377" s="2"/>
      <c r="M1377" s="2"/>
      <c r="R1377" s="2"/>
      <c r="S1377" s="2"/>
      <c r="T1377" s="2"/>
      <c r="U1377" s="2"/>
      <c r="V1377" s="2"/>
      <c r="W1377" s="2"/>
      <c r="X1377" s="2"/>
      <c r="Y1377" s="2"/>
      <c r="Z1377" s="2"/>
      <c r="AA1377" s="2"/>
      <c r="AB1377" s="2"/>
      <c r="AC1377" s="2"/>
      <c r="AD1377" s="2"/>
      <c r="AE1377" s="2"/>
      <c r="AF1377" s="2"/>
      <c r="AG1377" s="2"/>
      <c r="AH1377" s="2"/>
      <c r="AI1377" s="2"/>
      <c r="AJ1377" s="2"/>
      <c r="AK1377" s="2"/>
      <c r="AL1377" s="2"/>
      <c r="AM1377" s="2"/>
    </row>
    <row r="1378" spans="2:39" x14ac:dyDescent="0.25">
      <c r="B1378" t="s">
        <v>770</v>
      </c>
      <c r="C1378" s="2">
        <v>6.3</v>
      </c>
      <c r="D1378" s="2">
        <v>100.9</v>
      </c>
      <c r="E1378">
        <v>86.5</v>
      </c>
      <c r="G1378" s="2"/>
      <c r="H1378" s="2"/>
      <c r="I1378" s="2"/>
      <c r="J1378" s="2"/>
      <c r="K1378">
        <v>-33.299999999999997</v>
      </c>
      <c r="L1378" s="2"/>
      <c r="M1378" s="2"/>
      <c r="R1378" s="2"/>
      <c r="S1378" s="2"/>
      <c r="T1378" s="2"/>
      <c r="U1378" s="2"/>
      <c r="V1378" s="2"/>
      <c r="W1378" s="2"/>
      <c r="X1378" s="2"/>
      <c r="Y1378" s="2"/>
      <c r="Z1378" s="2"/>
      <c r="AA1378" s="2"/>
      <c r="AB1378" s="2"/>
      <c r="AC1378" s="2"/>
      <c r="AD1378" s="2"/>
      <c r="AE1378" s="2"/>
      <c r="AF1378" s="2"/>
      <c r="AG1378" s="2"/>
      <c r="AH1378" s="2"/>
      <c r="AI1378" s="2"/>
      <c r="AJ1378" s="2"/>
      <c r="AK1378" s="2"/>
      <c r="AL1378" s="2"/>
      <c r="AM1378" s="2"/>
    </row>
    <row r="1379" spans="2:39" ht="15.75" thickBot="1" x14ac:dyDescent="0.3">
      <c r="B1379" t="s">
        <v>771</v>
      </c>
      <c r="C1379" s="28">
        <v>-3.4</v>
      </c>
      <c r="D1379" s="28">
        <v>-2</v>
      </c>
      <c r="E1379" s="28">
        <v>-21.4</v>
      </c>
      <c r="F1379" s="28"/>
      <c r="G1379" s="28"/>
      <c r="H1379" s="28"/>
      <c r="I1379" s="2"/>
      <c r="J1379" s="2"/>
      <c r="K1379" s="28">
        <v>-0.8</v>
      </c>
      <c r="L1379" s="28"/>
      <c r="M1379" s="28"/>
      <c r="N1379" s="28"/>
      <c r="R1379" s="2"/>
      <c r="S1379" s="2"/>
      <c r="T1379" s="2"/>
      <c r="U1379" s="2"/>
      <c r="V1379" s="2"/>
      <c r="W1379" s="2"/>
      <c r="X1379" s="2"/>
      <c r="Y1379" s="2"/>
      <c r="Z1379" s="2"/>
      <c r="AA1379" s="2"/>
      <c r="AB1379" s="2"/>
      <c r="AC1379" s="2"/>
      <c r="AD1379" s="2"/>
      <c r="AE1379" s="2"/>
      <c r="AF1379" s="2"/>
      <c r="AG1379" s="2"/>
      <c r="AH1379" s="2"/>
      <c r="AI1379" s="2"/>
      <c r="AJ1379" s="2"/>
      <c r="AK1379" s="2"/>
      <c r="AL1379" s="2"/>
      <c r="AM1379" s="2"/>
    </row>
    <row r="1380" spans="2:39" s="13" customFormat="1" x14ac:dyDescent="0.25">
      <c r="B1380" s="13" t="s">
        <v>686</v>
      </c>
      <c r="C1380" s="27">
        <f>SUM(C1376:C1379,C1370:C1371)</f>
        <v>7434.3</v>
      </c>
      <c r="D1380" s="27">
        <f>SUM(D1376:D1379,D1370:D1371)</f>
        <v>5906.6</v>
      </c>
      <c r="E1380" s="27">
        <f>SUM(E1376:E1379,E1370:E1371)</f>
        <v>6864</v>
      </c>
      <c r="F1380" s="27">
        <f>SUM(E1376:E1379,E1370:E1371)</f>
        <v>6864</v>
      </c>
      <c r="G1380" s="27">
        <f t="shared" ref="G1380:H1380" si="170">SUM(G1376:G1379,G1370:G1371)</f>
        <v>0</v>
      </c>
      <c r="H1380" s="27">
        <f t="shared" si="170"/>
        <v>0</v>
      </c>
      <c r="I1380" s="27"/>
      <c r="J1380" s="27"/>
      <c r="K1380" s="27">
        <f>SUM(K1376:K1379,K1370:K1371)</f>
        <v>7663.9</v>
      </c>
      <c r="L1380" s="27"/>
      <c r="M1380" s="27"/>
      <c r="N1380"/>
      <c r="O1380"/>
      <c r="P1380"/>
      <c r="Q1380"/>
      <c r="R1380" s="27"/>
      <c r="S1380" s="27"/>
      <c r="T1380" s="27"/>
      <c r="U1380" s="27"/>
      <c r="V1380" s="27"/>
      <c r="W1380" s="27"/>
      <c r="X1380" s="27"/>
      <c r="Y1380" s="27"/>
      <c r="Z1380" s="27"/>
      <c r="AA1380" s="27"/>
      <c r="AB1380" s="27"/>
      <c r="AC1380" s="27"/>
      <c r="AD1380" s="27"/>
      <c r="AE1380" s="27"/>
      <c r="AF1380" s="27"/>
      <c r="AG1380" s="27"/>
      <c r="AH1380" s="27"/>
      <c r="AI1380" s="27"/>
      <c r="AJ1380" s="27"/>
      <c r="AK1380" s="27"/>
      <c r="AL1380" s="27"/>
      <c r="AM1380" s="27"/>
    </row>
    <row r="1381" spans="2:39" x14ac:dyDescent="0.25">
      <c r="C1381" s="2"/>
      <c r="D1381" s="2"/>
      <c r="E1381" s="2"/>
      <c r="F1381" s="2"/>
      <c r="G1381" s="2"/>
      <c r="H1381" s="2"/>
      <c r="I1381" s="2"/>
      <c r="J1381" s="2"/>
      <c r="L1381" s="2"/>
      <c r="M1381" s="2"/>
      <c r="R1381" s="2"/>
      <c r="S1381" s="2"/>
      <c r="T1381" s="2"/>
      <c r="U1381" s="2"/>
      <c r="V1381" s="2"/>
      <c r="W1381" s="2"/>
      <c r="X1381" s="2"/>
      <c r="Y1381" s="2"/>
      <c r="Z1381" s="2"/>
      <c r="AA1381" s="2"/>
      <c r="AB1381" s="2"/>
      <c r="AC1381" s="2"/>
      <c r="AD1381" s="2"/>
      <c r="AE1381" s="2"/>
      <c r="AF1381" s="2"/>
      <c r="AG1381" s="2"/>
      <c r="AH1381" s="2"/>
      <c r="AI1381" s="2"/>
      <c r="AJ1381" s="2"/>
      <c r="AK1381" s="2"/>
      <c r="AL1381" s="2"/>
      <c r="AM1381" s="2"/>
    </row>
    <row r="1382" spans="2:39" x14ac:dyDescent="0.25">
      <c r="B1382" s="13" t="s">
        <v>772</v>
      </c>
      <c r="C1382" s="2"/>
      <c r="D1382" s="2"/>
      <c r="E1382" s="2"/>
      <c r="F1382" s="2"/>
      <c r="G1382" s="2"/>
      <c r="H1382" s="2"/>
      <c r="I1382" s="2"/>
      <c r="J1382" s="2"/>
      <c r="L1382" s="2"/>
      <c r="M1382" s="2"/>
      <c r="R1382" s="2"/>
      <c r="S1382" s="2"/>
      <c r="T1382" s="2"/>
      <c r="U1382" s="2"/>
      <c r="V1382" s="2"/>
      <c r="W1382" s="2"/>
      <c r="X1382" s="2"/>
      <c r="Y1382" s="2"/>
      <c r="Z1382" s="2"/>
      <c r="AA1382" s="2"/>
      <c r="AB1382" s="2"/>
      <c r="AC1382" s="2"/>
      <c r="AD1382" s="2"/>
      <c r="AE1382" s="2"/>
      <c r="AF1382" s="2"/>
      <c r="AG1382" s="2"/>
      <c r="AH1382" s="2"/>
      <c r="AI1382" s="2"/>
      <c r="AJ1382" s="2"/>
      <c r="AK1382" s="2"/>
      <c r="AL1382" s="2"/>
      <c r="AM1382" s="2"/>
    </row>
    <row r="1383" spans="2:39" x14ac:dyDescent="0.25">
      <c r="B1383" t="s">
        <v>763</v>
      </c>
      <c r="C1383" s="2">
        <f>D1393</f>
        <v>1576.6999999999998</v>
      </c>
      <c r="D1383" s="2">
        <f>E1393</f>
        <v>703.7</v>
      </c>
      <c r="E1383">
        <v>597.29999999999995</v>
      </c>
      <c r="F1383" s="2"/>
      <c r="G1383" s="2"/>
      <c r="H1383" s="2"/>
      <c r="I1383" s="2"/>
      <c r="J1383" s="2"/>
      <c r="K1383">
        <v>960.2</v>
      </c>
      <c r="L1383" s="2"/>
      <c r="M1383" s="2"/>
      <c r="R1383" s="2"/>
      <c r="S1383" s="2"/>
      <c r="T1383" s="2"/>
      <c r="U1383" s="2"/>
      <c r="V1383" s="2"/>
      <c r="W1383" s="2"/>
      <c r="X1383" s="2"/>
      <c r="Y1383" s="2"/>
      <c r="Z1383" s="2"/>
      <c r="AA1383" s="2"/>
      <c r="AB1383" s="2"/>
      <c r="AC1383" s="2"/>
      <c r="AD1383" s="2"/>
      <c r="AE1383" s="2"/>
      <c r="AF1383" s="2"/>
      <c r="AG1383" s="2"/>
      <c r="AH1383" s="2"/>
      <c r="AI1383" s="2"/>
      <c r="AJ1383" s="2"/>
      <c r="AK1383" s="2"/>
      <c r="AL1383" s="2"/>
      <c r="AM1383" s="2"/>
    </row>
    <row r="1384" spans="2:39" x14ac:dyDescent="0.25">
      <c r="B1384" t="s">
        <v>764</v>
      </c>
      <c r="C1384" s="2"/>
      <c r="D1384" s="2"/>
      <c r="E1384" s="2"/>
      <c r="F1384" s="2"/>
      <c r="G1384" s="2"/>
      <c r="H1384" s="2"/>
      <c r="I1384" s="2"/>
      <c r="J1384" s="2"/>
      <c r="L1384" s="2"/>
      <c r="M1384" s="2"/>
      <c r="R1384" s="2"/>
      <c r="S1384" s="2"/>
      <c r="T1384" s="2"/>
      <c r="U1384" s="2"/>
      <c r="V1384" s="2"/>
      <c r="W1384" s="2"/>
      <c r="X1384" s="2"/>
      <c r="Y1384" s="2"/>
      <c r="Z1384" s="2"/>
      <c r="AA1384" s="2"/>
      <c r="AB1384" s="2"/>
      <c r="AC1384" s="2"/>
      <c r="AD1384" s="2"/>
      <c r="AE1384" s="2"/>
      <c r="AF1384" s="2"/>
      <c r="AG1384" s="2"/>
      <c r="AH1384" s="2"/>
      <c r="AI1384" s="2"/>
      <c r="AJ1384" s="2"/>
      <c r="AK1384" s="2"/>
      <c r="AL1384" s="2"/>
      <c r="AM1384" s="2"/>
    </row>
    <row r="1385" spans="2:39" x14ac:dyDescent="0.25">
      <c r="B1385" t="s">
        <v>765</v>
      </c>
      <c r="C1385" s="2">
        <v>-639.6</v>
      </c>
      <c r="D1385" s="2">
        <v>-164.7</v>
      </c>
      <c r="E1385">
        <v>-195.3</v>
      </c>
      <c r="F1385" s="2"/>
      <c r="G1385" s="2"/>
      <c r="H1385" s="2"/>
      <c r="I1385" s="2"/>
      <c r="J1385" s="2"/>
      <c r="K1385">
        <v>-271.10000000000002</v>
      </c>
      <c r="L1385" s="2"/>
      <c r="M1385" s="2"/>
      <c r="R1385" s="2"/>
      <c r="S1385" s="2"/>
      <c r="T1385" s="2"/>
      <c r="U1385" s="2"/>
      <c r="V1385" s="2"/>
      <c r="W1385" s="2"/>
      <c r="X1385" s="2"/>
      <c r="Y1385" s="2"/>
      <c r="Z1385" s="2"/>
      <c r="AA1385" s="2"/>
      <c r="AB1385" s="2"/>
      <c r="AC1385" s="2"/>
      <c r="AD1385" s="2"/>
      <c r="AE1385" s="2"/>
      <c r="AF1385" s="2"/>
      <c r="AG1385" s="2"/>
      <c r="AH1385" s="2"/>
      <c r="AI1385" s="2"/>
      <c r="AJ1385" s="2"/>
      <c r="AK1385" s="2"/>
      <c r="AL1385" s="2"/>
      <c r="AM1385" s="2"/>
    </row>
    <row r="1386" spans="2:39" x14ac:dyDescent="0.25">
      <c r="B1386" t="s">
        <v>766</v>
      </c>
      <c r="C1386" s="2">
        <v>912.4</v>
      </c>
      <c r="D1386" s="2">
        <v>1670</v>
      </c>
      <c r="E1386">
        <v>791.5</v>
      </c>
      <c r="F1386" s="2"/>
      <c r="G1386" s="2"/>
      <c r="H1386" s="2"/>
      <c r="I1386" s="2"/>
      <c r="J1386" s="2"/>
      <c r="K1386">
        <v>473.2</v>
      </c>
      <c r="M1386" s="2"/>
      <c r="R1386" s="2"/>
      <c r="S1386" s="2"/>
      <c r="T1386" s="2"/>
      <c r="U1386" s="2"/>
      <c r="V1386" s="2"/>
      <c r="W1386" s="2"/>
      <c r="X1386" s="2"/>
      <c r="Y1386" s="2"/>
      <c r="Z1386" s="2"/>
      <c r="AA1386" s="2"/>
      <c r="AB1386" s="2"/>
      <c r="AC1386" s="2"/>
      <c r="AD1386" s="2"/>
      <c r="AE1386" s="2"/>
      <c r="AF1386" s="2"/>
      <c r="AG1386" s="2"/>
      <c r="AH1386" s="2"/>
      <c r="AI1386" s="2"/>
      <c r="AJ1386" s="2"/>
      <c r="AK1386" s="2"/>
      <c r="AL1386" s="2"/>
      <c r="AM1386" s="2"/>
    </row>
    <row r="1387" spans="2:39" x14ac:dyDescent="0.25">
      <c r="B1387" t="s">
        <v>767</v>
      </c>
      <c r="C1387" s="2">
        <v>-113.4</v>
      </c>
      <c r="D1387" s="2">
        <v>-157.9</v>
      </c>
      <c r="E1387">
        <v>-126.7</v>
      </c>
      <c r="F1387" s="2"/>
      <c r="G1387" s="2"/>
      <c r="H1387" s="2"/>
      <c r="I1387" s="2"/>
      <c r="J1387" s="2"/>
      <c r="K1387">
        <v>-98.6</v>
      </c>
      <c r="M1387" s="2"/>
      <c r="R1387" s="2"/>
      <c r="S1387" s="2"/>
      <c r="T1387" s="2"/>
      <c r="U1387" s="2"/>
      <c r="V1387" s="2"/>
      <c r="W1387" s="2"/>
      <c r="X1387" s="2"/>
      <c r="Y1387" s="2"/>
      <c r="Z1387" s="2"/>
      <c r="AA1387" s="2"/>
      <c r="AB1387" s="2"/>
      <c r="AC1387" s="2"/>
      <c r="AD1387" s="2"/>
      <c r="AE1387" s="2"/>
      <c r="AF1387" s="2"/>
      <c r="AG1387" s="2"/>
      <c r="AH1387" s="2"/>
      <c r="AI1387" s="2"/>
      <c r="AJ1387" s="2"/>
      <c r="AK1387" s="2"/>
      <c r="AL1387" s="2"/>
      <c r="AM1387" s="2"/>
    </row>
    <row r="1388" spans="2:39" x14ac:dyDescent="0.25">
      <c r="C1388" s="2"/>
      <c r="D1388" s="2"/>
      <c r="E1388" s="2"/>
      <c r="F1388" s="2"/>
      <c r="G1388" s="2"/>
      <c r="H1388" s="2"/>
      <c r="I1388" s="2"/>
      <c r="J1388" s="2"/>
      <c r="L1388" s="2"/>
      <c r="M1388" s="2"/>
      <c r="R1388" s="2"/>
      <c r="S1388" s="2"/>
      <c r="T1388" s="2"/>
      <c r="U1388" s="2"/>
      <c r="V1388" s="2"/>
      <c r="W1388" s="2"/>
      <c r="X1388" s="2"/>
      <c r="Y1388" s="2"/>
      <c r="Z1388" s="2"/>
      <c r="AA1388" s="2"/>
      <c r="AB1388" s="2"/>
      <c r="AC1388" s="2"/>
      <c r="AD1388" s="2"/>
      <c r="AE1388" s="2"/>
      <c r="AF1388" s="2"/>
      <c r="AG1388" s="2"/>
      <c r="AH1388" s="2"/>
      <c r="AI1388" s="2"/>
      <c r="AJ1388" s="2"/>
      <c r="AK1388" s="2"/>
      <c r="AL1388" s="2"/>
      <c r="AM1388" s="2"/>
    </row>
    <row r="1389" spans="2:39" x14ac:dyDescent="0.25">
      <c r="B1389" t="s">
        <v>768</v>
      </c>
      <c r="C1389">
        <f>SUM(C1385:C1387)</f>
        <v>159.39999999999995</v>
      </c>
      <c r="D1389">
        <f t="shared" ref="D1389:H1389" si="171">SUM(D1385:D1387)</f>
        <v>1347.3999999999999</v>
      </c>
      <c r="E1389">
        <f t="shared" si="171"/>
        <v>469.50000000000006</v>
      </c>
      <c r="F1389">
        <f t="shared" si="171"/>
        <v>0</v>
      </c>
      <c r="G1389">
        <f t="shared" si="171"/>
        <v>0</v>
      </c>
      <c r="H1389">
        <f t="shared" si="171"/>
        <v>0</v>
      </c>
      <c r="I1389" s="2"/>
      <c r="J1389" s="2"/>
      <c r="K1389">
        <f>SUM(K1385:K1387)</f>
        <v>103.49999999999997</v>
      </c>
      <c r="M1389">
        <f t="shared" ref="M1389:N1389" si="172">SUM(M1385:M1387)</f>
        <v>0</v>
      </c>
      <c r="N1389">
        <f t="shared" si="172"/>
        <v>0</v>
      </c>
      <c r="R1389" s="2"/>
      <c r="S1389" s="2"/>
      <c r="T1389" s="2"/>
      <c r="U1389" s="2"/>
      <c r="V1389" s="2"/>
      <c r="W1389" s="2"/>
      <c r="X1389" s="2"/>
      <c r="Y1389" s="2"/>
      <c r="Z1389" s="2"/>
      <c r="AA1389" s="2"/>
      <c r="AB1389" s="2"/>
      <c r="AC1389" s="2"/>
      <c r="AD1389" s="2"/>
      <c r="AE1389" s="2"/>
      <c r="AF1389" s="2"/>
      <c r="AG1389" s="2"/>
      <c r="AH1389" s="2"/>
      <c r="AI1389" s="2"/>
      <c r="AJ1389" s="2"/>
      <c r="AK1389" s="2"/>
      <c r="AL1389" s="2"/>
      <c r="AM1389" s="2"/>
    </row>
    <row r="1390" spans="2:39" x14ac:dyDescent="0.25">
      <c r="B1390" t="s">
        <v>769</v>
      </c>
      <c r="C1390" s="2">
        <v>-781.4</v>
      </c>
      <c r="D1390" s="2">
        <v>-386.5</v>
      </c>
      <c r="E1390">
        <v>-369.3</v>
      </c>
      <c r="F1390" s="2"/>
      <c r="G1390" s="2"/>
      <c r="H1390" s="2"/>
      <c r="I1390" s="2"/>
      <c r="J1390" s="2"/>
      <c r="K1390">
        <v>-250.7</v>
      </c>
      <c r="M1390" s="2"/>
      <c r="R1390" s="2"/>
      <c r="S1390" s="2"/>
      <c r="T1390" s="2"/>
      <c r="U1390" s="2"/>
      <c r="V1390" s="2"/>
      <c r="W1390" s="2"/>
      <c r="X1390" s="2"/>
      <c r="Y1390" s="2"/>
      <c r="Z1390" s="2"/>
      <c r="AA1390" s="2"/>
      <c r="AB1390" s="2"/>
      <c r="AC1390" s="2"/>
      <c r="AD1390" s="2"/>
      <c r="AE1390" s="2"/>
      <c r="AF1390" s="2"/>
      <c r="AG1390" s="2"/>
      <c r="AH1390" s="2"/>
      <c r="AI1390" s="2"/>
      <c r="AJ1390" s="2"/>
      <c r="AK1390" s="2"/>
      <c r="AL1390" s="2"/>
      <c r="AM1390" s="2"/>
    </row>
    <row r="1391" spans="2:39" x14ac:dyDescent="0.25">
      <c r="B1391" t="s">
        <v>770</v>
      </c>
      <c r="C1391" s="2">
        <v>9.8000000000000007</v>
      </c>
      <c r="D1391" s="2">
        <v>-89.4</v>
      </c>
      <c r="E1391">
        <v>23</v>
      </c>
      <c r="F1391" s="2"/>
      <c r="G1391" s="2"/>
      <c r="H1391" s="2"/>
      <c r="I1391" s="2"/>
      <c r="J1391" s="2"/>
      <c r="K1391">
        <v>31.6</v>
      </c>
      <c r="M1391" s="2"/>
      <c r="R1391" s="2"/>
      <c r="S1391" s="2"/>
      <c r="T1391" s="2"/>
      <c r="U1391" s="2"/>
      <c r="V1391" s="2"/>
      <c r="W1391" s="2"/>
      <c r="X1391" s="2"/>
      <c r="Y1391" s="2"/>
      <c r="Z1391" s="2"/>
      <c r="AA1391" s="2"/>
      <c r="AB1391" s="2"/>
      <c r="AC1391" s="2"/>
      <c r="AD1391" s="2"/>
      <c r="AE1391" s="2"/>
      <c r="AF1391" s="2"/>
      <c r="AG1391" s="2"/>
      <c r="AH1391" s="2"/>
      <c r="AI1391" s="2"/>
      <c r="AJ1391" s="2"/>
      <c r="AK1391" s="2"/>
      <c r="AL1391" s="2"/>
      <c r="AM1391" s="2"/>
    </row>
    <row r="1392" spans="2:39" ht="15.75" thickBot="1" x14ac:dyDescent="0.3">
      <c r="B1392" t="s">
        <v>771</v>
      </c>
      <c r="C1392" s="28">
        <v>-1.8</v>
      </c>
      <c r="D1392" s="28">
        <v>1.5</v>
      </c>
      <c r="E1392" s="28">
        <v>-16.8</v>
      </c>
      <c r="F1392" s="28"/>
      <c r="G1392" s="28"/>
      <c r="H1392" s="28"/>
      <c r="I1392" s="2"/>
      <c r="J1392" s="2"/>
      <c r="K1392" s="28">
        <v>-7.3</v>
      </c>
      <c r="L1392" s="28"/>
      <c r="M1392" s="28"/>
      <c r="N1392" s="28"/>
      <c r="R1392" s="2"/>
      <c r="S1392" s="2"/>
      <c r="T1392" s="2"/>
      <c r="U1392" s="2"/>
      <c r="V1392" s="2"/>
      <c r="W1392" s="2"/>
      <c r="X1392" s="2"/>
      <c r="Y1392" s="2"/>
      <c r="Z1392" s="2"/>
      <c r="AA1392" s="2"/>
      <c r="AB1392" s="2"/>
      <c r="AC1392" s="2"/>
      <c r="AD1392" s="2"/>
      <c r="AE1392" s="2"/>
      <c r="AF1392" s="2"/>
      <c r="AG1392" s="2"/>
      <c r="AH1392" s="2"/>
      <c r="AI1392" s="2"/>
      <c r="AJ1392" s="2"/>
      <c r="AK1392" s="2"/>
      <c r="AL1392" s="2"/>
      <c r="AM1392" s="2"/>
    </row>
    <row r="1393" spans="2:39" s="13" customFormat="1" x14ac:dyDescent="0.25">
      <c r="B1393" s="13" t="s">
        <v>686</v>
      </c>
      <c r="C1393" s="27">
        <f>SUM(C1389:C1392,C1383:C1384)</f>
        <v>962.69999999999982</v>
      </c>
      <c r="D1393" s="27">
        <f>SUM(D1389:D1392,D1383:D1384)</f>
        <v>1576.6999999999998</v>
      </c>
      <c r="E1393" s="27">
        <f t="shared" ref="E1393:H1393" si="173">SUM(E1389:E1392,E1383:E1384)</f>
        <v>703.7</v>
      </c>
      <c r="F1393" s="27">
        <f t="shared" si="173"/>
        <v>0</v>
      </c>
      <c r="G1393" s="27">
        <f t="shared" si="173"/>
        <v>0</v>
      </c>
      <c r="H1393" s="27">
        <f t="shared" si="173"/>
        <v>0</v>
      </c>
      <c r="I1393" s="27"/>
      <c r="J1393" s="27"/>
      <c r="K1393" s="27">
        <f>SUM(K1389:K1392,K1383:K1384)</f>
        <v>837.30000000000007</v>
      </c>
      <c r="L1393" s="27"/>
      <c r="M1393" s="27"/>
      <c r="N1393"/>
      <c r="O1393"/>
      <c r="P1393"/>
      <c r="Q1393"/>
      <c r="R1393" s="27"/>
      <c r="S1393" s="27"/>
      <c r="T1393" s="27"/>
      <c r="U1393" s="27"/>
      <c r="V1393" s="27"/>
      <c r="W1393" s="27"/>
      <c r="X1393" s="27"/>
      <c r="Y1393" s="27"/>
      <c r="Z1393" s="27"/>
      <c r="AA1393" s="27"/>
      <c r="AB1393" s="27"/>
      <c r="AC1393" s="27"/>
      <c r="AD1393" s="27"/>
      <c r="AE1393" s="27"/>
      <c r="AF1393" s="27"/>
      <c r="AG1393" s="27"/>
      <c r="AH1393" s="27"/>
      <c r="AI1393" s="27"/>
      <c r="AJ1393" s="27"/>
      <c r="AK1393" s="27"/>
      <c r="AL1393" s="27"/>
      <c r="AM1393" s="27"/>
    </row>
    <row r="1394" spans="2:39" x14ac:dyDescent="0.25">
      <c r="C1394" s="2"/>
      <c r="D1394" s="2"/>
      <c r="E1394" s="2"/>
      <c r="F1394" s="2"/>
      <c r="G1394" s="2"/>
      <c r="H1394" s="2"/>
      <c r="I1394" s="2"/>
      <c r="J1394" s="2"/>
      <c r="L1394" s="2"/>
      <c r="M1394" s="2"/>
      <c r="R1394" s="2"/>
      <c r="S1394" s="2"/>
      <c r="T1394" s="2"/>
      <c r="U1394" s="2"/>
      <c r="V1394" s="2"/>
      <c r="W1394" s="2"/>
      <c r="X1394" s="2"/>
      <c r="Y1394" s="2"/>
      <c r="Z1394" s="2"/>
      <c r="AA1394" s="2"/>
      <c r="AB1394" s="2"/>
      <c r="AC1394" s="2"/>
      <c r="AD1394" s="2"/>
      <c r="AE1394" s="2"/>
      <c r="AF1394" s="2"/>
      <c r="AG1394" s="2"/>
      <c r="AH1394" s="2"/>
      <c r="AI1394" s="2"/>
      <c r="AJ1394" s="2"/>
      <c r="AK1394" s="2"/>
      <c r="AL1394" s="2"/>
      <c r="AM1394" s="2"/>
    </row>
    <row r="1395" spans="2:39" x14ac:dyDescent="0.25">
      <c r="B1395" s="13" t="s">
        <v>773</v>
      </c>
      <c r="C1395" s="2"/>
      <c r="D1395" s="2"/>
      <c r="E1395" s="2"/>
      <c r="F1395" s="2"/>
      <c r="G1395" s="2"/>
      <c r="H1395" s="2"/>
      <c r="I1395" s="2"/>
      <c r="J1395" s="2"/>
      <c r="L1395" s="2"/>
      <c r="M1395" s="2"/>
      <c r="R1395" s="2"/>
      <c r="S1395" s="2"/>
      <c r="T1395" s="2"/>
      <c r="U1395" s="2"/>
      <c r="V1395" s="2"/>
      <c r="W1395" s="2"/>
      <c r="X1395" s="2"/>
      <c r="Y1395" s="2"/>
      <c r="Z1395" s="2"/>
      <c r="AA1395" s="2"/>
      <c r="AB1395" s="2"/>
      <c r="AC1395" s="2"/>
      <c r="AD1395" s="2"/>
      <c r="AE1395" s="2"/>
      <c r="AF1395" s="2"/>
      <c r="AG1395" s="2"/>
      <c r="AH1395" s="2"/>
      <c r="AI1395" s="2"/>
      <c r="AJ1395" s="2"/>
      <c r="AK1395" s="2"/>
      <c r="AL1395" s="2"/>
      <c r="AM1395" s="2"/>
    </row>
    <row r="1396" spans="2:39" x14ac:dyDescent="0.25">
      <c r="B1396" t="s">
        <v>763</v>
      </c>
      <c r="C1396" s="2">
        <f>D1406</f>
        <v>374.59999999999997</v>
      </c>
      <c r="D1396" s="2">
        <f>E1406</f>
        <v>186.20000000000002</v>
      </c>
      <c r="E1396">
        <v>260.10000000000002</v>
      </c>
      <c r="F1396" s="2"/>
      <c r="G1396" s="2"/>
      <c r="H1396" s="2"/>
      <c r="I1396" s="2"/>
      <c r="J1396" s="2"/>
      <c r="K1396">
        <v>330.4</v>
      </c>
      <c r="M1396" s="2"/>
      <c r="R1396" s="2"/>
      <c r="S1396" s="2"/>
      <c r="T1396" s="2"/>
      <c r="U1396" s="2"/>
      <c r="V1396" s="2"/>
      <c r="W1396" s="2"/>
      <c r="X1396" s="2"/>
      <c r="Y1396" s="2"/>
      <c r="Z1396" s="2"/>
      <c r="AA1396" s="2"/>
      <c r="AB1396" s="2"/>
      <c r="AC1396" s="2"/>
      <c r="AD1396" s="2"/>
      <c r="AE1396" s="2"/>
      <c r="AF1396" s="2"/>
      <c r="AG1396" s="2"/>
      <c r="AH1396" s="2"/>
      <c r="AI1396" s="2"/>
      <c r="AJ1396" s="2"/>
      <c r="AK1396" s="2"/>
      <c r="AL1396" s="2"/>
      <c r="AM1396" s="2"/>
    </row>
    <row r="1397" spans="2:39" x14ac:dyDescent="0.25">
      <c r="B1397" t="s">
        <v>764</v>
      </c>
      <c r="C1397" s="2"/>
      <c r="D1397" s="2"/>
      <c r="E1397" s="2"/>
      <c r="F1397" s="2"/>
      <c r="G1397" s="2"/>
      <c r="H1397" s="2"/>
      <c r="I1397" s="2"/>
      <c r="J1397" s="2"/>
      <c r="L1397" s="2"/>
      <c r="M1397" s="2"/>
      <c r="R1397" s="2"/>
      <c r="S1397" s="2"/>
      <c r="T1397" s="2"/>
      <c r="U1397" s="2"/>
      <c r="V1397" s="2"/>
      <c r="W1397" s="2"/>
      <c r="X1397" s="2"/>
      <c r="Y1397" s="2"/>
      <c r="Z1397" s="2"/>
      <c r="AA1397" s="2"/>
      <c r="AB1397" s="2"/>
      <c r="AC1397" s="2"/>
      <c r="AD1397" s="2"/>
      <c r="AE1397" s="2"/>
      <c r="AF1397" s="2"/>
      <c r="AG1397" s="2"/>
      <c r="AH1397" s="2"/>
      <c r="AI1397" s="2"/>
      <c r="AJ1397" s="2"/>
      <c r="AK1397" s="2"/>
      <c r="AL1397" s="2"/>
      <c r="AM1397" s="2"/>
    </row>
    <row r="1398" spans="2:39" x14ac:dyDescent="0.25">
      <c r="B1398" t="s">
        <v>765</v>
      </c>
      <c r="C1398" s="2">
        <v>-11.2</v>
      </c>
      <c r="D1398" s="2">
        <v>-14.3</v>
      </c>
      <c r="E1398">
        <v>-65.099999999999994</v>
      </c>
      <c r="F1398" s="2"/>
      <c r="G1398" s="2"/>
      <c r="H1398" s="2"/>
      <c r="I1398" s="2"/>
      <c r="J1398" s="2"/>
      <c r="K1398">
        <v>-3.2</v>
      </c>
      <c r="M1398" s="2"/>
      <c r="R1398" s="2"/>
      <c r="S1398" s="2"/>
      <c r="T1398" s="2"/>
      <c r="U1398" s="2"/>
      <c r="V1398" s="2"/>
      <c r="W1398" s="2"/>
      <c r="X1398" s="2"/>
      <c r="Y1398" s="2"/>
      <c r="Z1398" s="2"/>
      <c r="AA1398" s="2"/>
      <c r="AB1398" s="2"/>
      <c r="AC1398" s="2"/>
      <c r="AD1398" s="2"/>
      <c r="AE1398" s="2"/>
      <c r="AF1398" s="2"/>
      <c r="AG1398" s="2"/>
      <c r="AH1398" s="2"/>
      <c r="AI1398" s="2"/>
      <c r="AJ1398" s="2"/>
      <c r="AK1398" s="2"/>
      <c r="AL1398" s="2"/>
      <c r="AM1398" s="2"/>
    </row>
    <row r="1399" spans="2:39" x14ac:dyDescent="0.25">
      <c r="B1399" t="s">
        <v>766</v>
      </c>
      <c r="C1399" s="2">
        <v>-15</v>
      </c>
      <c r="D1399" s="2">
        <v>-0.8</v>
      </c>
      <c r="E1399">
        <v>-11.3</v>
      </c>
      <c r="F1399" s="2"/>
      <c r="G1399" s="2"/>
      <c r="H1399" s="2"/>
      <c r="I1399" s="2"/>
      <c r="J1399" s="2"/>
      <c r="K1399">
        <v>-18.100000000000001</v>
      </c>
      <c r="M1399" s="2"/>
      <c r="R1399" s="2"/>
      <c r="S1399" s="2"/>
      <c r="T1399" s="2"/>
      <c r="U1399" s="2"/>
      <c r="V1399" s="2"/>
      <c r="W1399" s="2"/>
      <c r="X1399" s="2"/>
      <c r="Y1399" s="2"/>
      <c r="Z1399" s="2"/>
      <c r="AA1399" s="2"/>
      <c r="AB1399" s="2"/>
      <c r="AC1399" s="2"/>
      <c r="AD1399" s="2"/>
      <c r="AE1399" s="2"/>
      <c r="AF1399" s="2"/>
      <c r="AG1399" s="2"/>
      <c r="AH1399" s="2"/>
      <c r="AI1399" s="2"/>
      <c r="AJ1399" s="2"/>
      <c r="AK1399" s="2"/>
      <c r="AL1399" s="2"/>
      <c r="AM1399" s="2"/>
    </row>
    <row r="1400" spans="2:39" x14ac:dyDescent="0.25">
      <c r="B1400" t="s">
        <v>767</v>
      </c>
      <c r="C1400" s="2">
        <v>178.6</v>
      </c>
      <c r="D1400" s="2">
        <v>365.9</v>
      </c>
      <c r="E1400">
        <v>315.39999999999998</v>
      </c>
      <c r="F1400" s="2"/>
      <c r="G1400" s="2"/>
      <c r="H1400" s="2"/>
      <c r="I1400" s="2"/>
      <c r="J1400" s="2"/>
      <c r="K1400">
        <v>173.8</v>
      </c>
      <c r="M1400" s="2"/>
      <c r="R1400" s="2"/>
      <c r="S1400" s="2"/>
      <c r="T1400" s="2"/>
      <c r="U1400" s="2"/>
      <c r="V1400" s="2"/>
      <c r="W1400" s="2"/>
      <c r="X1400" s="2"/>
      <c r="Y1400" s="2"/>
      <c r="Z1400" s="2"/>
      <c r="AA1400" s="2"/>
      <c r="AB1400" s="2"/>
      <c r="AC1400" s="2"/>
      <c r="AD1400" s="2"/>
      <c r="AE1400" s="2"/>
      <c r="AF1400" s="2"/>
      <c r="AG1400" s="2"/>
      <c r="AH1400" s="2"/>
      <c r="AI1400" s="2"/>
      <c r="AJ1400" s="2"/>
      <c r="AK1400" s="2"/>
      <c r="AL1400" s="2"/>
      <c r="AM1400" s="2"/>
    </row>
    <row r="1401" spans="2:39" x14ac:dyDescent="0.25">
      <c r="C1401" s="2"/>
      <c r="D1401" s="2"/>
      <c r="E1401" s="2"/>
      <c r="F1401" s="2"/>
      <c r="G1401" s="2"/>
      <c r="H1401" s="2"/>
      <c r="I1401" s="2"/>
      <c r="J1401" s="2"/>
      <c r="L1401" s="2"/>
      <c r="M1401" s="2"/>
      <c r="R1401" s="2"/>
      <c r="S1401" s="2"/>
      <c r="T1401" s="2"/>
      <c r="U1401" s="2"/>
      <c r="V1401" s="2"/>
      <c r="W1401" s="2"/>
      <c r="X1401" s="2"/>
      <c r="Y1401" s="2"/>
      <c r="Z1401" s="2"/>
      <c r="AA1401" s="2"/>
      <c r="AB1401" s="2"/>
      <c r="AC1401" s="2"/>
      <c r="AD1401" s="2"/>
      <c r="AE1401" s="2"/>
      <c r="AF1401" s="2"/>
      <c r="AG1401" s="2"/>
      <c r="AH1401" s="2"/>
      <c r="AI1401" s="2"/>
      <c r="AJ1401" s="2"/>
      <c r="AK1401" s="2"/>
      <c r="AL1401" s="2"/>
      <c r="AM1401" s="2"/>
    </row>
    <row r="1402" spans="2:39" x14ac:dyDescent="0.25">
      <c r="B1402" t="s">
        <v>768</v>
      </c>
      <c r="C1402">
        <f>SUM(C1398:C1400)</f>
        <v>152.4</v>
      </c>
      <c r="D1402">
        <f>SUM(D1398:D1400)</f>
        <v>350.79999999999995</v>
      </c>
      <c r="E1402">
        <f t="shared" ref="E1402:H1402" si="174">SUM(E1398:E1400)</f>
        <v>239</v>
      </c>
      <c r="F1402">
        <f t="shared" si="174"/>
        <v>0</v>
      </c>
      <c r="G1402">
        <f t="shared" si="174"/>
        <v>0</v>
      </c>
      <c r="H1402">
        <f t="shared" si="174"/>
        <v>0</v>
      </c>
      <c r="I1402" s="2"/>
      <c r="J1402" s="2"/>
      <c r="K1402">
        <f>SUM(K1398:K1400)</f>
        <v>152.5</v>
      </c>
      <c r="M1402" s="2"/>
      <c r="R1402" s="2"/>
      <c r="S1402" s="2"/>
      <c r="T1402" s="2"/>
      <c r="U1402" s="2"/>
      <c r="V1402" s="2"/>
      <c r="W1402" s="2"/>
      <c r="X1402" s="2"/>
      <c r="Y1402" s="2"/>
      <c r="Z1402" s="2"/>
      <c r="AA1402" s="2"/>
      <c r="AB1402" s="2"/>
      <c r="AC1402" s="2"/>
      <c r="AD1402" s="2"/>
      <c r="AE1402" s="2"/>
      <c r="AF1402" s="2"/>
      <c r="AG1402" s="2"/>
      <c r="AH1402" s="2"/>
      <c r="AI1402" s="2"/>
      <c r="AJ1402" s="2"/>
      <c r="AK1402" s="2"/>
      <c r="AL1402" s="2"/>
      <c r="AM1402" s="2"/>
    </row>
    <row r="1403" spans="2:39" x14ac:dyDescent="0.25">
      <c r="B1403" t="s">
        <v>769</v>
      </c>
      <c r="C1403" s="2">
        <v>-106.5</v>
      </c>
      <c r="D1403" s="2">
        <v>-57.8</v>
      </c>
      <c r="E1403">
        <v>-134.80000000000001</v>
      </c>
      <c r="F1403" s="2"/>
      <c r="G1403" s="2"/>
      <c r="H1403" s="2"/>
      <c r="I1403" s="2"/>
      <c r="J1403" s="2"/>
      <c r="K1403">
        <v>-63.5</v>
      </c>
      <c r="L1403" s="2"/>
      <c r="M1403" s="2"/>
      <c r="R1403" s="2"/>
      <c r="S1403" s="2"/>
      <c r="T1403" s="2"/>
      <c r="U1403" s="2"/>
      <c r="V1403" s="2"/>
      <c r="W1403" s="2"/>
      <c r="X1403" s="2"/>
      <c r="Y1403" s="2"/>
      <c r="Z1403" s="2"/>
      <c r="AA1403" s="2"/>
      <c r="AB1403" s="2"/>
      <c r="AC1403" s="2"/>
      <c r="AD1403" s="2"/>
      <c r="AE1403" s="2"/>
      <c r="AF1403" s="2"/>
      <c r="AG1403" s="2"/>
      <c r="AH1403" s="2"/>
      <c r="AI1403" s="2"/>
      <c r="AJ1403" s="2"/>
      <c r="AK1403" s="2"/>
      <c r="AL1403" s="2"/>
      <c r="AM1403" s="2"/>
    </row>
    <row r="1404" spans="2:39" x14ac:dyDescent="0.25">
      <c r="B1404" t="s">
        <v>770</v>
      </c>
      <c r="C1404" s="2">
        <v>-16</v>
      </c>
      <c r="D1404" s="2">
        <v>-11.5</v>
      </c>
      <c r="E1404">
        <v>-109.5</v>
      </c>
      <c r="F1404" s="2"/>
      <c r="G1404" s="2"/>
      <c r="H1404" s="2"/>
      <c r="I1404" s="2"/>
      <c r="J1404" s="2"/>
      <c r="K1404" s="2">
        <v>1.8</v>
      </c>
      <c r="L1404" s="2"/>
      <c r="M1404" s="2"/>
      <c r="R1404" s="2"/>
      <c r="S1404" s="2"/>
      <c r="T1404" s="2"/>
      <c r="U1404" s="2"/>
      <c r="V1404" s="2"/>
      <c r="W1404" s="2"/>
      <c r="X1404" s="2"/>
      <c r="Y1404" s="2"/>
      <c r="Z1404" s="2"/>
      <c r="AA1404" s="2"/>
      <c r="AB1404" s="2"/>
      <c r="AC1404" s="2"/>
      <c r="AD1404" s="2"/>
      <c r="AE1404" s="2"/>
      <c r="AF1404" s="2"/>
      <c r="AG1404" s="2"/>
      <c r="AH1404" s="2"/>
      <c r="AI1404" s="2"/>
      <c r="AJ1404" s="2"/>
      <c r="AK1404" s="2"/>
      <c r="AL1404" s="2"/>
      <c r="AM1404" s="2"/>
    </row>
    <row r="1405" spans="2:39" ht="15.75" thickBot="1" x14ac:dyDescent="0.3">
      <c r="B1405" t="s">
        <v>771</v>
      </c>
      <c r="C1405" s="28">
        <v>-74.099999999999994</v>
      </c>
      <c r="D1405" s="28">
        <v>-93.1</v>
      </c>
      <c r="E1405" s="28">
        <v>-68.599999999999994</v>
      </c>
      <c r="F1405" s="28"/>
      <c r="G1405" s="28"/>
      <c r="H1405" s="28"/>
      <c r="I1405" s="2"/>
      <c r="J1405" s="2"/>
      <c r="K1405" s="28">
        <v>-12.5</v>
      </c>
      <c r="L1405" s="28"/>
      <c r="M1405" s="28"/>
      <c r="N1405" s="28"/>
      <c r="R1405" s="2"/>
      <c r="S1405" s="2"/>
      <c r="T1405" s="2"/>
      <c r="U1405" s="2"/>
      <c r="V1405" s="2"/>
      <c r="W1405" s="2"/>
      <c r="X1405" s="2"/>
      <c r="Y1405" s="2"/>
      <c r="Z1405" s="2"/>
      <c r="AA1405" s="2"/>
      <c r="AB1405" s="2"/>
      <c r="AC1405" s="2"/>
      <c r="AD1405" s="2"/>
      <c r="AE1405" s="2"/>
      <c r="AF1405" s="2"/>
      <c r="AG1405" s="2"/>
      <c r="AH1405" s="2"/>
      <c r="AI1405" s="2"/>
      <c r="AJ1405" s="2"/>
      <c r="AK1405" s="2"/>
      <c r="AL1405" s="2"/>
      <c r="AM1405" s="2"/>
    </row>
    <row r="1406" spans="2:39" s="13" customFormat="1" x14ac:dyDescent="0.25">
      <c r="B1406" s="13" t="s">
        <v>686</v>
      </c>
      <c r="C1406" s="27">
        <f>SUM(C1402:C1405,C1396:C1397)</f>
        <v>330.4</v>
      </c>
      <c r="D1406" s="27">
        <f>SUM(D1402:D1405,D1396:D1397)</f>
        <v>374.59999999999997</v>
      </c>
      <c r="E1406" s="27">
        <f t="shared" ref="E1406:H1406" si="175">SUM(E1402:E1405,E1396:E1397)</f>
        <v>186.20000000000002</v>
      </c>
      <c r="F1406" s="27">
        <f t="shared" si="175"/>
        <v>0</v>
      </c>
      <c r="G1406" s="27">
        <f t="shared" si="175"/>
        <v>0</v>
      </c>
      <c r="H1406" s="27">
        <f t="shared" si="175"/>
        <v>0</v>
      </c>
      <c r="I1406" s="27"/>
      <c r="J1406" s="27"/>
      <c r="K1406" s="27">
        <f t="shared" ref="K1406:N1406" si="176">SUM(K1402:K1405,K1396:K1397)</f>
        <v>408.7</v>
      </c>
      <c r="L1406" s="27"/>
      <c r="M1406" s="27">
        <f t="shared" si="176"/>
        <v>0</v>
      </c>
      <c r="N1406" s="27">
        <f t="shared" si="176"/>
        <v>0</v>
      </c>
      <c r="O1406"/>
      <c r="P1406"/>
      <c r="Q1406"/>
      <c r="R1406" s="27"/>
      <c r="S1406" s="27"/>
      <c r="T1406" s="27"/>
      <c r="U1406" s="27"/>
      <c r="V1406" s="27"/>
      <c r="W1406" s="27"/>
      <c r="X1406" s="27"/>
      <c r="Y1406" s="27"/>
      <c r="Z1406" s="27"/>
      <c r="AA1406" s="27"/>
      <c r="AB1406" s="27"/>
      <c r="AC1406" s="27"/>
      <c r="AD1406" s="27"/>
      <c r="AE1406" s="27"/>
      <c r="AF1406" s="27"/>
      <c r="AG1406" s="27"/>
      <c r="AH1406" s="27"/>
      <c r="AI1406" s="27"/>
      <c r="AJ1406" s="27"/>
      <c r="AK1406" s="27"/>
      <c r="AL1406" s="27"/>
      <c r="AM1406" s="27"/>
    </row>
    <row r="1407" spans="2:39" x14ac:dyDescent="0.25">
      <c r="C1407" s="2"/>
      <c r="D1407" s="2"/>
      <c r="E1407" s="2"/>
      <c r="F1407" s="2"/>
      <c r="G1407" s="2"/>
      <c r="H1407" s="2"/>
      <c r="I1407" s="2"/>
      <c r="J1407" s="2"/>
      <c r="L1407" s="2"/>
      <c r="M1407" s="2"/>
      <c r="R1407" s="2"/>
      <c r="S1407" s="2"/>
      <c r="T1407" s="2"/>
      <c r="U1407" s="2"/>
      <c r="V1407" s="2"/>
      <c r="W1407" s="2"/>
      <c r="X1407" s="2"/>
      <c r="Y1407" s="2"/>
      <c r="Z1407" s="2"/>
      <c r="AA1407" s="2"/>
      <c r="AB1407" s="2"/>
      <c r="AC1407" s="2"/>
      <c r="AD1407" s="2"/>
      <c r="AE1407" s="2"/>
      <c r="AF1407" s="2"/>
      <c r="AG1407" s="2"/>
      <c r="AH1407" s="2"/>
      <c r="AI1407" s="2"/>
      <c r="AJ1407" s="2"/>
      <c r="AK1407" s="2"/>
      <c r="AL1407" s="2"/>
      <c r="AM1407" s="2"/>
    </row>
    <row r="1408" spans="2:39" x14ac:dyDescent="0.25">
      <c r="B1408" s="47" t="s">
        <v>774</v>
      </c>
      <c r="C1408" s="47"/>
      <c r="D1408" s="47"/>
      <c r="E1408" s="47"/>
      <c r="F1408" s="47"/>
      <c r="G1408" s="47"/>
      <c r="H1408" s="47"/>
      <c r="I1408" s="47"/>
      <c r="J1408" s="47"/>
      <c r="K1408" s="47"/>
      <c r="L1408" s="47"/>
      <c r="M1408" s="47"/>
      <c r="N1408" s="47"/>
      <c r="R1408" s="2"/>
      <c r="S1408" s="2"/>
      <c r="T1408" s="2"/>
      <c r="U1408" s="2"/>
      <c r="V1408" s="2"/>
      <c r="W1408" s="2"/>
      <c r="X1408" s="2"/>
      <c r="Y1408" s="2"/>
      <c r="Z1408" s="2"/>
      <c r="AA1408" s="2"/>
      <c r="AB1408" s="2"/>
      <c r="AC1408" s="2"/>
      <c r="AD1408" s="2"/>
      <c r="AE1408" s="2"/>
      <c r="AF1408" s="2"/>
      <c r="AG1408" s="2"/>
      <c r="AH1408" s="2"/>
      <c r="AI1408" s="2"/>
      <c r="AJ1408" s="2"/>
      <c r="AK1408" s="2"/>
      <c r="AL1408" s="2"/>
      <c r="AM1408" s="2"/>
    </row>
    <row r="1409" spans="2:39" x14ac:dyDescent="0.25">
      <c r="C1409" s="2"/>
      <c r="D1409" s="2"/>
      <c r="E1409" s="2"/>
      <c r="F1409" s="2"/>
      <c r="G1409" s="2"/>
      <c r="H1409" s="2"/>
      <c r="I1409" s="2"/>
      <c r="J1409" s="2"/>
      <c r="L1409" s="2"/>
      <c r="M1409" s="2"/>
      <c r="R1409" s="2"/>
      <c r="S1409" s="2"/>
      <c r="T1409" s="2"/>
      <c r="U1409" s="2"/>
      <c r="V1409" s="2"/>
      <c r="W1409" s="2"/>
      <c r="X1409" s="2"/>
      <c r="Y1409" s="2"/>
      <c r="Z1409" s="2"/>
      <c r="AA1409" s="2"/>
      <c r="AB1409" s="2"/>
      <c r="AC1409" s="2"/>
      <c r="AD1409" s="2"/>
      <c r="AE1409" s="2"/>
      <c r="AF1409" s="2"/>
      <c r="AG1409" s="2"/>
      <c r="AH1409" s="2"/>
      <c r="AI1409" s="2"/>
      <c r="AJ1409" s="2"/>
      <c r="AK1409" s="2"/>
      <c r="AL1409" s="2"/>
      <c r="AM1409" s="2"/>
    </row>
    <row r="1410" spans="2:39" ht="15.75" thickBot="1" x14ac:dyDescent="0.3">
      <c r="B1410" s="13" t="s">
        <v>762</v>
      </c>
      <c r="C1410" s="5">
        <v>44408</v>
      </c>
      <c r="D1410" s="5">
        <v>44043</v>
      </c>
      <c r="E1410" s="5">
        <v>43677</v>
      </c>
      <c r="F1410" s="5">
        <v>43312</v>
      </c>
      <c r="G1410" s="5">
        <v>42947</v>
      </c>
      <c r="H1410" s="5">
        <v>42582</v>
      </c>
      <c r="I1410" s="2"/>
      <c r="J1410" s="2"/>
      <c r="K1410" s="5">
        <v>44592</v>
      </c>
      <c r="L1410" s="5">
        <v>44227</v>
      </c>
      <c r="M1410" s="5">
        <v>43861</v>
      </c>
      <c r="N1410" s="5">
        <v>43496</v>
      </c>
      <c r="R1410" s="2"/>
      <c r="S1410" s="2"/>
      <c r="T1410" s="2"/>
      <c r="U1410" s="2"/>
      <c r="V1410" s="2"/>
      <c r="W1410" s="2"/>
      <c r="X1410" s="2"/>
      <c r="Y1410" s="2"/>
      <c r="Z1410" s="2"/>
      <c r="AA1410" s="2"/>
      <c r="AB1410" s="2"/>
      <c r="AC1410" s="2"/>
      <c r="AD1410" s="2"/>
      <c r="AE1410" s="2"/>
      <c r="AF1410" s="2"/>
      <c r="AG1410" s="2"/>
      <c r="AH1410" s="2"/>
      <c r="AI1410" s="2"/>
      <c r="AJ1410" s="2"/>
      <c r="AK1410" s="2"/>
      <c r="AL1410" s="2"/>
      <c r="AM1410" s="2"/>
    </row>
    <row r="1411" spans="2:39" x14ac:dyDescent="0.25">
      <c r="B1411" t="s">
        <v>763</v>
      </c>
      <c r="C1411" s="2">
        <f>D1421</f>
        <v>57.6</v>
      </c>
      <c r="D1411" s="2">
        <v>24.9</v>
      </c>
      <c r="E1411">
        <v>23.7</v>
      </c>
      <c r="F1411" s="2"/>
      <c r="G1411" s="2"/>
      <c r="H1411" s="2"/>
      <c r="I1411" s="2"/>
      <c r="J1411" s="2"/>
      <c r="K1411">
        <v>80</v>
      </c>
      <c r="L1411" s="2"/>
      <c r="M1411" s="2"/>
      <c r="R1411" s="2"/>
      <c r="S1411" s="2"/>
      <c r="T1411" s="2"/>
      <c r="U1411" s="2"/>
      <c r="V1411" s="2"/>
      <c r="W1411" s="2"/>
      <c r="X1411" s="2"/>
      <c r="Y1411" s="2"/>
      <c r="Z1411" s="2"/>
      <c r="AA1411" s="2"/>
      <c r="AB1411" s="2"/>
      <c r="AC1411" s="2"/>
      <c r="AD1411" s="2"/>
      <c r="AE1411" s="2"/>
      <c r="AF1411" s="2"/>
      <c r="AG1411" s="2"/>
      <c r="AH1411" s="2"/>
      <c r="AI1411" s="2"/>
      <c r="AJ1411" s="2"/>
      <c r="AK1411" s="2"/>
      <c r="AL1411" s="2"/>
      <c r="AM1411" s="2"/>
    </row>
    <row r="1412" spans="2:39" x14ac:dyDescent="0.25">
      <c r="B1412" t="s">
        <v>764</v>
      </c>
      <c r="C1412" s="2">
        <v>45</v>
      </c>
      <c r="D1412" s="2">
        <v>28.1</v>
      </c>
      <c r="E1412" s="2">
        <v>26.5</v>
      </c>
      <c r="F1412" s="2"/>
      <c r="G1412" s="2"/>
      <c r="H1412" s="2"/>
      <c r="I1412" s="2"/>
      <c r="J1412" s="2"/>
      <c r="K1412" s="2">
        <v>18.7</v>
      </c>
      <c r="L1412" s="2"/>
      <c r="M1412" s="2"/>
      <c r="R1412" s="2"/>
      <c r="S1412" s="2"/>
      <c r="T1412" s="2"/>
      <c r="U1412" s="2"/>
      <c r="V1412" s="2"/>
      <c r="W1412" s="2"/>
      <c r="X1412" s="2"/>
      <c r="Y1412" s="2"/>
      <c r="Z1412" s="2"/>
      <c r="AA1412" s="2"/>
      <c r="AB1412" s="2"/>
      <c r="AC1412" s="2"/>
      <c r="AD1412" s="2"/>
      <c r="AE1412" s="2"/>
      <c r="AF1412" s="2"/>
      <c r="AG1412" s="2"/>
      <c r="AH1412" s="2"/>
      <c r="AI1412" s="2"/>
      <c r="AJ1412" s="2"/>
      <c r="AK1412" s="2"/>
      <c r="AL1412" s="2"/>
      <c r="AM1412" s="2"/>
    </row>
    <row r="1413" spans="2:39" x14ac:dyDescent="0.25">
      <c r="B1413" t="s">
        <v>765</v>
      </c>
      <c r="C1413" s="2">
        <v>4</v>
      </c>
      <c r="D1413" s="2">
        <v>0.9</v>
      </c>
      <c r="E1413" s="2">
        <v>1</v>
      </c>
      <c r="F1413" s="2"/>
      <c r="G1413" s="2"/>
      <c r="H1413" s="2"/>
      <c r="I1413" s="2"/>
      <c r="J1413" s="2"/>
      <c r="K1413" s="2">
        <v>1.6</v>
      </c>
      <c r="L1413" s="2"/>
      <c r="M1413" s="2"/>
      <c r="R1413" s="2"/>
      <c r="S1413" s="2"/>
      <c r="T1413" s="2"/>
      <c r="U1413" s="2"/>
      <c r="V1413" s="2"/>
      <c r="W1413" s="2"/>
      <c r="X1413" s="2"/>
      <c r="Y1413" s="2"/>
      <c r="Z1413" s="2"/>
      <c r="AA1413" s="2"/>
      <c r="AB1413" s="2"/>
      <c r="AC1413" s="2"/>
      <c r="AD1413" s="2"/>
      <c r="AE1413" s="2"/>
      <c r="AF1413" s="2"/>
      <c r="AG1413" s="2"/>
      <c r="AH1413" s="2"/>
      <c r="AI1413" s="2"/>
      <c r="AJ1413" s="2"/>
      <c r="AK1413" s="2"/>
      <c r="AL1413" s="2"/>
      <c r="AM1413" s="2"/>
    </row>
    <row r="1414" spans="2:39" x14ac:dyDescent="0.25">
      <c r="B1414" t="s">
        <v>766</v>
      </c>
      <c r="C1414" s="2">
        <v>-15.7</v>
      </c>
      <c r="D1414" s="2">
        <v>-13.9</v>
      </c>
      <c r="E1414" s="2">
        <v>-6.4</v>
      </c>
      <c r="F1414" s="2"/>
      <c r="G1414" s="2"/>
      <c r="H1414" s="2"/>
      <c r="I1414" s="2"/>
      <c r="J1414" s="2"/>
      <c r="K1414" s="2">
        <v>-14.7</v>
      </c>
      <c r="L1414" s="2"/>
      <c r="M1414" s="2"/>
      <c r="R1414" s="2"/>
      <c r="S1414" s="2"/>
      <c r="T1414" s="2"/>
      <c r="U1414" s="2"/>
      <c r="V1414" s="2"/>
      <c r="W1414" s="2"/>
      <c r="X1414" s="2"/>
      <c r="Y1414" s="2"/>
      <c r="Z1414" s="2"/>
      <c r="AA1414" s="2"/>
      <c r="AB1414" s="2"/>
      <c r="AC1414" s="2"/>
      <c r="AD1414" s="2"/>
      <c r="AE1414" s="2"/>
      <c r="AF1414" s="2"/>
      <c r="AG1414" s="2"/>
      <c r="AH1414" s="2"/>
      <c r="AI1414" s="2"/>
      <c r="AJ1414" s="2"/>
      <c r="AK1414" s="2"/>
      <c r="AL1414" s="2"/>
      <c r="AM1414" s="2"/>
    </row>
    <row r="1415" spans="2:39" x14ac:dyDescent="0.25">
      <c r="B1415" t="s">
        <v>767</v>
      </c>
      <c r="C1415" s="2">
        <v>-2.2000000000000002</v>
      </c>
      <c r="D1415" s="2">
        <v>-2.5</v>
      </c>
      <c r="E1415" s="2">
        <v>-2.1</v>
      </c>
      <c r="F1415" s="2"/>
      <c r="G1415" s="2"/>
      <c r="H1415" s="2"/>
      <c r="I1415" s="2"/>
      <c r="J1415" s="2"/>
      <c r="K1415" s="2">
        <v>-4.5</v>
      </c>
      <c r="L1415" s="2"/>
      <c r="M1415" s="2"/>
      <c r="R1415" s="2"/>
      <c r="S1415" s="2"/>
      <c r="T1415" s="2"/>
      <c r="U1415" s="2"/>
      <c r="V1415" s="2"/>
      <c r="W1415" s="2"/>
      <c r="X1415" s="2"/>
      <c r="Y1415" s="2"/>
      <c r="Z1415" s="2"/>
      <c r="AA1415" s="2"/>
      <c r="AB1415" s="2"/>
      <c r="AC1415" s="2"/>
      <c r="AD1415" s="2"/>
      <c r="AE1415" s="2"/>
      <c r="AF1415" s="2"/>
      <c r="AG1415" s="2"/>
      <c r="AH1415" s="2"/>
      <c r="AI1415" s="2"/>
      <c r="AJ1415" s="2"/>
      <c r="AK1415" s="2"/>
      <c r="AL1415" s="2"/>
      <c r="AM1415" s="2"/>
    </row>
    <row r="1416" spans="2:39" x14ac:dyDescent="0.25">
      <c r="B1416" t="s">
        <v>775</v>
      </c>
      <c r="C1416" s="2">
        <f t="shared" ref="C1416:H1416" si="177">SUM(C1413:C1415)</f>
        <v>-13.899999999999999</v>
      </c>
      <c r="D1416" s="2">
        <f t="shared" si="177"/>
        <v>-15.5</v>
      </c>
      <c r="E1416" s="2">
        <f t="shared" si="177"/>
        <v>-7.5</v>
      </c>
      <c r="F1416" s="2">
        <f t="shared" si="177"/>
        <v>0</v>
      </c>
      <c r="G1416" s="2">
        <f t="shared" si="177"/>
        <v>0</v>
      </c>
      <c r="H1416" s="2">
        <f t="shared" si="177"/>
        <v>0</v>
      </c>
      <c r="I1416" s="2"/>
      <c r="J1416" s="2"/>
      <c r="K1416" s="2">
        <f>SUM(K1413:K1415)</f>
        <v>-17.600000000000001</v>
      </c>
      <c r="L1416" s="2"/>
      <c r="M1416" s="2"/>
      <c r="R1416" s="2"/>
      <c r="S1416" s="2"/>
      <c r="T1416" s="2"/>
      <c r="U1416" s="2"/>
      <c r="V1416" s="2"/>
      <c r="W1416" s="2"/>
      <c r="X1416" s="2"/>
      <c r="Y1416" s="2"/>
      <c r="Z1416" s="2"/>
      <c r="AA1416" s="2"/>
      <c r="AB1416" s="2"/>
      <c r="AC1416" s="2"/>
      <c r="AD1416" s="2"/>
      <c r="AE1416" s="2"/>
      <c r="AF1416" s="2"/>
      <c r="AG1416" s="2"/>
      <c r="AH1416" s="2"/>
      <c r="AI1416" s="2"/>
      <c r="AJ1416" s="2"/>
      <c r="AK1416" s="2"/>
      <c r="AL1416" s="2"/>
      <c r="AM1416" s="2"/>
    </row>
    <row r="1417" spans="2:39" x14ac:dyDescent="0.25">
      <c r="B1417" t="s">
        <v>776</v>
      </c>
      <c r="C1417" s="2">
        <v>-9</v>
      </c>
      <c r="D1417" s="2">
        <v>3.6</v>
      </c>
      <c r="E1417" s="2">
        <v>-17.5</v>
      </c>
      <c r="F1417" s="2"/>
      <c r="G1417" s="2"/>
      <c r="H1417" s="2"/>
      <c r="I1417" s="2"/>
      <c r="J1417" s="2"/>
      <c r="K1417">
        <v>-25.5</v>
      </c>
      <c r="L1417" s="2"/>
      <c r="M1417" s="2"/>
      <c r="R1417" s="2"/>
      <c r="S1417" s="2"/>
      <c r="T1417" s="2"/>
      <c r="U1417" s="2"/>
      <c r="V1417" s="2"/>
      <c r="W1417" s="2"/>
      <c r="X1417" s="2"/>
      <c r="Y1417" s="2"/>
      <c r="Z1417" s="2"/>
      <c r="AA1417" s="2"/>
      <c r="AB1417" s="2"/>
      <c r="AC1417" s="2"/>
      <c r="AD1417" s="2"/>
      <c r="AE1417" s="2"/>
      <c r="AF1417" s="2"/>
      <c r="AG1417" s="2"/>
      <c r="AH1417" s="2"/>
      <c r="AI1417" s="2"/>
      <c r="AJ1417" s="2"/>
      <c r="AK1417" s="2"/>
      <c r="AL1417" s="2"/>
      <c r="AM1417" s="2"/>
    </row>
    <row r="1418" spans="2:39" x14ac:dyDescent="0.25">
      <c r="B1418" t="s">
        <v>770</v>
      </c>
      <c r="C1418" s="2">
        <v>0.9</v>
      </c>
      <c r="D1418" s="2">
        <v>16.899999999999999</v>
      </c>
      <c r="E1418" s="2"/>
      <c r="F1418" s="2"/>
      <c r="G1418" s="2"/>
      <c r="H1418" s="2"/>
      <c r="I1418" s="2"/>
      <c r="J1418" s="2"/>
      <c r="K1418">
        <v>-2.2000000000000002</v>
      </c>
      <c r="L1418" s="2"/>
      <c r="M1418" s="2"/>
      <c r="R1418" s="2"/>
      <c r="S1418" s="2"/>
      <c r="T1418" s="2"/>
      <c r="U1418" s="2"/>
      <c r="V1418" s="2"/>
      <c r="W1418" s="2"/>
      <c r="X1418" s="2"/>
      <c r="Y1418" s="2"/>
      <c r="Z1418" s="2"/>
      <c r="AA1418" s="2"/>
      <c r="AB1418" s="2"/>
      <c r="AC1418" s="2"/>
      <c r="AD1418" s="2"/>
      <c r="AE1418" s="2"/>
      <c r="AF1418" s="2"/>
      <c r="AG1418" s="2"/>
      <c r="AH1418" s="2"/>
      <c r="AI1418" s="2"/>
      <c r="AJ1418" s="2"/>
      <c r="AK1418" s="2"/>
      <c r="AL1418" s="2"/>
      <c r="AM1418" s="2"/>
    </row>
    <row r="1419" spans="2:39" x14ac:dyDescent="0.25">
      <c r="B1419" t="s">
        <v>777</v>
      </c>
      <c r="C1419" s="2">
        <v>23</v>
      </c>
      <c r="D1419" s="2">
        <v>33.1</v>
      </c>
      <c r="E1419" s="2">
        <v>1.5</v>
      </c>
      <c r="F1419" s="2"/>
      <c r="G1419" s="2"/>
      <c r="H1419" s="2"/>
      <c r="I1419" s="2"/>
      <c r="J1419" s="2"/>
      <c r="K1419">
        <v>-26.6</v>
      </c>
      <c r="L1419" s="2"/>
      <c r="M1419" s="2"/>
      <c r="R1419" s="2"/>
      <c r="S1419" s="2"/>
      <c r="T1419" s="2"/>
      <c r="U1419" s="2"/>
      <c r="V1419" s="2"/>
      <c r="W1419" s="2"/>
      <c r="X1419" s="2"/>
      <c r="Y1419" s="2"/>
      <c r="Z1419" s="2"/>
      <c r="AA1419" s="2"/>
      <c r="AB1419" s="2"/>
      <c r="AC1419" s="2"/>
      <c r="AD1419" s="2"/>
      <c r="AE1419" s="2"/>
      <c r="AF1419" s="2"/>
      <c r="AG1419" s="2"/>
      <c r="AH1419" s="2"/>
      <c r="AI1419" s="2"/>
      <c r="AJ1419" s="2"/>
      <c r="AK1419" s="2"/>
      <c r="AL1419" s="2"/>
      <c r="AM1419" s="2"/>
    </row>
    <row r="1420" spans="2:39" ht="15.75" thickBot="1" x14ac:dyDescent="0.3">
      <c r="B1420" t="s">
        <v>771</v>
      </c>
      <c r="C1420" s="28">
        <v>-0.6</v>
      </c>
      <c r="D1420" s="28">
        <v>-0.4</v>
      </c>
      <c r="E1420" s="28">
        <v>-0.3</v>
      </c>
      <c r="F1420" s="28"/>
      <c r="G1420" s="28"/>
      <c r="H1420" s="28"/>
      <c r="I1420" s="2"/>
      <c r="J1420" s="2"/>
      <c r="K1420" s="28">
        <v>-1</v>
      </c>
      <c r="L1420" s="28"/>
      <c r="M1420" s="28"/>
      <c r="N1420" s="28"/>
      <c r="R1420" s="2"/>
      <c r="S1420" s="2"/>
      <c r="T1420" s="2"/>
      <c r="U1420" s="2"/>
      <c r="V1420" s="2"/>
      <c r="W1420" s="2"/>
      <c r="X1420" s="2"/>
      <c r="Y1420" s="2"/>
      <c r="Z1420" s="2"/>
      <c r="AA1420" s="2"/>
      <c r="AB1420" s="2"/>
      <c r="AC1420" s="2"/>
      <c r="AD1420" s="2"/>
      <c r="AE1420" s="2"/>
      <c r="AF1420" s="2"/>
      <c r="AG1420" s="2"/>
      <c r="AH1420" s="2"/>
      <c r="AI1420" s="2"/>
      <c r="AJ1420" s="2"/>
      <c r="AK1420" s="2"/>
      <c r="AL1420" s="2"/>
      <c r="AM1420" s="2"/>
    </row>
    <row r="1421" spans="2:39" s="13" customFormat="1" x14ac:dyDescent="0.25">
      <c r="B1421" s="13" t="s">
        <v>41</v>
      </c>
      <c r="C1421" s="27">
        <f>SUM(C1420+C1418+C1412+C1411+C1416+C1417)</f>
        <v>80</v>
      </c>
      <c r="D1421" s="27">
        <f>SUM(D1420+D1418+D1412+D1411+D1416+D1417)</f>
        <v>57.6</v>
      </c>
      <c r="E1421" s="27">
        <f t="shared" ref="E1421:N1421" si="178">SUM(E1420+E1418+E1412+E1411+E1416+E1417)</f>
        <v>24.9</v>
      </c>
      <c r="F1421" s="27">
        <f t="shared" si="178"/>
        <v>0</v>
      </c>
      <c r="G1421" s="27">
        <f t="shared" si="178"/>
        <v>0</v>
      </c>
      <c r="H1421" s="27">
        <f t="shared" si="178"/>
        <v>0</v>
      </c>
      <c r="I1421" s="27"/>
      <c r="J1421" s="27"/>
      <c r="K1421" s="27">
        <f t="shared" si="178"/>
        <v>52.400000000000006</v>
      </c>
      <c r="L1421" s="27">
        <f t="shared" si="178"/>
        <v>0</v>
      </c>
      <c r="M1421" s="27">
        <f t="shared" si="178"/>
        <v>0</v>
      </c>
      <c r="N1421" s="27">
        <f t="shared" si="178"/>
        <v>0</v>
      </c>
      <c r="O1421"/>
      <c r="P1421"/>
      <c r="Q1421"/>
      <c r="R1421" s="27"/>
      <c r="S1421" s="27"/>
      <c r="T1421" s="27"/>
      <c r="U1421" s="27"/>
      <c r="V1421" s="27"/>
      <c r="W1421" s="27"/>
      <c r="X1421" s="27"/>
      <c r="Y1421" s="27"/>
      <c r="Z1421" s="27"/>
      <c r="AA1421" s="27"/>
      <c r="AB1421" s="27"/>
      <c r="AC1421" s="27"/>
      <c r="AD1421" s="27"/>
      <c r="AE1421" s="27"/>
      <c r="AF1421" s="27"/>
      <c r="AG1421" s="27"/>
      <c r="AH1421" s="27"/>
      <c r="AI1421" s="27"/>
      <c r="AJ1421" s="27"/>
      <c r="AK1421" s="27"/>
      <c r="AL1421" s="27"/>
      <c r="AM1421" s="27"/>
    </row>
    <row r="1422" spans="2:39" x14ac:dyDescent="0.25">
      <c r="C1422" s="2"/>
      <c r="D1422" s="2"/>
      <c r="E1422" s="2"/>
      <c r="F1422" s="2"/>
      <c r="G1422" s="2"/>
      <c r="H1422" s="2"/>
      <c r="I1422" s="2"/>
      <c r="J1422" s="2"/>
      <c r="L1422" s="2"/>
      <c r="M1422" s="2"/>
      <c r="R1422" s="2"/>
      <c r="S1422" s="2"/>
      <c r="T1422" s="2"/>
      <c r="U1422" s="2"/>
      <c r="V1422" s="2"/>
      <c r="W1422" s="2"/>
      <c r="X1422" s="2"/>
      <c r="Y1422" s="2"/>
      <c r="Z1422" s="2"/>
      <c r="AA1422" s="2"/>
      <c r="AB1422" s="2"/>
      <c r="AC1422" s="2"/>
      <c r="AD1422" s="2"/>
      <c r="AE1422" s="2"/>
      <c r="AF1422" s="2"/>
      <c r="AG1422" s="2"/>
      <c r="AH1422" s="2"/>
      <c r="AI1422" s="2"/>
      <c r="AJ1422" s="2"/>
      <c r="AK1422" s="2"/>
      <c r="AL1422" s="2"/>
      <c r="AM1422" s="2"/>
    </row>
    <row r="1423" spans="2:39" x14ac:dyDescent="0.25">
      <c r="B1423" s="13" t="s">
        <v>778</v>
      </c>
      <c r="C1423" s="2"/>
      <c r="D1423" s="2"/>
      <c r="E1423" s="2"/>
      <c r="F1423" s="2"/>
      <c r="G1423" s="2"/>
      <c r="H1423" s="2"/>
      <c r="I1423" s="2"/>
      <c r="J1423" s="2"/>
      <c r="L1423" s="2"/>
      <c r="M1423" s="2"/>
      <c r="R1423" s="2"/>
      <c r="S1423" s="2"/>
      <c r="T1423" s="2"/>
      <c r="U1423" s="2"/>
      <c r="V1423" s="2"/>
      <c r="W1423" s="2"/>
      <c r="X1423" s="2"/>
      <c r="Y1423" s="2"/>
      <c r="Z1423" s="2"/>
      <c r="AA1423" s="2"/>
      <c r="AB1423" s="2"/>
      <c r="AC1423" s="2"/>
      <c r="AD1423" s="2"/>
      <c r="AE1423" s="2"/>
      <c r="AF1423" s="2"/>
      <c r="AG1423" s="2"/>
      <c r="AH1423" s="2"/>
      <c r="AI1423" s="2"/>
      <c r="AJ1423" s="2"/>
      <c r="AK1423" s="2"/>
      <c r="AL1423" s="2"/>
      <c r="AM1423" s="2"/>
    </row>
    <row r="1424" spans="2:39" x14ac:dyDescent="0.25">
      <c r="B1424" t="s">
        <v>763</v>
      </c>
      <c r="C1424" s="2">
        <f>D1434</f>
        <v>87.3</v>
      </c>
      <c r="D1424" s="2">
        <v>27.1</v>
      </c>
      <c r="E1424" s="2">
        <v>24.8</v>
      </c>
      <c r="F1424" s="2"/>
      <c r="G1424" s="2"/>
      <c r="H1424" s="2"/>
      <c r="I1424" s="2"/>
      <c r="J1424" s="2"/>
      <c r="K1424" s="2">
        <v>84.2</v>
      </c>
      <c r="L1424" s="2"/>
      <c r="M1424" s="2"/>
      <c r="R1424" s="2"/>
      <c r="S1424" s="2"/>
      <c r="T1424" s="2"/>
      <c r="U1424" s="2"/>
      <c r="V1424" s="2"/>
      <c r="W1424" s="2"/>
      <c r="X1424" s="2"/>
      <c r="Y1424" s="2"/>
      <c r="Z1424" s="2"/>
      <c r="AA1424" s="2"/>
      <c r="AB1424" s="2"/>
      <c r="AC1424" s="2"/>
      <c r="AD1424" s="2"/>
      <c r="AE1424" s="2"/>
      <c r="AF1424" s="2"/>
      <c r="AG1424" s="2"/>
      <c r="AH1424" s="2"/>
      <c r="AI1424" s="2"/>
      <c r="AJ1424" s="2"/>
      <c r="AK1424" s="2"/>
      <c r="AL1424" s="2"/>
      <c r="AM1424" s="2"/>
    </row>
    <row r="1425" spans="2:39" x14ac:dyDescent="0.25">
      <c r="B1425" t="s">
        <v>764</v>
      </c>
      <c r="C1425" s="2"/>
      <c r="D1425" s="2"/>
      <c r="E1425" s="2"/>
      <c r="F1425" s="2"/>
      <c r="G1425" s="2"/>
      <c r="H1425" s="2"/>
      <c r="I1425" s="2"/>
      <c r="J1425" s="2"/>
      <c r="L1425" s="2"/>
      <c r="M1425" s="2"/>
      <c r="R1425" s="2"/>
      <c r="S1425" s="2"/>
      <c r="T1425" s="2"/>
      <c r="U1425" s="2"/>
      <c r="V1425" s="2"/>
      <c r="W1425" s="2"/>
      <c r="X1425" s="2"/>
      <c r="Y1425" s="2"/>
      <c r="Z1425" s="2"/>
      <c r="AA1425" s="2"/>
      <c r="AB1425" s="2"/>
      <c r="AC1425" s="2"/>
      <c r="AD1425" s="2"/>
      <c r="AE1425" s="2"/>
      <c r="AF1425" s="2"/>
      <c r="AG1425" s="2"/>
      <c r="AH1425" s="2"/>
      <c r="AI1425" s="2"/>
      <c r="AJ1425" s="2"/>
      <c r="AK1425" s="2"/>
      <c r="AL1425" s="2"/>
      <c r="AM1425" s="2"/>
    </row>
    <row r="1426" spans="2:39" x14ac:dyDescent="0.25">
      <c r="B1426" t="s">
        <v>765</v>
      </c>
      <c r="C1426" s="2">
        <v>-15.7</v>
      </c>
      <c r="D1426" s="2">
        <v>-4.0999999999999996</v>
      </c>
      <c r="E1426" s="2">
        <v>-4.4000000000000004</v>
      </c>
      <c r="F1426" s="2"/>
      <c r="G1426" s="2"/>
      <c r="H1426" s="2"/>
      <c r="I1426" s="2"/>
      <c r="J1426" s="2"/>
      <c r="K1426" s="2">
        <v>-12.7</v>
      </c>
      <c r="L1426" s="2"/>
      <c r="M1426" s="2"/>
      <c r="R1426" s="2"/>
      <c r="S1426" s="2"/>
      <c r="T1426" s="2"/>
      <c r="U1426" s="2"/>
      <c r="V1426" s="2"/>
      <c r="W1426" s="2"/>
      <c r="X1426" s="2"/>
      <c r="Y1426" s="2"/>
      <c r="Z1426" s="2"/>
      <c r="AA1426" s="2"/>
      <c r="AB1426" s="2"/>
      <c r="AC1426" s="2"/>
      <c r="AD1426" s="2"/>
      <c r="AE1426" s="2"/>
      <c r="AF1426" s="2"/>
      <c r="AG1426" s="2"/>
      <c r="AH1426" s="2"/>
      <c r="AI1426" s="2"/>
      <c r="AJ1426" s="2"/>
      <c r="AK1426" s="2"/>
      <c r="AL1426" s="2"/>
      <c r="AM1426" s="2"/>
    </row>
    <row r="1427" spans="2:39" x14ac:dyDescent="0.25">
      <c r="B1427" t="s">
        <v>766</v>
      </c>
      <c r="C1427" s="2">
        <v>63.4</v>
      </c>
      <c r="D1427" s="2">
        <v>69.099999999999994</v>
      </c>
      <c r="E1427" s="2">
        <v>20.8</v>
      </c>
      <c r="F1427" s="2"/>
      <c r="G1427" s="2"/>
      <c r="H1427" s="2"/>
      <c r="I1427" s="2"/>
      <c r="J1427" s="2"/>
      <c r="K1427" s="2">
        <v>49.3</v>
      </c>
      <c r="L1427" s="2"/>
      <c r="M1427" s="2"/>
      <c r="R1427" s="2"/>
      <c r="S1427" s="2"/>
      <c r="T1427" s="2"/>
      <c r="U1427" s="2"/>
      <c r="V1427" s="2"/>
      <c r="W1427" s="2"/>
      <c r="X1427" s="2"/>
      <c r="Y1427" s="2"/>
      <c r="Z1427" s="2"/>
      <c r="AA1427" s="2"/>
      <c r="AB1427" s="2"/>
      <c r="AC1427" s="2"/>
      <c r="AD1427" s="2"/>
      <c r="AE1427" s="2"/>
      <c r="AF1427" s="2"/>
      <c r="AG1427" s="2"/>
      <c r="AH1427" s="2"/>
      <c r="AI1427" s="2"/>
      <c r="AJ1427" s="2"/>
      <c r="AK1427" s="2"/>
      <c r="AL1427" s="2"/>
      <c r="AM1427" s="2"/>
    </row>
    <row r="1428" spans="2:39" x14ac:dyDescent="0.25">
      <c r="B1428" t="s">
        <v>767</v>
      </c>
      <c r="C1428" s="2">
        <v>-13.3</v>
      </c>
      <c r="D1428" s="2">
        <v>-8.5</v>
      </c>
      <c r="E1428" s="2">
        <v>-4.7</v>
      </c>
      <c r="F1428" s="2"/>
      <c r="G1428" s="2"/>
      <c r="H1428" s="2"/>
      <c r="I1428" s="2"/>
      <c r="J1428" s="2"/>
      <c r="K1428" s="2">
        <v>-20</v>
      </c>
      <c r="L1428" s="2"/>
      <c r="M1428" s="2"/>
      <c r="R1428" s="2"/>
      <c r="S1428" s="2"/>
      <c r="T1428" s="2"/>
      <c r="U1428" s="2"/>
      <c r="V1428" s="2"/>
      <c r="W1428" s="2"/>
      <c r="X1428" s="2"/>
      <c r="Y1428" s="2"/>
      <c r="Z1428" s="2"/>
      <c r="AA1428" s="2"/>
      <c r="AB1428" s="2"/>
      <c r="AC1428" s="2"/>
      <c r="AD1428" s="2"/>
      <c r="AE1428" s="2"/>
      <c r="AF1428" s="2"/>
      <c r="AG1428" s="2"/>
      <c r="AH1428" s="2"/>
      <c r="AI1428" s="2"/>
      <c r="AJ1428" s="2"/>
      <c r="AK1428" s="2"/>
      <c r="AL1428" s="2"/>
      <c r="AM1428" s="2"/>
    </row>
    <row r="1429" spans="2:39" x14ac:dyDescent="0.25">
      <c r="B1429" t="s">
        <v>775</v>
      </c>
      <c r="C1429" s="2">
        <f t="shared" ref="C1429:E1429" si="179">SUM(C1426:C1428)</f>
        <v>34.400000000000006</v>
      </c>
      <c r="D1429" s="2">
        <f t="shared" si="179"/>
        <v>56.5</v>
      </c>
      <c r="E1429" s="2">
        <f t="shared" si="179"/>
        <v>11.7</v>
      </c>
      <c r="F1429" s="2">
        <f t="shared" ref="F1429:H1429" si="180">SUM(F1426:F1428)</f>
        <v>0</v>
      </c>
      <c r="G1429" s="2">
        <f t="shared" si="180"/>
        <v>0</v>
      </c>
      <c r="H1429" s="2">
        <f t="shared" si="180"/>
        <v>0</v>
      </c>
      <c r="I1429" s="2"/>
      <c r="J1429" s="2"/>
      <c r="K1429" s="2">
        <f t="shared" ref="K1429:N1429" si="181">SUM(K1426:K1428)</f>
        <v>16.599999999999994</v>
      </c>
      <c r="L1429" s="2">
        <f t="shared" si="181"/>
        <v>0</v>
      </c>
      <c r="M1429" s="2">
        <f t="shared" si="181"/>
        <v>0</v>
      </c>
      <c r="N1429" s="2">
        <f t="shared" si="181"/>
        <v>0</v>
      </c>
      <c r="O1429" s="2"/>
      <c r="R1429" s="2"/>
      <c r="S1429" s="2"/>
      <c r="T1429" s="2"/>
      <c r="U1429" s="2"/>
      <c r="V1429" s="2"/>
      <c r="W1429" s="2"/>
      <c r="X1429" s="2"/>
      <c r="Y1429" s="2"/>
      <c r="Z1429" s="2"/>
      <c r="AA1429" s="2"/>
      <c r="AB1429" s="2"/>
      <c r="AC1429" s="2"/>
      <c r="AD1429" s="2"/>
      <c r="AE1429" s="2"/>
      <c r="AF1429" s="2"/>
      <c r="AG1429" s="2"/>
      <c r="AH1429" s="2"/>
      <c r="AI1429" s="2"/>
      <c r="AJ1429" s="2"/>
      <c r="AK1429" s="2"/>
      <c r="AL1429" s="2"/>
      <c r="AM1429" s="2"/>
    </row>
    <row r="1430" spans="2:39" x14ac:dyDescent="0.25">
      <c r="B1430" t="s">
        <v>776</v>
      </c>
      <c r="C1430" s="2">
        <v>-35.9</v>
      </c>
      <c r="D1430" s="2">
        <v>3</v>
      </c>
      <c r="E1430" s="2">
        <v>-7.5</v>
      </c>
      <c r="F1430" s="2"/>
      <c r="G1430" s="2"/>
      <c r="H1430" s="2"/>
      <c r="I1430" s="2"/>
      <c r="J1430" s="2"/>
      <c r="K1430" s="2">
        <v>-8.5</v>
      </c>
      <c r="L1430" s="2"/>
      <c r="M1430" s="2"/>
      <c r="R1430" s="2"/>
      <c r="S1430" s="2"/>
      <c r="T1430" s="2"/>
      <c r="U1430" s="2"/>
      <c r="V1430" s="2"/>
      <c r="W1430" s="2"/>
      <c r="X1430" s="2"/>
      <c r="Y1430" s="2"/>
      <c r="Z1430" s="2"/>
      <c r="AA1430" s="2"/>
      <c r="AB1430" s="2"/>
      <c r="AC1430" s="2"/>
      <c r="AD1430" s="2"/>
      <c r="AE1430" s="2"/>
      <c r="AF1430" s="2"/>
      <c r="AG1430" s="2"/>
      <c r="AH1430" s="2"/>
      <c r="AI1430" s="2"/>
      <c r="AJ1430" s="2"/>
      <c r="AK1430" s="2"/>
      <c r="AL1430" s="2"/>
      <c r="AM1430" s="2"/>
    </row>
    <row r="1431" spans="2:39" x14ac:dyDescent="0.25">
      <c r="B1431" t="s">
        <v>770</v>
      </c>
      <c r="C1431">
        <v>-0.2</v>
      </c>
      <c r="D1431" s="2">
        <v>1.3</v>
      </c>
      <c r="E1431" s="2"/>
      <c r="F1431" s="2"/>
      <c r="G1431" s="2"/>
      <c r="H1431" s="2"/>
      <c r="I1431" s="2"/>
      <c r="J1431" s="2"/>
      <c r="K1431" s="2">
        <v>-1.1000000000000001</v>
      </c>
      <c r="L1431" s="2"/>
      <c r="M1431" s="2"/>
      <c r="R1431" s="2"/>
      <c r="S1431" s="2"/>
      <c r="T1431" s="2"/>
      <c r="U1431" s="2"/>
      <c r="V1431" s="2"/>
      <c r="W1431" s="2"/>
      <c r="X1431" s="2"/>
      <c r="Y1431" s="2"/>
      <c r="Z1431" s="2"/>
      <c r="AA1431" s="2"/>
      <c r="AB1431" s="2"/>
      <c r="AC1431" s="2"/>
      <c r="AD1431" s="2"/>
      <c r="AE1431" s="2"/>
      <c r="AF1431" s="2"/>
      <c r="AG1431" s="2"/>
      <c r="AH1431" s="2"/>
      <c r="AI1431" s="2"/>
      <c r="AJ1431" s="2"/>
      <c r="AK1431" s="2"/>
      <c r="AL1431" s="2"/>
      <c r="AM1431" s="2"/>
    </row>
    <row r="1432" spans="2:39" x14ac:dyDescent="0.25">
      <c r="B1432" t="s">
        <v>777</v>
      </c>
      <c r="C1432">
        <v>-1.7</v>
      </c>
      <c r="D1432" s="2">
        <v>60.8</v>
      </c>
      <c r="E1432" s="2">
        <v>4.2</v>
      </c>
      <c r="F1432" s="2"/>
      <c r="G1432" s="2"/>
      <c r="H1432" s="2"/>
      <c r="I1432" s="2"/>
      <c r="J1432" s="2"/>
      <c r="K1432" s="2">
        <v>7</v>
      </c>
      <c r="L1432" s="2"/>
      <c r="M1432" s="2"/>
      <c r="R1432" s="2"/>
      <c r="S1432" s="2"/>
      <c r="T1432" s="2"/>
      <c r="U1432" s="2"/>
      <c r="V1432" s="2"/>
      <c r="W1432" s="2"/>
      <c r="X1432" s="2"/>
      <c r="Y1432" s="2"/>
      <c r="Z1432" s="2"/>
      <c r="AA1432" s="2"/>
      <c r="AB1432" s="2"/>
      <c r="AC1432" s="2"/>
      <c r="AD1432" s="2"/>
      <c r="AE1432" s="2"/>
      <c r="AF1432" s="2"/>
      <c r="AG1432" s="2"/>
      <c r="AH1432" s="2"/>
      <c r="AI1432" s="2"/>
      <c r="AJ1432" s="2"/>
      <c r="AK1432" s="2"/>
      <c r="AL1432" s="2"/>
      <c r="AM1432" s="2"/>
    </row>
    <row r="1433" spans="2:39" ht="15.75" thickBot="1" x14ac:dyDescent="0.3">
      <c r="B1433" t="s">
        <v>771</v>
      </c>
      <c r="C1433" s="18">
        <v>-1.4</v>
      </c>
      <c r="D1433" s="28">
        <v>-0.6</v>
      </c>
      <c r="E1433" s="28">
        <v>-1.9</v>
      </c>
      <c r="F1433" s="28"/>
      <c r="G1433" s="28"/>
      <c r="H1433" s="28"/>
      <c r="I1433" s="2"/>
      <c r="J1433" s="2"/>
      <c r="K1433" s="28">
        <v>-1.2</v>
      </c>
      <c r="L1433" s="28"/>
      <c r="M1433" s="28"/>
      <c r="N1433" s="28"/>
      <c r="R1433" s="2"/>
      <c r="S1433" s="2"/>
      <c r="T1433" s="2"/>
      <c r="U1433" s="2"/>
      <c r="V1433" s="2"/>
      <c r="W1433" s="2"/>
      <c r="X1433" s="2"/>
      <c r="Y1433" s="2"/>
      <c r="Z1433" s="2"/>
      <c r="AA1433" s="2"/>
      <c r="AB1433" s="2"/>
      <c r="AC1433" s="2"/>
      <c r="AD1433" s="2"/>
      <c r="AE1433" s="2"/>
      <c r="AF1433" s="2"/>
      <c r="AG1433" s="2"/>
      <c r="AH1433" s="2"/>
      <c r="AI1433" s="2"/>
      <c r="AJ1433" s="2"/>
      <c r="AK1433" s="2"/>
      <c r="AL1433" s="2"/>
      <c r="AM1433" s="2"/>
    </row>
    <row r="1434" spans="2:39" x14ac:dyDescent="0.25">
      <c r="B1434" t="s">
        <v>686</v>
      </c>
      <c r="C1434" s="27">
        <f>SUM(C1433+C1431+C1425+C1424+C1429+C1430)</f>
        <v>84.200000000000017</v>
      </c>
      <c r="D1434" s="27">
        <f>SUM(D1433+D1431+D1425+D1424+D1429+D1430)</f>
        <v>87.3</v>
      </c>
      <c r="E1434" s="27">
        <f t="shared" ref="E1434:N1434" si="182">SUM(E1433+E1431+E1425+E1424+E1429+E1430)</f>
        <v>27.1</v>
      </c>
      <c r="F1434" s="27">
        <f t="shared" si="182"/>
        <v>0</v>
      </c>
      <c r="G1434" s="27">
        <f t="shared" si="182"/>
        <v>0</v>
      </c>
      <c r="H1434" s="27">
        <f t="shared" si="182"/>
        <v>0</v>
      </c>
      <c r="I1434" s="27"/>
      <c r="J1434" s="27"/>
      <c r="K1434" s="27">
        <f t="shared" si="182"/>
        <v>90</v>
      </c>
      <c r="L1434" s="27">
        <f t="shared" si="182"/>
        <v>0</v>
      </c>
      <c r="M1434" s="27">
        <f t="shared" si="182"/>
        <v>0</v>
      </c>
      <c r="N1434" s="27">
        <f t="shared" si="182"/>
        <v>0</v>
      </c>
      <c r="O1434" s="27"/>
      <c r="R1434" s="2"/>
      <c r="S1434" s="2"/>
      <c r="T1434" s="2"/>
      <c r="U1434" s="2"/>
      <c r="V1434" s="2"/>
      <c r="W1434" s="2"/>
      <c r="X1434" s="2"/>
      <c r="Y1434" s="2"/>
      <c r="Z1434" s="2"/>
      <c r="AA1434" s="2"/>
      <c r="AB1434" s="2"/>
      <c r="AC1434" s="2"/>
      <c r="AD1434" s="2"/>
      <c r="AE1434" s="2"/>
      <c r="AF1434" s="2"/>
      <c r="AG1434" s="2"/>
      <c r="AH1434" s="2"/>
      <c r="AI1434" s="2"/>
      <c r="AJ1434" s="2"/>
      <c r="AK1434" s="2"/>
      <c r="AL1434" s="2"/>
      <c r="AM1434" s="2"/>
    </row>
    <row r="1435" spans="2:39" x14ac:dyDescent="0.25">
      <c r="C1435" s="2"/>
      <c r="D1435" s="2"/>
      <c r="E1435" s="2"/>
      <c r="F1435" s="2"/>
      <c r="G1435" s="2"/>
      <c r="H1435" s="2"/>
      <c r="I1435" s="2"/>
      <c r="J1435" s="2"/>
      <c r="L1435" s="2"/>
      <c r="M1435" s="2"/>
      <c r="R1435" s="2"/>
      <c r="S1435" s="2"/>
      <c r="T1435" s="2"/>
      <c r="U1435" s="2"/>
      <c r="V1435" s="2"/>
      <c r="W1435" s="2"/>
      <c r="X1435" s="2"/>
      <c r="Y1435" s="2"/>
      <c r="Z1435" s="2"/>
      <c r="AA1435" s="2"/>
      <c r="AB1435" s="2"/>
      <c r="AC1435" s="2"/>
      <c r="AD1435" s="2"/>
      <c r="AE1435" s="2"/>
      <c r="AF1435" s="2"/>
      <c r="AG1435" s="2"/>
      <c r="AH1435" s="2"/>
      <c r="AI1435" s="2"/>
      <c r="AJ1435" s="2"/>
      <c r="AK1435" s="2"/>
      <c r="AL1435" s="2"/>
      <c r="AM1435" s="2"/>
    </row>
    <row r="1436" spans="2:39" x14ac:dyDescent="0.25">
      <c r="B1436" s="13" t="s">
        <v>758</v>
      </c>
      <c r="C1436" s="2"/>
      <c r="D1436" s="2"/>
      <c r="E1436" s="2"/>
      <c r="F1436" s="2"/>
      <c r="G1436" s="2"/>
      <c r="H1436" s="2"/>
      <c r="I1436" s="2"/>
      <c r="J1436" s="2"/>
      <c r="L1436" s="2"/>
      <c r="M1436" s="2"/>
      <c r="R1436" s="2"/>
      <c r="S1436" s="2"/>
      <c r="T1436" s="2"/>
      <c r="U1436" s="2"/>
      <c r="V1436" s="2"/>
      <c r="W1436" s="2"/>
      <c r="X1436" s="2"/>
      <c r="Y1436" s="2"/>
      <c r="Z1436" s="2"/>
      <c r="AA1436" s="2"/>
      <c r="AB1436" s="2"/>
      <c r="AC1436" s="2"/>
      <c r="AD1436" s="2"/>
      <c r="AE1436" s="2"/>
      <c r="AF1436" s="2"/>
      <c r="AG1436" s="2"/>
      <c r="AH1436" s="2"/>
      <c r="AI1436" s="2"/>
      <c r="AJ1436" s="2"/>
      <c r="AK1436" s="2"/>
      <c r="AL1436" s="2"/>
      <c r="AM1436" s="2"/>
    </row>
    <row r="1437" spans="2:39" x14ac:dyDescent="0.25">
      <c r="B1437" t="s">
        <v>763</v>
      </c>
      <c r="C1437" s="2">
        <f>D1447</f>
        <v>93.8</v>
      </c>
      <c r="D1437" s="2">
        <v>52.3</v>
      </c>
      <c r="E1437" s="2">
        <v>48.8</v>
      </c>
      <c r="F1437" s="2"/>
      <c r="G1437" s="2"/>
      <c r="H1437" s="2"/>
      <c r="I1437" s="2"/>
      <c r="J1437" s="2"/>
      <c r="K1437">
        <v>116.2</v>
      </c>
      <c r="L1437" s="2"/>
      <c r="M1437" s="2"/>
      <c r="R1437" s="2"/>
      <c r="S1437" s="2"/>
      <c r="T1437" s="2"/>
      <c r="U1437" s="2"/>
      <c r="V1437" s="2"/>
      <c r="W1437" s="2"/>
      <c r="X1437" s="2"/>
      <c r="Y1437" s="2"/>
      <c r="Z1437" s="2"/>
      <c r="AA1437" s="2"/>
      <c r="AB1437" s="2"/>
      <c r="AC1437" s="2"/>
      <c r="AD1437" s="2"/>
      <c r="AE1437" s="2"/>
      <c r="AF1437" s="2"/>
      <c r="AG1437" s="2"/>
      <c r="AH1437" s="2"/>
      <c r="AI1437" s="2"/>
      <c r="AJ1437" s="2"/>
      <c r="AK1437" s="2"/>
      <c r="AL1437" s="2"/>
      <c r="AM1437" s="2"/>
    </row>
    <row r="1438" spans="2:39" x14ac:dyDescent="0.25">
      <c r="B1438" t="s">
        <v>764</v>
      </c>
      <c r="C1438" s="2"/>
      <c r="D1438" s="2"/>
      <c r="E1438" s="2"/>
      <c r="F1438" s="2"/>
      <c r="G1438" s="2"/>
      <c r="H1438" s="2"/>
      <c r="I1438" s="2"/>
      <c r="J1438" s="2"/>
      <c r="L1438" s="2"/>
      <c r="M1438" s="2"/>
      <c r="R1438" s="2"/>
      <c r="S1438" s="2"/>
      <c r="T1438" s="2"/>
      <c r="U1438" s="2"/>
      <c r="V1438" s="2"/>
      <c r="W1438" s="2"/>
      <c r="X1438" s="2"/>
      <c r="Y1438" s="2"/>
      <c r="Z1438" s="2"/>
      <c r="AA1438" s="2"/>
      <c r="AB1438" s="2"/>
      <c r="AC1438" s="2"/>
      <c r="AD1438" s="2"/>
      <c r="AE1438" s="2"/>
      <c r="AF1438" s="2"/>
      <c r="AG1438" s="2"/>
      <c r="AH1438" s="2"/>
      <c r="AI1438" s="2"/>
      <c r="AJ1438" s="2"/>
      <c r="AK1438" s="2"/>
      <c r="AL1438" s="2"/>
      <c r="AM1438" s="2"/>
    </row>
    <row r="1439" spans="2:39" x14ac:dyDescent="0.25">
      <c r="B1439" t="s">
        <v>765</v>
      </c>
      <c r="C1439" s="2">
        <v>-1</v>
      </c>
      <c r="D1439" s="2">
        <v>-0.1</v>
      </c>
      <c r="E1439" s="2">
        <v>-0.4</v>
      </c>
      <c r="F1439" s="2"/>
      <c r="G1439" s="2"/>
      <c r="H1439" s="2"/>
      <c r="I1439" s="2"/>
      <c r="J1439" s="2"/>
      <c r="K1439" s="2">
        <v>-1.2</v>
      </c>
      <c r="L1439" s="2"/>
      <c r="M1439" s="2"/>
      <c r="R1439" s="2"/>
      <c r="S1439" s="2"/>
      <c r="T1439" s="2"/>
      <c r="U1439" s="2"/>
      <c r="V1439" s="2"/>
      <c r="W1439" s="2"/>
      <c r="X1439" s="2"/>
      <c r="Y1439" s="2"/>
      <c r="Z1439" s="2"/>
      <c r="AA1439" s="2"/>
      <c r="AB1439" s="2"/>
      <c r="AC1439" s="2"/>
      <c r="AD1439" s="2"/>
      <c r="AE1439" s="2"/>
      <c r="AF1439" s="2"/>
      <c r="AG1439" s="2"/>
      <c r="AH1439" s="2"/>
      <c r="AI1439" s="2"/>
      <c r="AJ1439" s="2"/>
      <c r="AK1439" s="2"/>
      <c r="AL1439" s="2"/>
      <c r="AM1439" s="2"/>
    </row>
    <row r="1440" spans="2:39" x14ac:dyDescent="0.25">
      <c r="B1440" t="s">
        <v>766</v>
      </c>
      <c r="C1440" s="2">
        <v>-2.4</v>
      </c>
      <c r="D1440" s="2">
        <v>-0.1</v>
      </c>
      <c r="E1440" s="2">
        <v>-0.2</v>
      </c>
      <c r="F1440" s="2"/>
      <c r="G1440" s="2"/>
      <c r="H1440" s="2"/>
      <c r="I1440" s="2"/>
      <c r="J1440" s="2"/>
      <c r="K1440" s="2">
        <v>-9.3000000000000007</v>
      </c>
      <c r="L1440" s="2"/>
      <c r="M1440" s="2"/>
      <c r="R1440" s="2"/>
      <c r="S1440" s="2"/>
      <c r="T1440" s="2"/>
      <c r="U1440" s="2"/>
      <c r="V1440" s="2"/>
      <c r="W1440" s="2"/>
      <c r="X1440" s="2"/>
      <c r="Y1440" s="2"/>
      <c r="Z1440" s="2"/>
      <c r="AA1440" s="2"/>
      <c r="AB1440" s="2"/>
      <c r="AC1440" s="2"/>
      <c r="AD1440" s="2"/>
      <c r="AE1440" s="2"/>
      <c r="AF1440" s="2"/>
      <c r="AG1440" s="2"/>
      <c r="AH1440" s="2"/>
      <c r="AI1440" s="2"/>
      <c r="AJ1440" s="2"/>
      <c r="AK1440" s="2"/>
      <c r="AL1440" s="2"/>
      <c r="AM1440" s="2"/>
    </row>
    <row r="1441" spans="2:39" x14ac:dyDescent="0.25">
      <c r="B1441" t="s">
        <v>767</v>
      </c>
      <c r="C1441" s="2">
        <v>67.599999999999994</v>
      </c>
      <c r="D1441" s="2">
        <v>82.9</v>
      </c>
      <c r="E1441" s="2">
        <v>48.2</v>
      </c>
      <c r="F1441" s="2"/>
      <c r="G1441" s="2"/>
      <c r="H1441" s="2"/>
      <c r="I1441" s="2"/>
      <c r="J1441" s="2"/>
      <c r="K1441" s="2">
        <v>72.7</v>
      </c>
      <c r="L1441" s="2"/>
      <c r="M1441" s="2"/>
      <c r="R1441" s="2"/>
      <c r="S1441" s="2"/>
      <c r="T1441" s="2"/>
      <c r="U1441" s="2"/>
      <c r="V1441" s="2"/>
      <c r="W1441" s="2"/>
      <c r="X1441" s="2"/>
      <c r="Y1441" s="2"/>
      <c r="Z1441" s="2"/>
      <c r="AA1441" s="2"/>
      <c r="AB1441" s="2"/>
      <c r="AC1441" s="2"/>
      <c r="AD1441" s="2"/>
      <c r="AE1441" s="2"/>
      <c r="AF1441" s="2"/>
      <c r="AG1441" s="2"/>
      <c r="AH1441" s="2"/>
      <c r="AI1441" s="2"/>
      <c r="AJ1441" s="2"/>
      <c r="AK1441" s="2"/>
      <c r="AL1441" s="2"/>
      <c r="AM1441" s="2"/>
    </row>
    <row r="1442" spans="2:39" x14ac:dyDescent="0.25">
      <c r="B1442" t="s">
        <v>775</v>
      </c>
      <c r="C1442" s="2">
        <f t="shared" ref="C1442:D1442" si="183">SUM(C1439:C1441)</f>
        <v>64.199999999999989</v>
      </c>
      <c r="D1442" s="2">
        <f t="shared" si="183"/>
        <v>82.7</v>
      </c>
      <c r="E1442" s="2">
        <f t="shared" ref="E1442:H1442" si="184">SUM(E1439:E1441)</f>
        <v>47.6</v>
      </c>
      <c r="F1442" s="2">
        <f t="shared" si="184"/>
        <v>0</v>
      </c>
      <c r="G1442" s="2">
        <f t="shared" si="184"/>
        <v>0</v>
      </c>
      <c r="H1442" s="2">
        <f t="shared" si="184"/>
        <v>0</v>
      </c>
      <c r="I1442" s="2"/>
      <c r="J1442" s="2"/>
      <c r="K1442" s="2">
        <f t="shared" ref="K1442:N1442" si="185">SUM(K1439:K1441)</f>
        <v>62.2</v>
      </c>
      <c r="L1442" s="2">
        <f t="shared" si="185"/>
        <v>0</v>
      </c>
      <c r="M1442" s="2">
        <f t="shared" si="185"/>
        <v>0</v>
      </c>
      <c r="N1442" s="2">
        <f t="shared" si="185"/>
        <v>0</v>
      </c>
      <c r="R1442" s="2"/>
      <c r="S1442" s="2"/>
      <c r="T1442" s="2"/>
      <c r="U1442" s="2"/>
      <c r="V1442" s="2"/>
      <c r="W1442" s="2"/>
      <c r="X1442" s="2"/>
      <c r="Y1442" s="2"/>
      <c r="Z1442" s="2"/>
      <c r="AA1442" s="2"/>
      <c r="AB1442" s="2"/>
      <c r="AC1442" s="2"/>
      <c r="AD1442" s="2"/>
      <c r="AE1442" s="2"/>
      <c r="AF1442" s="2"/>
      <c r="AG1442" s="2"/>
      <c r="AH1442" s="2"/>
      <c r="AI1442" s="2"/>
      <c r="AJ1442" s="2"/>
      <c r="AK1442" s="2"/>
      <c r="AL1442" s="2"/>
      <c r="AM1442" s="2"/>
    </row>
    <row r="1443" spans="2:39" x14ac:dyDescent="0.25">
      <c r="B1443" t="s">
        <v>776</v>
      </c>
      <c r="C1443" s="2">
        <v>-5</v>
      </c>
      <c r="D1443" s="2">
        <v>-0.3</v>
      </c>
      <c r="E1443" s="2">
        <v>-11.4</v>
      </c>
      <c r="F1443" s="2"/>
      <c r="G1443" s="2"/>
      <c r="H1443" s="2"/>
      <c r="I1443" s="2"/>
      <c r="J1443" s="2"/>
      <c r="K1443" s="2">
        <v>-8.1</v>
      </c>
      <c r="L1443" s="2"/>
      <c r="M1443" s="2"/>
      <c r="R1443" s="2"/>
      <c r="S1443" s="2"/>
      <c r="T1443" s="2"/>
      <c r="U1443" s="2"/>
      <c r="V1443" s="2"/>
      <c r="W1443" s="2"/>
      <c r="X1443" s="2"/>
      <c r="Y1443" s="2"/>
      <c r="Z1443" s="2"/>
      <c r="AA1443" s="2"/>
      <c r="AB1443" s="2"/>
      <c r="AC1443" s="2"/>
      <c r="AD1443" s="2"/>
      <c r="AE1443" s="2"/>
      <c r="AF1443" s="2"/>
      <c r="AG1443" s="2"/>
      <c r="AH1443" s="2"/>
      <c r="AI1443" s="2"/>
      <c r="AJ1443" s="2"/>
      <c r="AK1443" s="2"/>
      <c r="AL1443" s="2"/>
      <c r="AM1443" s="2"/>
    </row>
    <row r="1444" spans="2:39" x14ac:dyDescent="0.25">
      <c r="B1444" t="s">
        <v>770</v>
      </c>
      <c r="C1444" s="2">
        <v>-2.8</v>
      </c>
      <c r="D1444" s="2">
        <v>-3.6</v>
      </c>
      <c r="E1444" s="2">
        <v>-0.3</v>
      </c>
      <c r="F1444" s="2"/>
      <c r="G1444" s="2"/>
      <c r="H1444" s="2"/>
      <c r="I1444" s="2"/>
      <c r="J1444" s="2"/>
      <c r="K1444" s="2">
        <v>1.9</v>
      </c>
      <c r="L1444" s="2"/>
      <c r="M1444" s="2"/>
      <c r="R1444" s="2"/>
      <c r="S1444" s="2"/>
      <c r="T1444" s="2"/>
      <c r="U1444" s="2"/>
      <c r="V1444" s="2"/>
      <c r="W1444" s="2"/>
      <c r="X1444" s="2"/>
      <c r="Y1444" s="2"/>
      <c r="Z1444" s="2"/>
      <c r="AA1444" s="2"/>
      <c r="AB1444" s="2"/>
      <c r="AC1444" s="2"/>
      <c r="AD1444" s="2"/>
      <c r="AE1444" s="2"/>
      <c r="AF1444" s="2"/>
      <c r="AG1444" s="2"/>
      <c r="AH1444" s="2"/>
      <c r="AI1444" s="2"/>
      <c r="AJ1444" s="2"/>
      <c r="AK1444" s="2"/>
      <c r="AL1444" s="2"/>
      <c r="AM1444" s="2"/>
    </row>
    <row r="1445" spans="2:39" x14ac:dyDescent="0.25">
      <c r="B1445" t="s">
        <v>777</v>
      </c>
      <c r="C1445" s="2">
        <v>56.4</v>
      </c>
      <c r="D1445" s="2">
        <v>78.8</v>
      </c>
      <c r="E1445" s="2">
        <v>35.9</v>
      </c>
      <c r="F1445" s="2"/>
      <c r="G1445" s="2"/>
      <c r="H1445" s="2"/>
      <c r="I1445" s="2"/>
      <c r="J1445" s="2"/>
      <c r="K1445" s="2">
        <v>56</v>
      </c>
      <c r="L1445" s="2"/>
      <c r="M1445" s="2"/>
      <c r="R1445" s="2"/>
      <c r="S1445" s="2"/>
      <c r="T1445" s="2"/>
      <c r="U1445" s="2"/>
      <c r="V1445" s="2"/>
      <c r="W1445" s="2"/>
      <c r="X1445" s="2"/>
      <c r="Y1445" s="2"/>
      <c r="Z1445" s="2"/>
      <c r="AA1445" s="2"/>
      <c r="AB1445" s="2"/>
      <c r="AC1445" s="2"/>
      <c r="AD1445" s="2"/>
      <c r="AE1445" s="2"/>
      <c r="AF1445" s="2"/>
      <c r="AG1445" s="2"/>
      <c r="AH1445" s="2"/>
      <c r="AI1445" s="2"/>
      <c r="AJ1445" s="2"/>
      <c r="AK1445" s="2"/>
      <c r="AL1445" s="2"/>
      <c r="AM1445" s="2"/>
    </row>
    <row r="1446" spans="2:39" ht="15.75" thickBot="1" x14ac:dyDescent="0.3">
      <c r="B1446" t="s">
        <v>771</v>
      </c>
      <c r="C1446" s="18">
        <v>-34</v>
      </c>
      <c r="D1446" s="28">
        <v>-37.299999999999997</v>
      </c>
      <c r="E1446" s="28">
        <v>-32.4</v>
      </c>
      <c r="F1446" s="28"/>
      <c r="G1446" s="28"/>
      <c r="H1446" s="28"/>
      <c r="I1446" s="2"/>
      <c r="J1446" s="2"/>
      <c r="K1446" s="28">
        <v>-10.6</v>
      </c>
      <c r="L1446" s="28"/>
      <c r="M1446" s="28"/>
      <c r="N1446" s="28"/>
      <c r="R1446" s="2"/>
      <c r="S1446" s="2"/>
      <c r="T1446" s="2"/>
      <c r="U1446" s="2"/>
      <c r="V1446" s="2"/>
      <c r="W1446" s="2"/>
      <c r="X1446" s="2"/>
      <c r="Y1446" s="2"/>
      <c r="Z1446" s="2"/>
      <c r="AA1446" s="2"/>
      <c r="AB1446" s="2"/>
      <c r="AC1446" s="2"/>
      <c r="AD1446" s="2"/>
      <c r="AE1446" s="2"/>
      <c r="AF1446" s="2"/>
      <c r="AG1446" s="2"/>
      <c r="AH1446" s="2"/>
      <c r="AI1446" s="2"/>
      <c r="AJ1446" s="2"/>
      <c r="AK1446" s="2"/>
      <c r="AL1446" s="2"/>
      <c r="AM1446" s="2"/>
    </row>
    <row r="1447" spans="2:39" x14ac:dyDescent="0.25">
      <c r="B1447" t="s">
        <v>686</v>
      </c>
      <c r="C1447" s="27">
        <f>SUM(C1446+C1444+C1438+C1437+C1442+C1443)</f>
        <v>116.19999999999999</v>
      </c>
      <c r="D1447" s="27">
        <f>SUM(D1446+D1444+D1438+D1437+D1442+D1443)</f>
        <v>93.8</v>
      </c>
      <c r="E1447" s="27">
        <f t="shared" ref="E1447:N1447" si="186">SUM(E1446+E1444+E1438+E1437+E1442+E1443)</f>
        <v>52.300000000000004</v>
      </c>
      <c r="F1447" s="27">
        <f t="shared" si="186"/>
        <v>0</v>
      </c>
      <c r="G1447" s="27">
        <f t="shared" si="186"/>
        <v>0</v>
      </c>
      <c r="H1447" s="27">
        <f t="shared" si="186"/>
        <v>0</v>
      </c>
      <c r="I1447" s="27"/>
      <c r="J1447" s="27"/>
      <c r="K1447" s="27">
        <f t="shared" si="186"/>
        <v>161.6</v>
      </c>
      <c r="L1447" s="27">
        <f t="shared" si="186"/>
        <v>0</v>
      </c>
      <c r="M1447" s="27">
        <f t="shared" si="186"/>
        <v>0</v>
      </c>
      <c r="N1447" s="27">
        <f t="shared" si="186"/>
        <v>0</v>
      </c>
      <c r="R1447" s="2"/>
      <c r="S1447" s="2"/>
      <c r="T1447" s="2"/>
      <c r="U1447" s="2"/>
      <c r="V1447" s="2"/>
      <c r="W1447" s="2"/>
      <c r="X1447" s="2"/>
      <c r="Y1447" s="2"/>
      <c r="Z1447" s="2"/>
      <c r="AA1447" s="2"/>
      <c r="AB1447" s="2"/>
      <c r="AC1447" s="2"/>
      <c r="AD1447" s="2"/>
      <c r="AE1447" s="2"/>
      <c r="AF1447" s="2"/>
      <c r="AG1447" s="2"/>
      <c r="AH1447" s="2"/>
      <c r="AI1447" s="2"/>
      <c r="AJ1447" s="2"/>
      <c r="AK1447" s="2"/>
      <c r="AL1447" s="2"/>
      <c r="AM1447" s="2"/>
    </row>
    <row r="1448" spans="2:39" ht="15.75" thickBot="1" x14ac:dyDescent="0.3">
      <c r="C1448" s="67"/>
      <c r="D1448" s="67"/>
      <c r="E1448" s="67"/>
      <c r="F1448" s="67"/>
      <c r="G1448" s="67"/>
      <c r="H1448" s="67"/>
      <c r="I1448" s="27"/>
      <c r="J1448" s="27"/>
      <c r="K1448" s="67"/>
      <c r="L1448" s="67"/>
      <c r="M1448" s="67"/>
      <c r="N1448" s="67"/>
      <c r="R1448" s="2"/>
      <c r="S1448" s="2"/>
      <c r="T1448" s="2"/>
      <c r="U1448" s="2"/>
      <c r="V1448" s="2"/>
      <c r="W1448" s="2"/>
      <c r="X1448" s="2"/>
      <c r="Y1448" s="2"/>
      <c r="Z1448" s="2"/>
      <c r="AA1448" s="2"/>
      <c r="AB1448" s="2"/>
      <c r="AC1448" s="2"/>
      <c r="AD1448" s="2"/>
      <c r="AE1448" s="2"/>
      <c r="AF1448" s="2"/>
      <c r="AG1448" s="2"/>
      <c r="AH1448" s="2"/>
      <c r="AI1448" s="2"/>
      <c r="AJ1448" s="2"/>
      <c r="AK1448" s="2"/>
      <c r="AL1448" s="2"/>
      <c r="AM1448" s="2"/>
    </row>
    <row r="1449" spans="2:39" x14ac:dyDescent="0.25">
      <c r="B1449" t="s">
        <v>41</v>
      </c>
      <c r="C1449" s="27">
        <f>SUM(C1447,C1434,C1421)</f>
        <v>280.39999999999998</v>
      </c>
      <c r="D1449" s="27">
        <f>SUM(D1447,D1434,D1421)</f>
        <v>238.7</v>
      </c>
      <c r="E1449" s="27">
        <f>SUM(E1447,E1434,E1421)</f>
        <v>104.30000000000001</v>
      </c>
      <c r="F1449" s="27">
        <f>SUM(F1447,F1434,F1421)</f>
        <v>0</v>
      </c>
      <c r="G1449" s="27">
        <f>SUM(G1447,G1434,G1421)</f>
        <v>0</v>
      </c>
      <c r="H1449" s="27"/>
      <c r="I1449" s="27"/>
      <c r="J1449" s="27"/>
      <c r="K1449" s="27">
        <f>SUM(K1447,K1434,K1421)</f>
        <v>304</v>
      </c>
      <c r="L1449" s="27">
        <f>SUM(L1447,L1434,L1421)</f>
        <v>0</v>
      </c>
      <c r="M1449" s="27"/>
      <c r="N1449" s="27"/>
      <c r="R1449" s="2"/>
      <c r="S1449" s="2"/>
      <c r="T1449" s="2"/>
      <c r="U1449" s="2"/>
      <c r="V1449" s="2"/>
      <c r="W1449" s="2"/>
      <c r="X1449" s="2"/>
      <c r="Y1449" s="2"/>
      <c r="Z1449" s="2"/>
      <c r="AA1449" s="2"/>
      <c r="AB1449" s="2"/>
      <c r="AC1449" s="2"/>
      <c r="AD1449" s="2"/>
      <c r="AE1449" s="2"/>
      <c r="AF1449" s="2"/>
      <c r="AG1449" s="2"/>
      <c r="AH1449" s="2"/>
      <c r="AI1449" s="2"/>
      <c r="AJ1449" s="2"/>
      <c r="AK1449" s="2"/>
      <c r="AL1449" s="2"/>
      <c r="AM1449" s="2"/>
    </row>
    <row r="1450" spans="2:39" x14ac:dyDescent="0.25">
      <c r="C1450" s="2"/>
      <c r="D1450" s="2"/>
      <c r="E1450" s="2"/>
      <c r="F1450" s="2"/>
      <c r="G1450" s="2"/>
      <c r="H1450" s="2"/>
      <c r="I1450" s="2"/>
      <c r="J1450" s="2"/>
      <c r="L1450" s="2"/>
      <c r="M1450" s="2"/>
      <c r="R1450" s="2"/>
      <c r="S1450" s="2"/>
      <c r="T1450" s="2"/>
      <c r="U1450" s="2"/>
      <c r="V1450" s="2"/>
      <c r="W1450" s="2"/>
      <c r="X1450" s="2"/>
      <c r="Y1450" s="2"/>
      <c r="Z1450" s="2"/>
      <c r="AA1450" s="2"/>
      <c r="AB1450" s="2"/>
      <c r="AC1450" s="2"/>
      <c r="AD1450" s="2"/>
      <c r="AE1450" s="2"/>
      <c r="AF1450" s="2"/>
      <c r="AG1450" s="2"/>
      <c r="AH1450" s="2"/>
      <c r="AI1450" s="2"/>
      <c r="AJ1450" s="2"/>
      <c r="AK1450" s="2"/>
      <c r="AL1450" s="2"/>
      <c r="AM1450" s="2"/>
    </row>
    <row r="1451" spans="2:39" x14ac:dyDescent="0.25">
      <c r="B1451" s="47" t="s">
        <v>779</v>
      </c>
      <c r="C1451" s="47"/>
      <c r="D1451" s="47"/>
      <c r="E1451" s="47"/>
      <c r="F1451" s="47"/>
      <c r="G1451" s="47"/>
      <c r="H1451" s="47"/>
      <c r="I1451" s="47"/>
      <c r="J1451" s="47"/>
      <c r="K1451" s="47"/>
      <c r="L1451" s="47"/>
      <c r="M1451" s="47"/>
      <c r="N1451" s="47"/>
      <c r="R1451" s="2"/>
      <c r="S1451" s="2"/>
      <c r="T1451" s="2"/>
      <c r="U1451" s="2"/>
      <c r="V1451" s="2"/>
      <c r="W1451" s="2"/>
      <c r="X1451" s="2"/>
      <c r="Y1451" s="2"/>
      <c r="Z1451" s="2"/>
      <c r="AA1451" s="2"/>
      <c r="AB1451" s="2"/>
      <c r="AC1451" s="2"/>
      <c r="AD1451" s="2"/>
      <c r="AE1451" s="2"/>
      <c r="AF1451" s="2"/>
      <c r="AG1451" s="2"/>
      <c r="AH1451" s="2"/>
      <c r="AI1451" s="2"/>
      <c r="AJ1451" s="2"/>
      <c r="AK1451" s="2"/>
      <c r="AL1451" s="2"/>
      <c r="AM1451" s="2"/>
    </row>
    <row r="1452" spans="2:39" x14ac:dyDescent="0.25">
      <c r="C1452" s="2"/>
      <c r="D1452" s="2"/>
      <c r="E1452" s="2"/>
      <c r="F1452" s="2"/>
      <c r="G1452" s="2"/>
      <c r="H1452" s="2"/>
      <c r="I1452" s="2"/>
      <c r="J1452" s="2"/>
      <c r="L1452" s="2"/>
      <c r="M1452" s="2"/>
      <c r="R1452" s="2"/>
      <c r="S1452" s="2"/>
      <c r="T1452" s="2"/>
      <c r="U1452" s="2"/>
      <c r="V1452" s="2"/>
      <c r="W1452" s="2"/>
      <c r="X1452" s="2"/>
      <c r="Y1452" s="2"/>
      <c r="Z1452" s="2"/>
      <c r="AA1452" s="2"/>
      <c r="AB1452" s="2"/>
      <c r="AC1452" s="2"/>
      <c r="AD1452" s="2"/>
      <c r="AE1452" s="2"/>
      <c r="AF1452" s="2"/>
      <c r="AG1452" s="2"/>
      <c r="AH1452" s="2"/>
      <c r="AI1452" s="2"/>
      <c r="AJ1452" s="2"/>
      <c r="AK1452" s="2"/>
      <c r="AL1452" s="2"/>
      <c r="AM1452" s="2"/>
    </row>
    <row r="1453" spans="2:39" ht="15.75" thickBot="1" x14ac:dyDescent="0.3">
      <c r="C1453" s="5">
        <v>44408</v>
      </c>
      <c r="D1453" s="5">
        <v>44043</v>
      </c>
      <c r="E1453" s="5">
        <v>43677</v>
      </c>
      <c r="F1453" s="5">
        <v>43312</v>
      </c>
      <c r="G1453" s="5">
        <v>42947</v>
      </c>
      <c r="H1453" s="5">
        <v>42582</v>
      </c>
      <c r="I1453" s="2"/>
      <c r="J1453" s="2"/>
      <c r="K1453" s="5">
        <v>44592</v>
      </c>
      <c r="L1453" s="5">
        <v>44227</v>
      </c>
      <c r="M1453" s="5">
        <v>43861</v>
      </c>
      <c r="N1453" s="5">
        <v>43496</v>
      </c>
      <c r="R1453" s="2"/>
      <c r="S1453" s="2"/>
      <c r="T1453" s="2"/>
      <c r="U1453" s="2"/>
      <c r="V1453" s="2"/>
      <c r="W1453" s="2"/>
      <c r="X1453" s="2"/>
      <c r="Y1453" s="2"/>
      <c r="Z1453" s="2"/>
      <c r="AA1453" s="2"/>
      <c r="AB1453" s="2"/>
      <c r="AC1453" s="2"/>
      <c r="AD1453" s="2"/>
      <c r="AE1453" s="2"/>
      <c r="AF1453" s="2"/>
      <c r="AG1453" s="2"/>
      <c r="AH1453" s="2"/>
      <c r="AI1453" s="2"/>
      <c r="AJ1453" s="2"/>
      <c r="AK1453" s="2"/>
      <c r="AL1453" s="2"/>
      <c r="AM1453" s="2"/>
    </row>
    <row r="1454" spans="2:39" x14ac:dyDescent="0.25">
      <c r="B1454" t="s">
        <v>689</v>
      </c>
      <c r="C1454" s="2">
        <v>77.7</v>
      </c>
      <c r="D1454" s="2">
        <v>172.7</v>
      </c>
      <c r="F1454" s="2"/>
      <c r="H1454" s="2"/>
      <c r="I1454" s="2"/>
      <c r="J1454" s="2"/>
      <c r="K1454">
        <v>36.4</v>
      </c>
      <c r="L1454" s="2">
        <v>51.7</v>
      </c>
      <c r="M1454" s="2"/>
      <c r="R1454" s="2"/>
      <c r="S1454" s="2"/>
      <c r="T1454" s="2"/>
      <c r="U1454" s="2"/>
      <c r="V1454" s="2"/>
      <c r="W1454" s="2"/>
      <c r="X1454" s="2"/>
      <c r="Y1454" s="2"/>
      <c r="Z1454" s="2"/>
      <c r="AA1454" s="2"/>
      <c r="AB1454" s="2"/>
      <c r="AC1454" s="2"/>
      <c r="AD1454" s="2"/>
      <c r="AE1454" s="2"/>
      <c r="AF1454" s="2"/>
      <c r="AG1454" s="2"/>
      <c r="AH1454" s="2"/>
      <c r="AI1454" s="2"/>
      <c r="AJ1454" s="2"/>
      <c r="AK1454" s="2"/>
      <c r="AL1454" s="2"/>
      <c r="AM1454" s="2"/>
    </row>
    <row r="1455" spans="2:39" ht="15.75" thickBot="1" x14ac:dyDescent="0.3">
      <c r="B1455" t="s">
        <v>690</v>
      </c>
      <c r="C1455" s="28">
        <v>10.199999999999999</v>
      </c>
      <c r="D1455" s="28">
        <v>7.8</v>
      </c>
      <c r="E1455" s="28">
        <v>47.4</v>
      </c>
      <c r="F1455" s="28">
        <v>46.7</v>
      </c>
      <c r="G1455" s="28">
        <v>40.200000000000003</v>
      </c>
      <c r="H1455" s="28"/>
      <c r="I1455" s="2"/>
      <c r="J1455" s="2"/>
      <c r="K1455" s="28">
        <v>10.7</v>
      </c>
      <c r="L1455" s="28">
        <v>0.2</v>
      </c>
      <c r="M1455" s="28"/>
      <c r="N1455" s="28"/>
      <c r="R1455" s="2"/>
      <c r="S1455" s="2"/>
      <c r="T1455" s="2"/>
      <c r="U1455" s="2"/>
      <c r="V1455" s="2"/>
      <c r="W1455" s="2"/>
      <c r="X1455" s="2"/>
      <c r="Y1455" s="2"/>
      <c r="Z1455" s="2"/>
      <c r="AA1455" s="2"/>
      <c r="AB1455" s="2"/>
      <c r="AC1455" s="2"/>
      <c r="AD1455" s="2"/>
      <c r="AE1455" s="2"/>
      <c r="AF1455" s="2"/>
      <c r="AG1455" s="2"/>
      <c r="AH1455" s="2"/>
      <c r="AI1455" s="2"/>
      <c r="AJ1455" s="2"/>
      <c r="AK1455" s="2"/>
      <c r="AL1455" s="2"/>
      <c r="AM1455" s="2"/>
    </row>
    <row r="1456" spans="2:39" s="13" customFormat="1" x14ac:dyDescent="0.25">
      <c r="B1456" s="13" t="s">
        <v>780</v>
      </c>
      <c r="C1456" s="27">
        <f>SUM(C1454:C1455)</f>
        <v>87.9</v>
      </c>
      <c r="D1456" s="27">
        <f>SUM(D1454:D1455)</f>
        <v>180.5</v>
      </c>
      <c r="E1456" s="27">
        <f>SUM(E1455:E1455)</f>
        <v>47.4</v>
      </c>
      <c r="F1456" s="27">
        <f t="shared" ref="F1456:N1456" si="187">SUM(F1454:F1455)</f>
        <v>46.7</v>
      </c>
      <c r="G1456" s="27">
        <f t="shared" si="187"/>
        <v>40.200000000000003</v>
      </c>
      <c r="H1456" s="27">
        <f t="shared" si="187"/>
        <v>0</v>
      </c>
      <c r="I1456" s="27"/>
      <c r="J1456" s="27"/>
      <c r="K1456" s="27">
        <f t="shared" si="187"/>
        <v>47.099999999999994</v>
      </c>
      <c r="L1456" s="27">
        <f t="shared" si="187"/>
        <v>51.900000000000006</v>
      </c>
      <c r="M1456" s="27">
        <f t="shared" si="187"/>
        <v>0</v>
      </c>
      <c r="N1456" s="27">
        <f t="shared" si="187"/>
        <v>0</v>
      </c>
      <c r="R1456" s="27"/>
      <c r="S1456" s="27"/>
      <c r="T1456" s="27"/>
      <c r="U1456" s="27"/>
      <c r="V1456" s="27"/>
      <c r="W1456" s="27"/>
      <c r="X1456" s="27"/>
      <c r="Y1456" s="27"/>
      <c r="Z1456" s="27"/>
      <c r="AA1456" s="27"/>
      <c r="AB1456" s="27"/>
      <c r="AC1456" s="27"/>
      <c r="AD1456" s="27"/>
      <c r="AE1456" s="27"/>
      <c r="AF1456" s="27"/>
      <c r="AG1456" s="27"/>
      <c r="AH1456" s="27"/>
      <c r="AI1456" s="27"/>
      <c r="AJ1456" s="27"/>
      <c r="AK1456" s="27"/>
      <c r="AL1456" s="27"/>
      <c r="AM1456" s="27"/>
    </row>
    <row r="1457" spans="2:39" ht="15.75" thickBot="1" x14ac:dyDescent="0.3">
      <c r="B1457" t="s">
        <v>692</v>
      </c>
      <c r="C1457" s="28">
        <v>1.9</v>
      </c>
      <c r="D1457" s="28">
        <v>3.2</v>
      </c>
      <c r="E1457" s="28">
        <v>1.1000000000000001</v>
      </c>
      <c r="F1457" s="28"/>
      <c r="G1457" s="28"/>
      <c r="H1457" s="28"/>
      <c r="I1457" s="2"/>
      <c r="J1457" s="2"/>
      <c r="K1457" s="28">
        <v>1.2</v>
      </c>
      <c r="L1457" s="28">
        <v>0.9</v>
      </c>
      <c r="M1457" s="28"/>
      <c r="N1457" s="28"/>
      <c r="R1457" s="2"/>
      <c r="S1457" s="2"/>
      <c r="T1457" s="2"/>
      <c r="U1457" s="2"/>
      <c r="V1457" s="2"/>
      <c r="W1457" s="2"/>
      <c r="X1457" s="2"/>
      <c r="Y1457" s="2"/>
      <c r="Z1457" s="2"/>
      <c r="AA1457" s="2"/>
      <c r="AB1457" s="2"/>
      <c r="AC1457" s="2"/>
      <c r="AD1457" s="2"/>
      <c r="AE1457" s="2"/>
      <c r="AF1457" s="2"/>
      <c r="AG1457" s="2"/>
      <c r="AH1457" s="2"/>
      <c r="AI1457" s="2"/>
      <c r="AJ1457" s="2"/>
      <c r="AK1457" s="2"/>
      <c r="AL1457" s="2"/>
      <c r="AM1457" s="2"/>
    </row>
    <row r="1458" spans="2:39" s="13" customFormat="1" x14ac:dyDescent="0.25">
      <c r="B1458" s="13" t="s">
        <v>781</v>
      </c>
      <c r="C1458" s="27">
        <f>SUM(C1456:C1457)</f>
        <v>89.800000000000011</v>
      </c>
      <c r="D1458" s="27">
        <f>SUM(D1456:D1457)</f>
        <v>183.7</v>
      </c>
      <c r="E1458" s="27">
        <f t="shared" ref="E1458:N1458" si="188">SUM(E1456:E1457)</f>
        <v>48.5</v>
      </c>
      <c r="F1458" s="27">
        <f t="shared" si="188"/>
        <v>46.7</v>
      </c>
      <c r="G1458" s="27">
        <f t="shared" si="188"/>
        <v>40.200000000000003</v>
      </c>
      <c r="H1458" s="27">
        <f t="shared" si="188"/>
        <v>0</v>
      </c>
      <c r="I1458" s="27"/>
      <c r="J1458" s="27"/>
      <c r="K1458" s="27">
        <f t="shared" si="188"/>
        <v>48.3</v>
      </c>
      <c r="L1458" s="27">
        <f t="shared" si="188"/>
        <v>52.800000000000004</v>
      </c>
      <c r="M1458" s="27">
        <f t="shared" si="188"/>
        <v>0</v>
      </c>
      <c r="N1458" s="27">
        <f t="shared" si="188"/>
        <v>0</v>
      </c>
      <c r="R1458" s="27"/>
      <c r="S1458" s="27"/>
      <c r="T1458" s="27"/>
      <c r="U1458" s="27"/>
      <c r="V1458" s="27"/>
      <c r="W1458" s="27"/>
      <c r="X1458" s="27"/>
      <c r="Y1458" s="27"/>
      <c r="Z1458" s="27"/>
      <c r="AA1458" s="27"/>
      <c r="AB1458" s="27"/>
      <c r="AC1458" s="27"/>
      <c r="AD1458" s="27"/>
      <c r="AE1458" s="27"/>
      <c r="AF1458" s="27"/>
      <c r="AG1458" s="27"/>
      <c r="AH1458" s="27"/>
      <c r="AI1458" s="27"/>
      <c r="AJ1458" s="27"/>
      <c r="AK1458" s="27"/>
      <c r="AL1458" s="27"/>
      <c r="AM1458" s="27"/>
    </row>
    <row r="1459" spans="2:39" s="13" customFormat="1" x14ac:dyDescent="0.25">
      <c r="C1459" s="27"/>
      <c r="D1459" s="27"/>
      <c r="E1459" s="27"/>
      <c r="F1459" s="27"/>
      <c r="G1459" s="27"/>
      <c r="H1459" s="27"/>
      <c r="I1459" s="27"/>
      <c r="J1459" s="27"/>
      <c r="K1459" s="27"/>
      <c r="L1459" s="27"/>
      <c r="M1459" s="27"/>
      <c r="N1459" s="27"/>
      <c r="R1459" s="27"/>
      <c r="S1459" s="27"/>
      <c r="T1459" s="27"/>
      <c r="U1459" s="27"/>
      <c r="V1459" s="27"/>
      <c r="W1459" s="27"/>
      <c r="X1459" s="27"/>
      <c r="Y1459" s="27"/>
      <c r="Z1459" s="27"/>
      <c r="AA1459" s="27"/>
      <c r="AB1459" s="27"/>
      <c r="AC1459" s="27"/>
      <c r="AD1459" s="27"/>
      <c r="AE1459" s="27"/>
      <c r="AF1459" s="27"/>
      <c r="AG1459" s="27"/>
      <c r="AH1459" s="27"/>
      <c r="AI1459" s="27"/>
      <c r="AJ1459" s="27"/>
      <c r="AK1459" s="27"/>
      <c r="AL1459" s="27"/>
      <c r="AM1459" s="27"/>
    </row>
    <row r="1460" spans="2:39" s="13" customFormat="1" x14ac:dyDescent="0.25">
      <c r="B1460" s="13" t="s">
        <v>782</v>
      </c>
      <c r="C1460" s="2">
        <v>73.2</v>
      </c>
      <c r="D1460" s="27"/>
      <c r="E1460" s="27"/>
      <c r="F1460" s="27"/>
      <c r="G1460" s="27"/>
      <c r="H1460" s="27"/>
      <c r="I1460" s="27"/>
      <c r="J1460" s="27"/>
      <c r="K1460" s="2">
        <v>39.200000000000003</v>
      </c>
      <c r="L1460" s="2">
        <v>24</v>
      </c>
      <c r="M1460" s="27"/>
      <c r="N1460" s="27"/>
      <c r="R1460" s="27"/>
      <c r="S1460" s="27"/>
      <c r="T1460" s="27"/>
      <c r="U1460" s="27"/>
      <c r="V1460" s="27"/>
      <c r="W1460" s="27"/>
      <c r="X1460" s="27"/>
      <c r="Y1460" s="27"/>
      <c r="Z1460" s="27"/>
      <c r="AA1460" s="27"/>
      <c r="AB1460" s="27"/>
      <c r="AC1460" s="27"/>
      <c r="AD1460" s="27"/>
      <c r="AE1460" s="27"/>
      <c r="AF1460" s="27"/>
      <c r="AG1460" s="27"/>
      <c r="AH1460" s="27"/>
      <c r="AI1460" s="27"/>
      <c r="AJ1460" s="27"/>
      <c r="AK1460" s="27"/>
      <c r="AL1460" s="27"/>
      <c r="AM1460" s="27"/>
    </row>
    <row r="1461" spans="2:39" x14ac:dyDescent="0.25">
      <c r="C1461" s="2"/>
      <c r="D1461" s="2"/>
      <c r="E1461" s="2"/>
      <c r="F1461" s="2"/>
      <c r="G1461" s="2"/>
      <c r="H1461" s="2"/>
      <c r="I1461" s="2"/>
      <c r="J1461" s="2"/>
      <c r="L1461" s="2"/>
      <c r="M1461" s="2"/>
      <c r="R1461" s="2"/>
      <c r="S1461" s="2"/>
      <c r="T1461" s="2"/>
      <c r="U1461" s="2"/>
      <c r="V1461" s="2"/>
      <c r="W1461" s="2"/>
      <c r="X1461" s="2"/>
      <c r="Y1461" s="2"/>
      <c r="Z1461" s="2"/>
      <c r="AA1461" s="2"/>
      <c r="AB1461" s="2"/>
      <c r="AC1461" s="2"/>
      <c r="AD1461" s="2"/>
      <c r="AE1461" s="2"/>
      <c r="AF1461" s="2"/>
      <c r="AG1461" s="2"/>
      <c r="AH1461" s="2"/>
      <c r="AI1461" s="2"/>
      <c r="AJ1461" s="2"/>
      <c r="AK1461" s="2"/>
      <c r="AL1461" s="2"/>
      <c r="AM1461" s="2"/>
    </row>
    <row r="1462" spans="2:39" x14ac:dyDescent="0.25">
      <c r="B1462" s="47" t="s">
        <v>783</v>
      </c>
      <c r="C1462" s="47"/>
      <c r="D1462" s="47"/>
      <c r="E1462" s="47"/>
      <c r="F1462" s="47"/>
      <c r="G1462" s="47"/>
      <c r="H1462" s="47"/>
      <c r="I1462" s="47"/>
      <c r="J1462" s="47"/>
      <c r="K1462" s="47"/>
      <c r="L1462" s="47"/>
      <c r="M1462" s="47"/>
      <c r="N1462" s="47"/>
      <c r="R1462" s="2"/>
      <c r="S1462" s="2"/>
      <c r="T1462" s="2"/>
      <c r="U1462" s="2"/>
      <c r="V1462" s="2"/>
      <c r="W1462" s="2"/>
      <c r="X1462" s="2"/>
      <c r="Y1462" s="2"/>
      <c r="Z1462" s="2"/>
      <c r="AA1462" s="2"/>
      <c r="AB1462" s="2"/>
      <c r="AC1462" s="2"/>
      <c r="AD1462" s="2"/>
      <c r="AE1462" s="2"/>
      <c r="AF1462" s="2"/>
      <c r="AG1462" s="2"/>
      <c r="AH1462" s="2"/>
      <c r="AI1462" s="2"/>
      <c r="AJ1462" s="2"/>
      <c r="AK1462" s="2"/>
      <c r="AL1462" s="2"/>
      <c r="AM1462" s="2"/>
    </row>
    <row r="1463" spans="2:39" x14ac:dyDescent="0.25">
      <c r="C1463" s="2"/>
      <c r="D1463" s="2"/>
      <c r="E1463" s="2"/>
      <c r="F1463" s="2"/>
      <c r="G1463" s="2"/>
      <c r="H1463" s="2"/>
      <c r="I1463" s="2"/>
      <c r="J1463" s="2"/>
      <c r="L1463" s="2"/>
      <c r="M1463" s="2"/>
      <c r="R1463" s="2"/>
      <c r="S1463" s="2"/>
      <c r="T1463" s="2"/>
      <c r="U1463" s="2"/>
      <c r="V1463" s="2"/>
      <c r="W1463" s="2"/>
      <c r="X1463" s="2"/>
      <c r="Y1463" s="2"/>
      <c r="Z1463" s="2"/>
      <c r="AA1463" s="2"/>
      <c r="AB1463" s="2"/>
      <c r="AC1463" s="2"/>
      <c r="AD1463" s="2"/>
      <c r="AE1463" s="2"/>
      <c r="AF1463" s="2"/>
      <c r="AG1463" s="2"/>
      <c r="AH1463" s="2"/>
      <c r="AI1463" s="2"/>
      <c r="AJ1463" s="2"/>
      <c r="AK1463" s="2"/>
      <c r="AL1463" s="2"/>
      <c r="AM1463" s="2"/>
    </row>
    <row r="1464" spans="2:39" ht="15.75" thickBot="1" x14ac:dyDescent="0.3">
      <c r="B1464" t="s">
        <v>784</v>
      </c>
      <c r="C1464" s="5">
        <v>44408</v>
      </c>
      <c r="D1464" s="5">
        <v>44043</v>
      </c>
      <c r="E1464" s="5">
        <v>43677</v>
      </c>
      <c r="F1464" s="5">
        <v>43312</v>
      </c>
      <c r="G1464" s="5">
        <v>42947</v>
      </c>
      <c r="H1464" s="5">
        <v>42582</v>
      </c>
      <c r="I1464" s="2"/>
      <c r="J1464" s="2"/>
      <c r="K1464" s="5">
        <v>44592</v>
      </c>
      <c r="L1464" s="5">
        <v>44227</v>
      </c>
      <c r="M1464" s="5">
        <v>43861</v>
      </c>
      <c r="N1464" s="5">
        <v>43496</v>
      </c>
      <c r="R1464" s="2"/>
      <c r="S1464" s="2"/>
      <c r="T1464" s="2"/>
      <c r="U1464" s="2"/>
      <c r="V1464" s="2"/>
      <c r="W1464" s="2"/>
      <c r="X1464" s="2"/>
      <c r="Y1464" s="2"/>
      <c r="Z1464" s="2"/>
      <c r="AA1464" s="2"/>
      <c r="AB1464" s="2"/>
      <c r="AC1464" s="2"/>
      <c r="AD1464" s="2"/>
      <c r="AE1464" s="2"/>
      <c r="AF1464" s="2"/>
      <c r="AG1464" s="2"/>
      <c r="AH1464" s="2"/>
      <c r="AI1464" s="2"/>
      <c r="AJ1464" s="2"/>
      <c r="AK1464" s="2"/>
      <c r="AL1464" s="2"/>
      <c r="AM1464" s="2"/>
    </row>
    <row r="1465" spans="2:39" x14ac:dyDescent="0.25">
      <c r="B1465" t="s">
        <v>785</v>
      </c>
      <c r="C1465" s="2">
        <v>3554.6</v>
      </c>
      <c r="D1465" s="2">
        <v>2998</v>
      </c>
      <c r="E1465" s="2">
        <v>2927.6</v>
      </c>
      <c r="F1465" s="2">
        <v>2852.4</v>
      </c>
      <c r="G1465" s="2"/>
      <c r="H1465" s="2"/>
      <c r="I1465" s="2"/>
      <c r="J1465" s="2"/>
      <c r="L1465" s="2"/>
      <c r="M1465" s="2"/>
      <c r="R1465" s="2"/>
      <c r="S1465" s="2"/>
      <c r="T1465" s="2"/>
      <c r="U1465" s="2"/>
      <c r="V1465" s="2"/>
      <c r="W1465" s="2"/>
      <c r="X1465" s="2"/>
      <c r="Y1465" s="2"/>
      <c r="Z1465" s="2"/>
      <c r="AA1465" s="2"/>
      <c r="AB1465" s="2"/>
      <c r="AC1465" s="2"/>
      <c r="AD1465" s="2"/>
      <c r="AE1465" s="2"/>
      <c r="AF1465" s="2"/>
      <c r="AG1465" s="2"/>
      <c r="AH1465" s="2"/>
      <c r="AI1465" s="2"/>
      <c r="AJ1465" s="2"/>
      <c r="AK1465" s="2"/>
      <c r="AL1465" s="2"/>
      <c r="AM1465" s="2"/>
    </row>
    <row r="1466" spans="2:39" x14ac:dyDescent="0.25">
      <c r="B1466" t="s">
        <v>786</v>
      </c>
      <c r="C1466" s="2">
        <v>567.1</v>
      </c>
      <c r="D1466" s="2">
        <v>474.8</v>
      </c>
      <c r="E1466">
        <v>453.1</v>
      </c>
      <c r="F1466">
        <v>447.6</v>
      </c>
      <c r="G1466" s="2"/>
      <c r="H1466" s="2"/>
      <c r="I1466" s="2"/>
      <c r="J1466" s="2"/>
      <c r="L1466" s="2"/>
      <c r="M1466" s="2"/>
      <c r="R1466" s="2"/>
      <c r="S1466" s="2"/>
      <c r="T1466" s="2"/>
      <c r="U1466" s="2"/>
      <c r="V1466" s="2"/>
      <c r="W1466" s="2"/>
      <c r="X1466" s="2"/>
      <c r="Y1466" s="2"/>
      <c r="Z1466" s="2"/>
      <c r="AA1466" s="2"/>
      <c r="AB1466" s="2"/>
      <c r="AC1466" s="2"/>
      <c r="AD1466" s="2"/>
      <c r="AE1466" s="2"/>
      <c r="AF1466" s="2"/>
      <c r="AG1466" s="2"/>
      <c r="AH1466" s="2"/>
      <c r="AI1466" s="2"/>
      <c r="AJ1466" s="2"/>
      <c r="AK1466" s="2"/>
      <c r="AL1466" s="2"/>
      <c r="AM1466" s="2"/>
    </row>
    <row r="1467" spans="2:39" ht="15.75" thickBot="1" x14ac:dyDescent="0.3">
      <c r="B1467" t="s">
        <v>787</v>
      </c>
      <c r="C1467" s="28">
        <v>4322.8</v>
      </c>
      <c r="D1467" s="28">
        <v>4143.8999999999996</v>
      </c>
      <c r="E1467" s="28">
        <v>4268.8999999999996</v>
      </c>
      <c r="F1467" s="28">
        <v>3997.5</v>
      </c>
      <c r="G1467" s="28"/>
      <c r="H1467" s="28"/>
      <c r="I1467" s="2"/>
      <c r="J1467" s="2"/>
      <c r="L1467" s="2"/>
      <c r="M1467" s="2"/>
      <c r="R1467" s="2"/>
      <c r="S1467" s="2"/>
      <c r="T1467" s="2"/>
      <c r="U1467" s="2"/>
      <c r="V1467" s="2"/>
      <c r="W1467" s="2"/>
      <c r="X1467" s="2"/>
      <c r="Y1467" s="2"/>
      <c r="Z1467" s="2"/>
      <c r="AA1467" s="2"/>
      <c r="AB1467" s="2"/>
      <c r="AC1467" s="2"/>
      <c r="AD1467" s="2"/>
      <c r="AE1467" s="2"/>
      <c r="AF1467" s="2"/>
      <c r="AG1467" s="2"/>
      <c r="AH1467" s="2"/>
      <c r="AI1467" s="2"/>
      <c r="AJ1467" s="2"/>
      <c r="AK1467" s="2"/>
      <c r="AL1467" s="2"/>
      <c r="AM1467" s="2"/>
    </row>
    <row r="1468" spans="2:39" s="13" customFormat="1" x14ac:dyDescent="0.25">
      <c r="B1468" s="13" t="s">
        <v>686</v>
      </c>
      <c r="C1468" s="27">
        <f>SUM(C1465:C1467)</f>
        <v>8444.5</v>
      </c>
      <c r="D1468" s="27">
        <f>SUM(D1465:D1467)</f>
        <v>7616.7</v>
      </c>
      <c r="E1468" s="27">
        <f>SUM(E1465:E1467)</f>
        <v>7649.5999999999995</v>
      </c>
      <c r="F1468" s="27">
        <f>SUM(F1465:F1467)</f>
        <v>7297.5</v>
      </c>
      <c r="G1468" s="27">
        <f t="shared" ref="G1468:H1468" si="189">SUM(G1465:G1467)</f>
        <v>0</v>
      </c>
      <c r="H1468" s="27">
        <f t="shared" si="189"/>
        <v>0</v>
      </c>
      <c r="I1468" s="27"/>
      <c r="J1468" s="27"/>
      <c r="K1468" s="27"/>
      <c r="L1468" s="27"/>
      <c r="M1468" s="27"/>
      <c r="N1468"/>
      <c r="O1468"/>
      <c r="P1468"/>
      <c r="Q1468"/>
      <c r="R1468" s="27"/>
      <c r="S1468" s="27"/>
      <c r="T1468" s="27"/>
      <c r="U1468" s="27"/>
      <c r="V1468" s="27"/>
      <c r="W1468" s="27"/>
      <c r="X1468" s="27"/>
      <c r="Y1468" s="27"/>
      <c r="Z1468" s="27"/>
      <c r="AA1468" s="27"/>
      <c r="AB1468" s="27"/>
      <c r="AC1468" s="27"/>
      <c r="AD1468" s="27"/>
      <c r="AE1468" s="27"/>
      <c r="AF1468" s="27"/>
      <c r="AG1468" s="27"/>
      <c r="AH1468" s="27"/>
      <c r="AI1468" s="27"/>
      <c r="AJ1468" s="27"/>
      <c r="AK1468" s="27"/>
      <c r="AL1468" s="27"/>
      <c r="AM1468" s="27"/>
    </row>
    <row r="1469" spans="2:39" x14ac:dyDescent="0.25">
      <c r="C1469" s="2"/>
      <c r="D1469" s="2"/>
      <c r="E1469" s="2"/>
      <c r="F1469" s="2"/>
      <c r="G1469" s="2"/>
      <c r="H1469" s="2"/>
      <c r="I1469" s="2"/>
      <c r="J1469" s="2"/>
      <c r="L1469" s="2"/>
      <c r="M1469" s="2"/>
      <c r="R1469" s="2"/>
      <c r="S1469" s="2"/>
      <c r="T1469" s="2"/>
      <c r="U1469" s="2"/>
      <c r="V1469" s="2"/>
      <c r="W1469" s="2"/>
      <c r="X1469" s="2"/>
      <c r="Y1469" s="2"/>
      <c r="Z1469" s="2"/>
      <c r="AA1469" s="2"/>
      <c r="AB1469" s="2"/>
      <c r="AC1469" s="2"/>
      <c r="AD1469" s="2"/>
      <c r="AE1469" s="2"/>
      <c r="AF1469" s="2"/>
      <c r="AG1469" s="2"/>
      <c r="AH1469" s="2"/>
      <c r="AI1469" s="2"/>
      <c r="AJ1469" s="2"/>
      <c r="AK1469" s="2"/>
      <c r="AL1469" s="2"/>
      <c r="AM1469" s="2"/>
    </row>
    <row r="1470" spans="2:39" x14ac:dyDescent="0.25">
      <c r="B1470" t="s">
        <v>788</v>
      </c>
      <c r="C1470" s="2"/>
      <c r="D1470" s="2"/>
      <c r="E1470" s="2"/>
      <c r="F1470" s="2"/>
      <c r="G1470" s="2"/>
      <c r="H1470" s="2"/>
      <c r="I1470" s="2"/>
      <c r="J1470" s="2"/>
      <c r="L1470" s="2"/>
      <c r="M1470" s="2"/>
      <c r="R1470" s="2"/>
      <c r="S1470" s="2"/>
      <c r="T1470" s="2"/>
      <c r="U1470" s="2"/>
      <c r="V1470" s="2"/>
      <c r="W1470" s="2"/>
      <c r="X1470" s="2"/>
      <c r="Y1470" s="2"/>
      <c r="Z1470" s="2"/>
      <c r="AA1470" s="2"/>
      <c r="AB1470" s="2"/>
      <c r="AC1470" s="2"/>
      <c r="AD1470" s="2"/>
      <c r="AE1470" s="2"/>
      <c r="AF1470" s="2"/>
      <c r="AG1470" s="2"/>
      <c r="AH1470" s="2"/>
      <c r="AI1470" s="2"/>
      <c r="AJ1470" s="2"/>
      <c r="AK1470" s="2"/>
      <c r="AL1470" s="2"/>
      <c r="AM1470" s="2"/>
    </row>
    <row r="1471" spans="2:39" x14ac:dyDescent="0.25">
      <c r="B1471" t="s">
        <v>789</v>
      </c>
      <c r="C1471" s="2">
        <v>1632.6</v>
      </c>
      <c r="D1471" s="2">
        <v>1461.1</v>
      </c>
      <c r="E1471" s="2">
        <v>1408.2</v>
      </c>
      <c r="F1471" s="2">
        <v>1387.5</v>
      </c>
      <c r="G1471" s="2">
        <v>1356.1</v>
      </c>
      <c r="H1471" s="2">
        <v>1377.5</v>
      </c>
      <c r="I1471" s="2"/>
      <c r="J1471" s="2"/>
      <c r="L1471" s="2"/>
      <c r="M1471" s="2"/>
      <c r="R1471" s="2"/>
      <c r="S1471" s="2"/>
      <c r="T1471" s="2"/>
      <c r="U1471" s="2"/>
      <c r="V1471" s="2"/>
      <c r="W1471" s="2"/>
      <c r="X1471" s="2"/>
      <c r="Y1471" s="2"/>
      <c r="Z1471" s="2"/>
      <c r="AA1471" s="2"/>
      <c r="AB1471" s="2"/>
      <c r="AC1471" s="2"/>
      <c r="AD1471" s="2"/>
      <c r="AE1471" s="2"/>
      <c r="AF1471" s="2"/>
      <c r="AG1471" s="2"/>
      <c r="AH1471" s="2"/>
      <c r="AI1471" s="2"/>
      <c r="AJ1471" s="2"/>
      <c r="AK1471" s="2"/>
      <c r="AL1471" s="2"/>
      <c r="AM1471" s="2"/>
    </row>
    <row r="1472" spans="2:39" x14ac:dyDescent="0.25">
      <c r="B1472" t="s">
        <v>790</v>
      </c>
      <c r="C1472" s="2">
        <v>1772</v>
      </c>
      <c r="D1472" s="2">
        <v>1520.6</v>
      </c>
      <c r="E1472" s="58">
        <v>2493.6</v>
      </c>
      <c r="F1472" s="58">
        <v>2372.1</v>
      </c>
      <c r="G1472" s="58">
        <v>2396.9</v>
      </c>
      <c r="H1472" s="58">
        <v>2354.6</v>
      </c>
      <c r="I1472" s="2"/>
      <c r="J1472" s="2"/>
      <c r="L1472" s="2"/>
      <c r="M1472" s="2"/>
      <c r="R1472" s="2"/>
      <c r="S1472" s="2"/>
      <c r="T1472" s="2"/>
      <c r="U1472" s="2"/>
      <c r="V1472" s="2"/>
      <c r="W1472" s="2"/>
      <c r="X1472" s="2"/>
      <c r="Y1472" s="2"/>
      <c r="Z1472" s="2"/>
      <c r="AA1472" s="2"/>
      <c r="AB1472" s="2"/>
      <c r="AC1472" s="2"/>
      <c r="AD1472" s="2"/>
      <c r="AE1472" s="2"/>
      <c r="AF1472" s="2"/>
      <c r="AG1472" s="2"/>
      <c r="AH1472" s="2"/>
      <c r="AI1472" s="2"/>
      <c r="AJ1472" s="2"/>
      <c r="AK1472" s="2"/>
      <c r="AL1472" s="2"/>
      <c r="AM1472" s="2"/>
    </row>
    <row r="1473" spans="2:39" x14ac:dyDescent="0.25">
      <c r="B1473" t="s">
        <v>791</v>
      </c>
      <c r="C1473" s="2">
        <v>865.8</v>
      </c>
      <c r="D1473" s="2">
        <v>660.3</v>
      </c>
      <c r="E1473" s="58"/>
      <c r="F1473" s="58"/>
      <c r="G1473" s="58"/>
      <c r="H1473" s="58"/>
      <c r="I1473" s="2"/>
      <c r="J1473" s="2"/>
      <c r="L1473" s="2"/>
      <c r="M1473" s="2"/>
      <c r="R1473" s="2"/>
      <c r="S1473" s="2"/>
      <c r="T1473" s="2"/>
      <c r="U1473" s="2"/>
      <c r="V1473" s="2"/>
      <c r="W1473" s="2"/>
      <c r="X1473" s="2"/>
      <c r="Y1473" s="2"/>
      <c r="Z1473" s="2"/>
      <c r="AA1473" s="2"/>
      <c r="AB1473" s="2"/>
      <c r="AC1473" s="2"/>
      <c r="AD1473" s="2"/>
      <c r="AE1473" s="2"/>
      <c r="AF1473" s="2"/>
      <c r="AG1473" s="2"/>
      <c r="AH1473" s="2"/>
      <c r="AI1473" s="2"/>
      <c r="AJ1473" s="2"/>
      <c r="AK1473" s="2"/>
      <c r="AL1473" s="2"/>
      <c r="AM1473" s="2"/>
    </row>
    <row r="1474" spans="2:39" x14ac:dyDescent="0.25">
      <c r="B1474" t="s">
        <v>792</v>
      </c>
      <c r="C1474" s="2">
        <v>427.2</v>
      </c>
      <c r="D1474" s="2">
        <v>309.89999999999998</v>
      </c>
      <c r="E1474" s="58"/>
      <c r="F1474" s="58"/>
      <c r="G1474" s="58"/>
      <c r="H1474" s="58"/>
      <c r="I1474" s="2"/>
      <c r="J1474" s="2"/>
      <c r="L1474" s="2"/>
      <c r="M1474" s="2"/>
      <c r="R1474" s="2"/>
      <c r="S1474" s="2"/>
      <c r="T1474" s="2"/>
      <c r="U1474" s="2"/>
      <c r="V1474" s="2"/>
      <c r="W1474" s="2"/>
      <c r="X1474" s="2"/>
      <c r="Y1474" s="2"/>
      <c r="Z1474" s="2"/>
      <c r="AA1474" s="2"/>
      <c r="AB1474" s="2"/>
      <c r="AC1474" s="2"/>
      <c r="AD1474" s="2"/>
      <c r="AE1474" s="2"/>
      <c r="AF1474" s="2"/>
      <c r="AG1474" s="2"/>
      <c r="AH1474" s="2"/>
      <c r="AI1474" s="2"/>
      <c r="AJ1474" s="2"/>
      <c r="AK1474" s="2"/>
      <c r="AL1474" s="2"/>
      <c r="AM1474" s="2"/>
    </row>
    <row r="1475" spans="2:39" x14ac:dyDescent="0.25">
      <c r="B1475" t="s">
        <v>793</v>
      </c>
      <c r="C1475" s="2">
        <v>175.9</v>
      </c>
      <c r="D1475" s="2">
        <v>102.7</v>
      </c>
      <c r="E1475" s="58"/>
      <c r="F1475" s="58"/>
      <c r="G1475" s="58"/>
      <c r="H1475" s="58"/>
      <c r="I1475" s="2"/>
      <c r="J1475" s="2"/>
      <c r="L1475" s="2"/>
      <c r="M1475" s="2"/>
      <c r="R1475" s="2"/>
      <c r="S1475" s="2"/>
      <c r="T1475" s="2"/>
      <c r="U1475" s="2"/>
      <c r="V1475" s="2"/>
      <c r="W1475" s="2"/>
      <c r="X1475" s="2"/>
      <c r="Y1475" s="2"/>
      <c r="Z1475" s="2"/>
      <c r="AA1475" s="2"/>
      <c r="AB1475" s="2"/>
      <c r="AC1475" s="2"/>
      <c r="AD1475" s="2"/>
      <c r="AE1475" s="2"/>
      <c r="AF1475" s="2"/>
      <c r="AG1475" s="2"/>
      <c r="AH1475" s="2"/>
      <c r="AI1475" s="2"/>
      <c r="AJ1475" s="2"/>
      <c r="AK1475" s="2"/>
      <c r="AL1475" s="2"/>
      <c r="AM1475" s="2"/>
    </row>
    <row r="1476" spans="2:39" x14ac:dyDescent="0.25">
      <c r="B1476" t="s">
        <v>794</v>
      </c>
      <c r="C1476" s="2">
        <v>48.9</v>
      </c>
      <c r="D1476" s="2">
        <v>72</v>
      </c>
      <c r="E1476">
        <v>73.3</v>
      </c>
      <c r="F1476">
        <v>66</v>
      </c>
      <c r="G1476">
        <v>26.1</v>
      </c>
      <c r="H1476">
        <v>26.8</v>
      </c>
      <c r="I1476" s="2"/>
      <c r="J1476" s="2"/>
      <c r="L1476" s="2"/>
      <c r="M1476" s="2"/>
      <c r="R1476" s="2"/>
      <c r="S1476" s="2"/>
      <c r="T1476" s="2"/>
      <c r="U1476" s="2"/>
      <c r="V1476" s="2"/>
      <c r="W1476" s="2"/>
      <c r="X1476" s="2"/>
      <c r="Y1476" s="2"/>
      <c r="Z1476" s="2"/>
      <c r="AA1476" s="2"/>
      <c r="AB1476" s="2"/>
      <c r="AC1476" s="2"/>
      <c r="AD1476" s="2"/>
      <c r="AE1476" s="2"/>
      <c r="AF1476" s="2"/>
      <c r="AG1476" s="2"/>
      <c r="AH1476" s="2"/>
      <c r="AI1476" s="2"/>
      <c r="AJ1476" s="2"/>
      <c r="AK1476" s="2"/>
      <c r="AL1476" s="2"/>
      <c r="AM1476" s="2"/>
    </row>
    <row r="1477" spans="2:39" x14ac:dyDescent="0.25">
      <c r="B1477" t="s">
        <v>41</v>
      </c>
      <c r="C1477" s="2">
        <f>SUM(C1471:C1476)</f>
        <v>4922.3999999999987</v>
      </c>
      <c r="D1477" s="2">
        <f>SUM(D1471:D1476)</f>
        <v>4126.6000000000004</v>
      </c>
      <c r="E1477" s="2">
        <f t="shared" ref="E1477:H1477" si="190">SUM(E1471:E1476)</f>
        <v>3975.1000000000004</v>
      </c>
      <c r="F1477" s="2">
        <f t="shared" si="190"/>
        <v>3825.6</v>
      </c>
      <c r="G1477" s="2">
        <f t="shared" si="190"/>
        <v>3779.1</v>
      </c>
      <c r="H1477" s="2">
        <f t="shared" si="190"/>
        <v>3758.9</v>
      </c>
      <c r="I1477" s="2"/>
      <c r="J1477" s="2"/>
      <c r="L1477" s="2"/>
      <c r="M1477" s="2"/>
      <c r="R1477" s="2"/>
      <c r="S1477" s="2"/>
      <c r="T1477" s="2"/>
      <c r="U1477" s="2"/>
      <c r="V1477" s="2"/>
      <c r="W1477" s="2"/>
      <c r="X1477" s="2"/>
      <c r="Y1477" s="2"/>
      <c r="Z1477" s="2"/>
      <c r="AA1477" s="2"/>
      <c r="AB1477" s="2"/>
      <c r="AC1477" s="2"/>
      <c r="AD1477" s="2"/>
      <c r="AE1477" s="2"/>
      <c r="AF1477" s="2"/>
      <c r="AG1477" s="2"/>
      <c r="AH1477" s="2"/>
      <c r="AI1477" s="2"/>
      <c r="AJ1477" s="2"/>
      <c r="AK1477" s="2"/>
      <c r="AL1477" s="2"/>
      <c r="AM1477" s="2"/>
    </row>
    <row r="1478" spans="2:39" ht="15.75" thickBot="1" x14ac:dyDescent="0.3">
      <c r="B1478" t="s">
        <v>795</v>
      </c>
      <c r="C1478" s="28">
        <v>-682.6</v>
      </c>
      <c r="D1478" s="28">
        <v>-546.6</v>
      </c>
      <c r="E1478" s="28">
        <v>-531</v>
      </c>
      <c r="F1478" s="28">
        <v>-513.29999999999995</v>
      </c>
      <c r="G1478" s="28">
        <v>-501.6</v>
      </c>
      <c r="H1478" s="28">
        <v>-512.4</v>
      </c>
      <c r="I1478" s="2"/>
      <c r="J1478" s="2"/>
      <c r="L1478" s="2"/>
      <c r="M1478" s="2"/>
      <c r="R1478" s="2"/>
      <c r="S1478" s="2"/>
      <c r="T1478" s="2"/>
      <c r="U1478" s="2"/>
      <c r="V1478" s="2"/>
      <c r="W1478" s="2"/>
      <c r="X1478" s="2"/>
      <c r="Y1478" s="2"/>
      <c r="Z1478" s="2"/>
      <c r="AA1478" s="2"/>
      <c r="AB1478" s="2"/>
      <c r="AC1478" s="2"/>
      <c r="AD1478" s="2"/>
      <c r="AE1478" s="2"/>
      <c r="AF1478" s="2"/>
      <c r="AG1478" s="2"/>
      <c r="AH1478" s="2"/>
      <c r="AI1478" s="2"/>
      <c r="AJ1478" s="2"/>
      <c r="AK1478" s="2"/>
      <c r="AL1478" s="2"/>
      <c r="AM1478" s="2"/>
    </row>
    <row r="1479" spans="2:39" s="13" customFormat="1" x14ac:dyDescent="0.25">
      <c r="B1479" s="13" t="s">
        <v>796</v>
      </c>
      <c r="C1479" s="27">
        <f>SUM(C1477:C1478)</f>
        <v>4239.7999999999984</v>
      </c>
      <c r="D1479" s="27">
        <f>SUM(D1477:D1478)</f>
        <v>3580.0000000000005</v>
      </c>
      <c r="E1479" s="27">
        <f>SUM(E1477:E1478)</f>
        <v>3444.1000000000004</v>
      </c>
      <c r="F1479" s="27">
        <f>SUM(F1477:F1478)</f>
        <v>3312.3</v>
      </c>
      <c r="G1479" s="27">
        <f t="shared" ref="G1479:H1479" si="191">SUM(G1477:G1478)</f>
        <v>3277.5</v>
      </c>
      <c r="H1479" s="27">
        <f t="shared" si="191"/>
        <v>3246.5</v>
      </c>
      <c r="I1479" s="27"/>
      <c r="J1479" s="27"/>
      <c r="K1479" s="27"/>
      <c r="L1479" s="27"/>
      <c r="M1479" s="27"/>
      <c r="N1479"/>
      <c r="O1479"/>
      <c r="P1479"/>
      <c r="Q1479"/>
      <c r="R1479" s="27"/>
      <c r="S1479" s="27"/>
      <c r="T1479" s="27"/>
      <c r="U1479" s="27"/>
      <c r="V1479" s="27"/>
      <c r="W1479" s="27"/>
      <c r="X1479" s="27"/>
      <c r="Y1479" s="27"/>
      <c r="Z1479" s="27"/>
      <c r="AA1479" s="27"/>
      <c r="AB1479" s="27"/>
      <c r="AC1479" s="27"/>
      <c r="AD1479" s="27"/>
      <c r="AE1479" s="27"/>
      <c r="AF1479" s="27"/>
      <c r="AG1479" s="27"/>
      <c r="AH1479" s="27"/>
      <c r="AI1479" s="27"/>
      <c r="AJ1479" s="27"/>
      <c r="AK1479" s="27"/>
      <c r="AL1479" s="27"/>
      <c r="AM1479" s="27"/>
    </row>
    <row r="1480" spans="2:39" x14ac:dyDescent="0.25">
      <c r="C1480" s="2"/>
      <c r="D1480" s="2"/>
      <c r="E1480" s="2"/>
      <c r="F1480" s="2"/>
      <c r="G1480" s="2"/>
      <c r="H1480" s="2"/>
      <c r="I1480" s="2"/>
      <c r="J1480" s="2"/>
      <c r="L1480" s="2"/>
      <c r="M1480" s="2"/>
      <c r="R1480" s="2"/>
      <c r="S1480" s="2"/>
      <c r="T1480" s="2"/>
      <c r="U1480" s="2"/>
      <c r="V1480" s="2"/>
      <c r="W1480" s="2"/>
      <c r="X1480" s="2"/>
      <c r="Y1480" s="2"/>
      <c r="Z1480" s="2"/>
      <c r="AA1480" s="2"/>
      <c r="AB1480" s="2"/>
      <c r="AC1480" s="2"/>
      <c r="AD1480" s="2"/>
      <c r="AE1480" s="2"/>
      <c r="AF1480" s="2"/>
      <c r="AG1480" s="2"/>
      <c r="AH1480" s="2"/>
      <c r="AI1480" s="2"/>
      <c r="AJ1480" s="2"/>
      <c r="AK1480" s="2"/>
      <c r="AL1480" s="2"/>
      <c r="AM1480" s="2"/>
    </row>
    <row r="1481" spans="2:39" x14ac:dyDescent="0.25">
      <c r="B1481" t="s">
        <v>797</v>
      </c>
      <c r="C1481" s="2"/>
      <c r="D1481" s="2"/>
      <c r="E1481" s="2"/>
      <c r="F1481" s="2"/>
      <c r="G1481" s="2"/>
      <c r="H1481" s="2"/>
      <c r="I1481" s="2"/>
      <c r="J1481" s="2"/>
      <c r="L1481" s="2"/>
      <c r="M1481" s="2"/>
      <c r="R1481" s="2"/>
      <c r="S1481" s="2"/>
      <c r="T1481" s="2"/>
      <c r="U1481" s="2"/>
      <c r="V1481" s="2"/>
      <c r="W1481" s="2"/>
      <c r="X1481" s="2"/>
      <c r="Y1481" s="2"/>
      <c r="Z1481" s="2"/>
      <c r="AA1481" s="2"/>
      <c r="AB1481" s="2"/>
      <c r="AC1481" s="2"/>
      <c r="AD1481" s="2"/>
      <c r="AE1481" s="2"/>
      <c r="AF1481" s="2"/>
      <c r="AG1481" s="2"/>
      <c r="AH1481" s="2"/>
      <c r="AI1481" s="2"/>
      <c r="AJ1481" s="2"/>
      <c r="AK1481" s="2"/>
      <c r="AL1481" s="2"/>
      <c r="AM1481" s="2"/>
    </row>
    <row r="1482" spans="2:39" x14ac:dyDescent="0.25">
      <c r="B1482" t="s">
        <v>789</v>
      </c>
      <c r="C1482" s="2">
        <v>1405.5</v>
      </c>
      <c r="D1482" s="2">
        <v>1267.9000000000001</v>
      </c>
      <c r="E1482" s="2">
        <v>1218.9000000000001</v>
      </c>
      <c r="F1482" s="2">
        <v>1202.0999999999999</v>
      </c>
      <c r="G1482" s="2">
        <v>1174.2</v>
      </c>
      <c r="H1482" s="2">
        <v>1190.3</v>
      </c>
      <c r="I1482" s="2"/>
      <c r="J1482" s="2"/>
      <c r="L1482" s="2"/>
      <c r="M1482" s="2"/>
      <c r="R1482" s="2"/>
      <c r="S1482" s="2"/>
      <c r="T1482" s="2"/>
      <c r="U1482" s="2"/>
      <c r="V1482" s="2"/>
      <c r="W1482" s="2"/>
      <c r="X1482" s="2"/>
      <c r="Y1482" s="2"/>
      <c r="Z1482" s="2"/>
      <c r="AA1482" s="2"/>
      <c r="AB1482" s="2"/>
      <c r="AC1482" s="2"/>
      <c r="AD1482" s="2"/>
      <c r="AE1482" s="2"/>
      <c r="AF1482" s="2"/>
      <c r="AG1482" s="2"/>
      <c r="AH1482" s="2"/>
      <c r="AI1482" s="2"/>
      <c r="AJ1482" s="2"/>
      <c r="AK1482" s="2"/>
      <c r="AL1482" s="2"/>
      <c r="AM1482" s="2"/>
    </row>
    <row r="1483" spans="2:39" x14ac:dyDescent="0.25">
      <c r="B1483" t="s">
        <v>790</v>
      </c>
      <c r="C1483" s="2">
        <v>1527.3</v>
      </c>
      <c r="D1483" s="2">
        <v>1320.7</v>
      </c>
      <c r="E1483" s="58">
        <v>2165.1999999999998</v>
      </c>
      <c r="F1483" s="58">
        <v>2058.1</v>
      </c>
      <c r="G1483" s="58">
        <v>2080.9</v>
      </c>
      <c r="H1483" s="58">
        <v>2033.3</v>
      </c>
      <c r="I1483" s="2"/>
      <c r="J1483" s="2"/>
      <c r="L1483" s="2"/>
      <c r="M1483" s="2"/>
      <c r="R1483" s="2"/>
      <c r="S1483" s="2"/>
      <c r="T1483" s="2"/>
      <c r="U1483" s="2"/>
      <c r="V1483" s="2"/>
      <c r="W1483" s="2"/>
      <c r="X1483" s="2"/>
      <c r="Y1483" s="2"/>
      <c r="Z1483" s="2"/>
      <c r="AA1483" s="2"/>
      <c r="AB1483" s="2"/>
      <c r="AC1483" s="2"/>
      <c r="AD1483" s="2"/>
      <c r="AE1483" s="2"/>
      <c r="AF1483" s="2"/>
      <c r="AG1483" s="2"/>
      <c r="AH1483" s="2"/>
      <c r="AI1483" s="2"/>
      <c r="AJ1483" s="2"/>
      <c r="AK1483" s="2"/>
      <c r="AL1483" s="2"/>
      <c r="AM1483" s="2"/>
    </row>
    <row r="1484" spans="2:39" x14ac:dyDescent="0.25">
      <c r="B1484" t="s">
        <v>791</v>
      </c>
      <c r="C1484" s="2">
        <v>747.2</v>
      </c>
      <c r="D1484" s="2">
        <v>573.79999999999995</v>
      </c>
      <c r="E1484" s="58"/>
      <c r="F1484" s="58"/>
      <c r="G1484" s="58"/>
      <c r="H1484" s="58"/>
      <c r="I1484" s="2"/>
      <c r="J1484" s="2"/>
      <c r="L1484" s="2"/>
      <c r="M1484" s="2"/>
      <c r="R1484" s="2"/>
      <c r="S1484" s="2"/>
      <c r="T1484" s="2"/>
      <c r="U1484" s="2"/>
      <c r="V1484" s="2"/>
      <c r="W1484" s="2"/>
      <c r="X1484" s="2"/>
      <c r="Y1484" s="2"/>
      <c r="Z1484" s="2"/>
      <c r="AA1484" s="2"/>
      <c r="AB1484" s="2"/>
      <c r="AC1484" s="2"/>
      <c r="AD1484" s="2"/>
      <c r="AE1484" s="2"/>
      <c r="AF1484" s="2"/>
      <c r="AG1484" s="2"/>
      <c r="AH1484" s="2"/>
      <c r="AI1484" s="2"/>
      <c r="AJ1484" s="2"/>
      <c r="AK1484" s="2"/>
      <c r="AL1484" s="2"/>
      <c r="AM1484" s="2"/>
    </row>
    <row r="1485" spans="2:39" x14ac:dyDescent="0.25">
      <c r="B1485" t="s">
        <v>792</v>
      </c>
      <c r="C1485" s="2">
        <v>368.1</v>
      </c>
      <c r="D1485" s="2">
        <v>268.7</v>
      </c>
      <c r="E1485" s="58"/>
      <c r="F1485" s="58"/>
      <c r="G1485" s="58"/>
      <c r="H1485" s="58"/>
      <c r="I1485" s="2"/>
      <c r="J1485" s="2"/>
      <c r="L1485" s="2"/>
      <c r="M1485" s="2"/>
      <c r="R1485" s="2"/>
      <c r="S1485" s="2"/>
      <c r="T1485" s="2"/>
      <c r="U1485" s="2"/>
      <c r="V1485" s="2"/>
      <c r="W1485" s="2"/>
      <c r="X1485" s="2"/>
      <c r="Y1485" s="2"/>
      <c r="Z1485" s="2"/>
      <c r="AA1485" s="2"/>
      <c r="AB1485" s="2"/>
      <c r="AC1485" s="2"/>
      <c r="AD1485" s="2"/>
      <c r="AE1485" s="2"/>
      <c r="AF1485" s="2"/>
      <c r="AG1485" s="2"/>
      <c r="AH1485" s="2"/>
      <c r="AI1485" s="2"/>
      <c r="AJ1485" s="2"/>
      <c r="AK1485" s="2"/>
      <c r="AL1485" s="2"/>
      <c r="AM1485" s="2"/>
    </row>
    <row r="1486" spans="2:39" x14ac:dyDescent="0.25">
      <c r="B1486" t="s">
        <v>793</v>
      </c>
      <c r="C1486" s="2">
        <v>149.69999999999999</v>
      </c>
      <c r="D1486" s="2">
        <v>88.6</v>
      </c>
      <c r="E1486" s="58"/>
      <c r="F1486" s="58"/>
      <c r="G1486" s="58"/>
      <c r="H1486" s="58"/>
      <c r="I1486" s="2"/>
      <c r="J1486" s="2"/>
      <c r="L1486" s="2"/>
      <c r="M1486" s="2"/>
      <c r="R1486" s="2"/>
      <c r="S1486" s="2"/>
      <c r="T1486" s="2"/>
      <c r="U1486" s="2"/>
      <c r="V1486" s="2"/>
      <c r="W1486" s="2"/>
      <c r="X1486" s="2"/>
      <c r="Y1486" s="2"/>
      <c r="Z1486" s="2"/>
      <c r="AA1486" s="2"/>
      <c r="AB1486" s="2"/>
      <c r="AC1486" s="2"/>
      <c r="AD1486" s="2"/>
      <c r="AE1486" s="2"/>
      <c r="AF1486" s="2"/>
      <c r="AG1486" s="2"/>
      <c r="AH1486" s="2"/>
      <c r="AI1486" s="2"/>
      <c r="AJ1486" s="2"/>
      <c r="AK1486" s="2"/>
      <c r="AL1486" s="2"/>
      <c r="AM1486" s="2"/>
    </row>
    <row r="1487" spans="2:39" ht="15.75" thickBot="1" x14ac:dyDescent="0.3">
      <c r="B1487" t="s">
        <v>794</v>
      </c>
      <c r="C1487" s="28">
        <v>42</v>
      </c>
      <c r="D1487" s="28">
        <v>60.3</v>
      </c>
      <c r="E1487" s="28">
        <v>60</v>
      </c>
      <c r="F1487" s="28">
        <v>52.1</v>
      </c>
      <c r="G1487" s="28">
        <v>22.4</v>
      </c>
      <c r="H1487" s="28">
        <v>22.9</v>
      </c>
      <c r="I1487" s="2"/>
      <c r="J1487" s="2"/>
      <c r="L1487" s="2"/>
      <c r="M1487" s="2"/>
      <c r="R1487" s="2"/>
      <c r="S1487" s="2"/>
      <c r="T1487" s="2"/>
      <c r="U1487" s="2"/>
      <c r="V1487" s="2"/>
      <c r="W1487" s="2"/>
      <c r="X1487" s="2"/>
      <c r="Y1487" s="2"/>
      <c r="Z1487" s="2"/>
      <c r="AA1487" s="2"/>
      <c r="AB1487" s="2"/>
      <c r="AC1487" s="2"/>
      <c r="AD1487" s="2"/>
      <c r="AE1487" s="2"/>
      <c r="AF1487" s="2"/>
      <c r="AG1487" s="2"/>
      <c r="AH1487" s="2"/>
      <c r="AI1487" s="2"/>
      <c r="AJ1487" s="2"/>
      <c r="AK1487" s="2"/>
      <c r="AL1487" s="2"/>
      <c r="AM1487" s="2"/>
    </row>
    <row r="1488" spans="2:39" s="13" customFormat="1" x14ac:dyDescent="0.25">
      <c r="B1488" s="13" t="s">
        <v>41</v>
      </c>
      <c r="C1488" s="27">
        <f>SUM(C1482:C1487)</f>
        <v>4239.8</v>
      </c>
      <c r="D1488" s="27">
        <f>SUM(D1482:D1487)</f>
        <v>3580.0000000000005</v>
      </c>
      <c r="E1488" s="27">
        <f>SUM(E1482:E1487)</f>
        <v>3444.1</v>
      </c>
      <c r="F1488" s="27">
        <f>SUM(F1482:F1487)</f>
        <v>3312.2999999999997</v>
      </c>
      <c r="G1488" s="27">
        <f t="shared" ref="G1488:H1488" si="192">SUM(G1482:G1487)</f>
        <v>3277.5000000000005</v>
      </c>
      <c r="H1488" s="27">
        <f t="shared" si="192"/>
        <v>3246.5</v>
      </c>
      <c r="I1488" s="27"/>
      <c r="J1488" s="27"/>
      <c r="K1488" s="27"/>
      <c r="L1488" s="27"/>
      <c r="M1488" s="27"/>
      <c r="N1488"/>
      <c r="O1488"/>
      <c r="P1488"/>
      <c r="Q1488"/>
      <c r="R1488" s="27"/>
      <c r="S1488" s="27"/>
      <c r="T1488" s="27"/>
      <c r="U1488" s="27"/>
      <c r="V1488" s="27"/>
      <c r="W1488" s="27"/>
      <c r="X1488" s="27"/>
      <c r="Y1488" s="27"/>
      <c r="Z1488" s="27"/>
      <c r="AA1488" s="27"/>
      <c r="AB1488" s="27"/>
      <c r="AC1488" s="27"/>
      <c r="AD1488" s="27"/>
      <c r="AE1488" s="27"/>
      <c r="AF1488" s="27"/>
      <c r="AG1488" s="27"/>
      <c r="AH1488" s="27"/>
      <c r="AI1488" s="27"/>
      <c r="AJ1488" s="27"/>
      <c r="AK1488" s="27"/>
      <c r="AL1488" s="27"/>
      <c r="AM1488" s="27"/>
    </row>
    <row r="1489" spans="2:39" x14ac:dyDescent="0.25">
      <c r="C1489" s="2"/>
      <c r="D1489" s="2"/>
      <c r="E1489" s="2"/>
      <c r="F1489" s="2"/>
      <c r="G1489" s="2"/>
      <c r="H1489" s="2"/>
      <c r="I1489" s="2"/>
      <c r="J1489" s="2"/>
      <c r="L1489" s="2"/>
      <c r="M1489" s="2"/>
      <c r="R1489" s="2"/>
      <c r="S1489" s="2"/>
      <c r="T1489" s="2"/>
      <c r="U1489" s="2"/>
      <c r="V1489" s="2"/>
      <c r="W1489" s="2"/>
      <c r="X1489" s="2"/>
      <c r="Y1489" s="2"/>
      <c r="Z1489" s="2"/>
      <c r="AA1489" s="2"/>
      <c r="AB1489" s="2"/>
      <c r="AC1489" s="2"/>
      <c r="AD1489" s="2"/>
      <c r="AE1489" s="2"/>
      <c r="AF1489" s="2"/>
      <c r="AG1489" s="2"/>
      <c r="AH1489" s="2"/>
      <c r="AI1489" s="2"/>
      <c r="AJ1489" s="2"/>
      <c r="AK1489" s="2"/>
      <c r="AL1489" s="2"/>
      <c r="AM1489" s="2"/>
    </row>
    <row r="1490" spans="2:39" x14ac:dyDescent="0.25">
      <c r="B1490" s="47" t="s">
        <v>798</v>
      </c>
      <c r="C1490" s="47"/>
      <c r="D1490" s="47"/>
      <c r="E1490" s="47"/>
      <c r="F1490" s="47"/>
      <c r="G1490" s="47"/>
      <c r="H1490" s="47"/>
      <c r="I1490" s="47"/>
      <c r="J1490" s="47"/>
      <c r="K1490" s="47"/>
      <c r="L1490" s="47"/>
      <c r="M1490" s="47"/>
      <c r="N1490" s="47"/>
      <c r="R1490" s="2"/>
      <c r="S1490" s="2"/>
      <c r="T1490" s="2"/>
      <c r="U1490" s="2"/>
      <c r="V1490" s="2"/>
      <c r="W1490" s="2"/>
      <c r="X1490" s="2"/>
      <c r="Y1490" s="2"/>
      <c r="Z1490" s="2"/>
      <c r="AA1490" s="2"/>
      <c r="AB1490" s="2"/>
      <c r="AC1490" s="2"/>
      <c r="AD1490" s="2"/>
      <c r="AE1490" s="2"/>
      <c r="AF1490" s="2"/>
      <c r="AG1490" s="2"/>
      <c r="AH1490" s="2"/>
      <c r="AI1490" s="2"/>
      <c r="AJ1490" s="2"/>
      <c r="AK1490" s="2"/>
      <c r="AL1490" s="2"/>
      <c r="AM1490" s="2"/>
    </row>
    <row r="1491" spans="2:39" x14ac:dyDescent="0.25">
      <c r="C1491" s="2"/>
      <c r="D1491" s="2"/>
      <c r="E1491" s="2"/>
      <c r="F1491" s="2"/>
      <c r="G1491" s="2"/>
      <c r="H1491" s="2"/>
      <c r="I1491" s="2"/>
      <c r="J1491" s="2"/>
      <c r="L1491" s="2"/>
      <c r="M1491" s="2"/>
      <c r="R1491" s="2"/>
      <c r="S1491" s="2"/>
      <c r="T1491" s="2"/>
      <c r="U1491" s="2"/>
      <c r="V1491" s="2"/>
      <c r="W1491" s="2"/>
      <c r="X1491" s="2"/>
      <c r="Y1491" s="2"/>
      <c r="Z1491" s="2"/>
      <c r="AA1491" s="2"/>
      <c r="AB1491" s="2"/>
      <c r="AC1491" s="2"/>
      <c r="AD1491" s="2"/>
      <c r="AE1491" s="2"/>
      <c r="AF1491" s="2"/>
      <c r="AG1491" s="2"/>
      <c r="AH1491" s="2"/>
      <c r="AI1491" s="2"/>
      <c r="AJ1491" s="2"/>
      <c r="AK1491" s="2"/>
      <c r="AL1491" s="2"/>
      <c r="AM1491" s="2"/>
    </row>
    <row r="1492" spans="2:39" x14ac:dyDescent="0.25">
      <c r="C1492" s="2"/>
      <c r="D1492" s="2"/>
      <c r="E1492" s="2"/>
      <c r="F1492" s="2"/>
      <c r="G1492" s="2"/>
      <c r="H1492" s="2"/>
      <c r="I1492" s="2"/>
      <c r="J1492" s="2"/>
      <c r="L1492" s="2"/>
      <c r="M1492" s="2"/>
      <c r="R1492" s="2"/>
      <c r="S1492" s="2"/>
      <c r="T1492" s="2"/>
      <c r="U1492" s="2"/>
      <c r="V1492" s="2"/>
      <c r="W1492" s="2"/>
      <c r="X1492" s="2"/>
      <c r="Y1492" s="2"/>
      <c r="Z1492" s="2"/>
      <c r="AA1492" s="2"/>
      <c r="AB1492" s="2"/>
      <c r="AC1492" s="2"/>
      <c r="AD1492" s="2"/>
      <c r="AE1492" s="2"/>
      <c r="AF1492" s="2"/>
      <c r="AG1492" s="2"/>
      <c r="AH1492" s="2"/>
      <c r="AI1492" s="2"/>
      <c r="AJ1492" s="2"/>
      <c r="AK1492" s="2"/>
      <c r="AL1492" s="2"/>
      <c r="AM1492" s="2"/>
    </row>
    <row r="1493" spans="2:39" ht="15.75" thickBot="1" x14ac:dyDescent="0.3">
      <c r="B1493" s="13" t="s">
        <v>799</v>
      </c>
      <c r="C1493" s="5">
        <v>44408</v>
      </c>
      <c r="D1493" s="5">
        <v>44043</v>
      </c>
      <c r="E1493" s="5">
        <v>43677</v>
      </c>
      <c r="F1493" s="5">
        <v>43312</v>
      </c>
      <c r="G1493" s="5">
        <v>42947</v>
      </c>
      <c r="H1493" s="5">
        <v>42582</v>
      </c>
      <c r="I1493" s="2"/>
      <c r="J1493" s="2"/>
      <c r="K1493" s="5">
        <v>44592</v>
      </c>
      <c r="L1493" s="5">
        <v>44227</v>
      </c>
      <c r="M1493" s="5">
        <v>43861</v>
      </c>
      <c r="N1493" s="5">
        <v>43496</v>
      </c>
      <c r="R1493" s="2"/>
      <c r="S1493" s="2"/>
      <c r="T1493" s="2"/>
      <c r="U1493" s="2"/>
      <c r="V1493" s="2"/>
      <c r="W1493" s="2"/>
      <c r="X1493" s="2"/>
      <c r="Y1493" s="2"/>
      <c r="Z1493" s="2"/>
      <c r="AA1493" s="2"/>
      <c r="AB1493" s="2"/>
      <c r="AC1493" s="2"/>
      <c r="AD1493" s="2"/>
      <c r="AE1493" s="2"/>
      <c r="AF1493" s="2"/>
      <c r="AG1493" s="2"/>
      <c r="AH1493" s="2"/>
      <c r="AI1493" s="2"/>
      <c r="AJ1493" s="2"/>
      <c r="AK1493" s="2"/>
      <c r="AL1493" s="2"/>
      <c r="AM1493" s="2"/>
    </row>
    <row r="1494" spans="2:39" x14ac:dyDescent="0.25">
      <c r="B1494" t="s">
        <v>800</v>
      </c>
      <c r="C1494" s="2">
        <v>20.100000000000001</v>
      </c>
      <c r="D1494" s="2">
        <v>24.4</v>
      </c>
      <c r="E1494">
        <v>25.4</v>
      </c>
      <c r="F1494">
        <v>25.6</v>
      </c>
      <c r="G1494" s="2">
        <v>16.2</v>
      </c>
      <c r="H1494">
        <v>20.3</v>
      </c>
      <c r="I1494" s="2"/>
      <c r="J1494" s="2"/>
      <c r="K1494">
        <v>16.2</v>
      </c>
      <c r="L1494" s="2"/>
      <c r="M1494" s="2"/>
      <c r="R1494" s="2"/>
      <c r="S1494" s="2"/>
      <c r="T1494" s="2"/>
      <c r="U1494" s="2"/>
      <c r="V1494" s="2"/>
      <c r="W1494" s="2"/>
      <c r="X1494" s="2"/>
      <c r="Y1494" s="2"/>
      <c r="Z1494" s="2"/>
      <c r="AA1494" s="2"/>
      <c r="AB1494" s="2"/>
      <c r="AC1494" s="2"/>
      <c r="AD1494" s="2"/>
      <c r="AE1494" s="2"/>
      <c r="AF1494" s="2"/>
      <c r="AG1494" s="2"/>
      <c r="AH1494" s="2"/>
      <c r="AI1494" s="2"/>
      <c r="AJ1494" s="2"/>
      <c r="AK1494" s="2"/>
      <c r="AL1494" s="2"/>
      <c r="AM1494" s="2"/>
    </row>
    <row r="1495" spans="2:39" x14ac:dyDescent="0.25">
      <c r="C1495" s="2"/>
      <c r="D1495" s="2"/>
      <c r="E1495" s="2"/>
      <c r="F1495" s="2"/>
      <c r="I1495" s="2"/>
      <c r="J1495" s="2"/>
      <c r="L1495" s="2"/>
      <c r="M1495" s="2"/>
      <c r="R1495" s="2"/>
      <c r="S1495" s="2"/>
      <c r="T1495" s="2"/>
      <c r="U1495" s="2"/>
      <c r="V1495" s="2"/>
      <c r="W1495" s="2"/>
      <c r="X1495" s="2"/>
      <c r="Y1495" s="2"/>
      <c r="Z1495" s="2"/>
      <c r="AA1495" s="2"/>
      <c r="AB1495" s="2"/>
      <c r="AC1495" s="2"/>
      <c r="AD1495" s="2"/>
      <c r="AE1495" s="2"/>
      <c r="AF1495" s="2"/>
      <c r="AG1495" s="2"/>
      <c r="AH1495" s="2"/>
      <c r="AI1495" s="2"/>
      <c r="AJ1495" s="2"/>
      <c r="AK1495" s="2"/>
      <c r="AL1495" s="2"/>
      <c r="AM1495" s="2"/>
    </row>
    <row r="1496" spans="2:39" x14ac:dyDescent="0.25">
      <c r="B1496" s="13" t="s">
        <v>801</v>
      </c>
      <c r="C1496" s="2"/>
      <c r="D1496" s="2"/>
      <c r="E1496" s="2"/>
      <c r="F1496" s="2"/>
      <c r="G1496" s="2"/>
      <c r="H1496" s="2"/>
      <c r="I1496" s="2"/>
      <c r="J1496" s="2"/>
      <c r="L1496" s="2"/>
      <c r="M1496" s="2"/>
      <c r="R1496" s="2"/>
      <c r="S1496" s="2"/>
      <c r="T1496" s="2"/>
      <c r="U1496" s="2"/>
      <c r="V1496" s="2"/>
      <c r="W1496" s="2"/>
      <c r="X1496" s="2"/>
      <c r="Y1496" s="2"/>
      <c r="Z1496" s="2"/>
      <c r="AA1496" s="2"/>
      <c r="AB1496" s="2"/>
      <c r="AC1496" s="2"/>
      <c r="AD1496" s="2"/>
      <c r="AE1496" s="2"/>
      <c r="AF1496" s="2"/>
      <c r="AG1496" s="2"/>
      <c r="AH1496" s="2"/>
      <c r="AI1496" s="2"/>
      <c r="AJ1496" s="2"/>
      <c r="AK1496" s="2"/>
      <c r="AL1496" s="2"/>
      <c r="AM1496" s="2"/>
    </row>
    <row r="1497" spans="2:39" x14ac:dyDescent="0.25">
      <c r="B1497" t="s">
        <v>36</v>
      </c>
      <c r="C1497">
        <v>192.5</v>
      </c>
      <c r="D1497" s="2">
        <v>72.2</v>
      </c>
      <c r="E1497">
        <v>48.3</v>
      </c>
      <c r="F1497">
        <v>44.5</v>
      </c>
      <c r="G1497">
        <v>43.6</v>
      </c>
      <c r="H1497" s="2"/>
      <c r="I1497" s="2"/>
      <c r="J1497" s="2"/>
      <c r="K1497">
        <v>227.6</v>
      </c>
      <c r="L1497" s="2"/>
      <c r="M1497" s="2"/>
      <c r="R1497" s="2"/>
      <c r="S1497" s="2"/>
      <c r="T1497" s="2"/>
      <c r="U1497" s="2"/>
      <c r="V1497" s="2"/>
      <c r="W1497" s="2"/>
      <c r="X1497" s="2"/>
      <c r="Y1497" s="2"/>
      <c r="Z1497" s="2"/>
      <c r="AA1497" s="2"/>
      <c r="AB1497" s="2"/>
      <c r="AC1497" s="2"/>
      <c r="AD1497" s="2"/>
      <c r="AE1497" s="2"/>
      <c r="AF1497" s="2"/>
      <c r="AG1497" s="2"/>
      <c r="AH1497" s="2"/>
      <c r="AI1497" s="2"/>
      <c r="AJ1497" s="2"/>
      <c r="AK1497" s="2"/>
      <c r="AL1497" s="2"/>
      <c r="AM1497" s="2"/>
    </row>
    <row r="1498" spans="2:39" x14ac:dyDescent="0.25">
      <c r="C1498" s="2"/>
      <c r="D1498" s="2"/>
      <c r="E1498" s="2"/>
      <c r="F1498" s="2"/>
      <c r="G1498" s="2"/>
      <c r="H1498" s="2"/>
      <c r="I1498" s="2"/>
      <c r="J1498" s="2"/>
      <c r="L1498" s="2"/>
      <c r="M1498" s="2"/>
      <c r="R1498" s="2"/>
      <c r="S1498" s="2"/>
      <c r="T1498" s="2"/>
      <c r="U1498" s="2"/>
      <c r="V1498" s="2"/>
      <c r="W1498" s="2"/>
      <c r="X1498" s="2"/>
      <c r="Y1498" s="2"/>
      <c r="Z1498" s="2"/>
      <c r="AA1498" s="2"/>
      <c r="AB1498" s="2"/>
      <c r="AC1498" s="2"/>
      <c r="AD1498" s="2"/>
      <c r="AE1498" s="2"/>
      <c r="AF1498" s="2"/>
      <c r="AG1498" s="2"/>
      <c r="AH1498" s="2"/>
      <c r="AI1498" s="2"/>
      <c r="AJ1498" s="2"/>
      <c r="AK1498" s="2"/>
      <c r="AL1498" s="2"/>
      <c r="AM1498" s="2"/>
    </row>
    <row r="1499" spans="2:39" x14ac:dyDescent="0.25">
      <c r="B1499" s="13" t="s">
        <v>802</v>
      </c>
      <c r="C1499" s="2"/>
      <c r="D1499" s="2"/>
      <c r="E1499" s="2"/>
      <c r="F1499" s="2"/>
      <c r="G1499" s="2"/>
      <c r="H1499" s="2"/>
      <c r="I1499" s="2"/>
      <c r="J1499" s="2"/>
      <c r="L1499" s="2"/>
      <c r="M1499" s="2"/>
      <c r="R1499" s="2"/>
      <c r="S1499" s="2"/>
      <c r="T1499" s="2"/>
      <c r="U1499" s="2"/>
      <c r="V1499" s="2"/>
      <c r="W1499" s="2"/>
      <c r="X1499" s="2"/>
      <c r="Y1499" s="2"/>
      <c r="Z1499" s="2"/>
      <c r="AA1499" s="2"/>
      <c r="AB1499" s="2"/>
      <c r="AC1499" s="2"/>
      <c r="AD1499" s="2"/>
      <c r="AE1499" s="2"/>
      <c r="AF1499" s="2"/>
      <c r="AG1499" s="2"/>
      <c r="AH1499" s="2"/>
      <c r="AI1499" s="2"/>
      <c r="AJ1499" s="2"/>
      <c r="AK1499" s="2"/>
      <c r="AL1499" s="2"/>
      <c r="AM1499" s="2"/>
    </row>
    <row r="1500" spans="2:39" x14ac:dyDescent="0.25">
      <c r="B1500" t="s">
        <v>102</v>
      </c>
      <c r="C1500" s="2">
        <v>264.7</v>
      </c>
      <c r="D1500" s="2">
        <v>285.89999999999998</v>
      </c>
      <c r="E1500">
        <v>240.7</v>
      </c>
      <c r="F1500">
        <v>250.5</v>
      </c>
      <c r="G1500">
        <v>180.3</v>
      </c>
      <c r="H1500">
        <v>201</v>
      </c>
      <c r="I1500" s="2"/>
      <c r="J1500" s="2"/>
      <c r="K1500">
        <v>299.60000000000002</v>
      </c>
      <c r="L1500" s="2"/>
      <c r="M1500" s="2"/>
      <c r="R1500" s="2"/>
      <c r="S1500" s="2"/>
      <c r="T1500" s="2"/>
      <c r="U1500" s="2"/>
      <c r="V1500" s="2"/>
      <c r="W1500" s="2"/>
      <c r="X1500" s="2"/>
      <c r="Y1500" s="2"/>
      <c r="Z1500" s="2"/>
      <c r="AA1500" s="2"/>
      <c r="AB1500" s="2"/>
      <c r="AC1500" s="2"/>
      <c r="AD1500" s="2"/>
      <c r="AE1500" s="2"/>
      <c r="AF1500" s="2"/>
      <c r="AG1500" s="2"/>
      <c r="AH1500" s="2"/>
      <c r="AI1500" s="2"/>
      <c r="AJ1500" s="2"/>
      <c r="AK1500" s="2"/>
      <c r="AL1500" s="2"/>
      <c r="AM1500" s="2"/>
    </row>
    <row r="1501" spans="2:39" x14ac:dyDescent="0.25">
      <c r="C1501" s="2"/>
      <c r="D1501" s="2"/>
      <c r="E1501" s="2"/>
      <c r="F1501" s="2"/>
      <c r="G1501" s="2"/>
      <c r="H1501" s="2"/>
      <c r="I1501" s="2"/>
      <c r="J1501" s="2"/>
      <c r="L1501" s="2"/>
      <c r="M1501" s="2"/>
      <c r="R1501" s="2"/>
      <c r="S1501" s="2"/>
      <c r="T1501" s="2"/>
      <c r="U1501" s="2"/>
      <c r="V1501" s="2"/>
      <c r="W1501" s="2"/>
      <c r="X1501" s="2"/>
      <c r="Y1501" s="2"/>
      <c r="Z1501" s="2"/>
      <c r="AA1501" s="2"/>
      <c r="AB1501" s="2"/>
      <c r="AC1501" s="2"/>
      <c r="AD1501" s="2"/>
      <c r="AE1501" s="2"/>
      <c r="AF1501" s="2"/>
      <c r="AG1501" s="2"/>
      <c r="AH1501" s="2"/>
      <c r="AI1501" s="2"/>
      <c r="AJ1501" s="2"/>
      <c r="AK1501" s="2"/>
      <c r="AL1501" s="2"/>
      <c r="AM1501" s="2"/>
    </row>
    <row r="1502" spans="2:39" x14ac:dyDescent="0.25">
      <c r="B1502" t="s">
        <v>803</v>
      </c>
      <c r="C1502" s="2"/>
      <c r="D1502" s="2"/>
      <c r="E1502" s="2"/>
      <c r="F1502" s="2"/>
      <c r="G1502" s="2"/>
      <c r="H1502" s="2"/>
      <c r="I1502" s="2"/>
      <c r="J1502" s="2"/>
      <c r="L1502" s="2"/>
      <c r="M1502" s="2"/>
      <c r="R1502" s="2"/>
      <c r="S1502" s="2"/>
      <c r="T1502" s="2"/>
      <c r="U1502" s="2"/>
      <c r="V1502" s="2"/>
      <c r="W1502" s="2"/>
      <c r="X1502" s="2"/>
      <c r="Y1502" s="2"/>
      <c r="Z1502" s="2"/>
      <c r="AA1502" s="2"/>
      <c r="AB1502" s="2"/>
      <c r="AC1502" s="2"/>
      <c r="AD1502" s="2"/>
      <c r="AE1502" s="2"/>
      <c r="AF1502" s="2"/>
      <c r="AG1502" s="2"/>
      <c r="AH1502" s="2"/>
      <c r="AI1502" s="2"/>
      <c r="AJ1502" s="2"/>
      <c r="AK1502" s="2"/>
      <c r="AL1502" s="2"/>
      <c r="AM1502" s="2"/>
    </row>
    <row r="1503" spans="2:39" x14ac:dyDescent="0.25">
      <c r="B1503" t="s">
        <v>36</v>
      </c>
      <c r="C1503">
        <v>72.2</v>
      </c>
      <c r="D1503">
        <v>48.3</v>
      </c>
      <c r="E1503">
        <v>44.5</v>
      </c>
      <c r="F1503">
        <v>43.6</v>
      </c>
      <c r="G1503">
        <v>41.6</v>
      </c>
      <c r="H1503">
        <v>20.100000000000001</v>
      </c>
      <c r="I1503" s="2"/>
      <c r="J1503" s="2"/>
      <c r="K1503">
        <v>192.5</v>
      </c>
      <c r="L1503" s="2"/>
      <c r="M1503" s="2"/>
      <c r="R1503" s="2"/>
      <c r="S1503" s="2"/>
      <c r="T1503" s="2"/>
      <c r="U1503" s="2"/>
      <c r="V1503" s="2"/>
      <c r="W1503" s="2"/>
      <c r="X1503" s="2"/>
      <c r="Y1503" s="2"/>
      <c r="Z1503" s="2"/>
      <c r="AA1503" s="2"/>
      <c r="AB1503" s="2"/>
      <c r="AC1503" s="2"/>
      <c r="AD1503" s="2"/>
      <c r="AE1503" s="2"/>
      <c r="AF1503" s="2"/>
      <c r="AG1503" s="2"/>
      <c r="AH1503" s="2"/>
      <c r="AI1503" s="2"/>
      <c r="AJ1503" s="2"/>
      <c r="AK1503" s="2"/>
      <c r="AL1503" s="2"/>
      <c r="AM1503" s="2"/>
    </row>
    <row r="1504" spans="2:39" x14ac:dyDescent="0.25">
      <c r="B1504" t="s">
        <v>804</v>
      </c>
      <c r="C1504" s="2">
        <v>313.7</v>
      </c>
      <c r="D1504" s="2">
        <v>22.7</v>
      </c>
      <c r="E1504" s="2"/>
      <c r="F1504" s="2"/>
      <c r="H1504" s="2"/>
      <c r="I1504" s="2"/>
      <c r="J1504" s="2"/>
      <c r="K1504" s="2">
        <v>60.5</v>
      </c>
      <c r="L1504" s="2"/>
      <c r="M1504" s="2"/>
      <c r="R1504" s="2"/>
      <c r="S1504" s="2"/>
      <c r="T1504" s="2"/>
      <c r="U1504" s="2"/>
      <c r="V1504" s="2"/>
      <c r="W1504" s="2"/>
      <c r="X1504" s="2"/>
      <c r="Y1504" s="2"/>
      <c r="Z1504" s="2"/>
      <c r="AA1504" s="2"/>
      <c r="AB1504" s="2"/>
      <c r="AC1504" s="2"/>
      <c r="AD1504" s="2"/>
      <c r="AE1504" s="2"/>
      <c r="AF1504" s="2"/>
      <c r="AG1504" s="2"/>
      <c r="AH1504" s="2"/>
      <c r="AI1504" s="2"/>
      <c r="AJ1504" s="2"/>
      <c r="AK1504" s="2"/>
      <c r="AL1504" s="2"/>
      <c r="AM1504" s="2"/>
    </row>
    <row r="1505" spans="2:39" x14ac:dyDescent="0.25">
      <c r="B1505" t="s">
        <v>805</v>
      </c>
      <c r="C1505" s="2">
        <v>-191</v>
      </c>
      <c r="D1505" s="2"/>
      <c r="E1505" s="2"/>
      <c r="F1505" s="2"/>
      <c r="H1505">
        <v>-20</v>
      </c>
      <c r="I1505" s="2"/>
      <c r="J1505" s="2"/>
      <c r="K1505" s="2">
        <v>-10</v>
      </c>
      <c r="L1505" s="2"/>
      <c r="M1505" s="2"/>
      <c r="R1505" s="2"/>
      <c r="S1505" s="2"/>
      <c r="T1505" s="2"/>
      <c r="U1505" s="2"/>
      <c r="V1505" s="2"/>
      <c r="W1505" s="2"/>
      <c r="X1505" s="2"/>
      <c r="Y1505" s="2"/>
      <c r="Z1505" s="2"/>
      <c r="AA1505" s="2"/>
      <c r="AB1505" s="2"/>
      <c r="AC1505" s="2"/>
      <c r="AD1505" s="2"/>
      <c r="AE1505" s="2"/>
      <c r="AF1505" s="2"/>
      <c r="AG1505" s="2"/>
      <c r="AH1505" s="2"/>
      <c r="AI1505" s="2"/>
      <c r="AJ1505" s="2"/>
      <c r="AK1505" s="2"/>
      <c r="AL1505" s="2"/>
      <c r="AM1505" s="2"/>
    </row>
    <row r="1506" spans="2:39" x14ac:dyDescent="0.25">
      <c r="B1506" t="s">
        <v>806</v>
      </c>
      <c r="C1506" s="2">
        <v>-5.2</v>
      </c>
      <c r="D1506" s="2">
        <v>-0.8</v>
      </c>
      <c r="E1506">
        <v>1</v>
      </c>
      <c r="F1506" s="2"/>
      <c r="G1506" s="2">
        <v>1.7</v>
      </c>
      <c r="H1506" s="2"/>
      <c r="I1506" s="2"/>
      <c r="J1506" s="2"/>
      <c r="K1506" s="2">
        <v>-2</v>
      </c>
      <c r="L1506" s="2"/>
      <c r="M1506" s="2"/>
      <c r="R1506" s="2"/>
      <c r="S1506" s="2"/>
      <c r="T1506" s="2"/>
      <c r="U1506" s="2"/>
      <c r="V1506" s="2"/>
      <c r="W1506" s="2"/>
      <c r="X1506" s="2"/>
      <c r="Y1506" s="2"/>
      <c r="Z1506" s="2"/>
      <c r="AA1506" s="2"/>
      <c r="AB1506" s="2"/>
      <c r="AC1506" s="2"/>
      <c r="AD1506" s="2"/>
      <c r="AE1506" s="2"/>
      <c r="AF1506" s="2"/>
      <c r="AG1506" s="2"/>
      <c r="AH1506" s="2"/>
      <c r="AI1506" s="2"/>
      <c r="AJ1506" s="2"/>
      <c r="AK1506" s="2"/>
      <c r="AL1506" s="2"/>
      <c r="AM1506" s="2"/>
    </row>
    <row r="1507" spans="2:39" ht="15.75" thickBot="1" x14ac:dyDescent="0.3">
      <c r="B1507" t="s">
        <v>807</v>
      </c>
      <c r="C1507" s="28">
        <v>2.8</v>
      </c>
      <c r="D1507" s="28">
        <v>2</v>
      </c>
      <c r="E1507" s="28">
        <v>2.8</v>
      </c>
      <c r="F1507" s="28">
        <v>0.9</v>
      </c>
      <c r="G1507" s="28">
        <v>0.3</v>
      </c>
      <c r="H1507" s="28">
        <v>-0.1</v>
      </c>
      <c r="I1507" s="2"/>
      <c r="J1507" s="2"/>
      <c r="K1507" s="28">
        <v>-13.4</v>
      </c>
      <c r="L1507" s="28"/>
      <c r="M1507" s="28"/>
      <c r="N1507" s="28"/>
      <c r="R1507" s="2"/>
      <c r="S1507" s="2"/>
      <c r="T1507" s="2"/>
      <c r="U1507" s="2"/>
      <c r="V1507" s="2"/>
      <c r="W1507" s="2"/>
      <c r="X1507" s="2"/>
      <c r="Y1507" s="2"/>
      <c r="Z1507" s="2"/>
      <c r="AA1507" s="2"/>
      <c r="AB1507" s="2"/>
      <c r="AC1507" s="2"/>
      <c r="AD1507" s="2"/>
      <c r="AE1507" s="2"/>
      <c r="AF1507" s="2"/>
      <c r="AG1507" s="2"/>
      <c r="AH1507" s="2"/>
      <c r="AI1507" s="2"/>
      <c r="AJ1507" s="2"/>
      <c r="AK1507" s="2"/>
      <c r="AL1507" s="2"/>
      <c r="AM1507" s="2"/>
    </row>
    <row r="1508" spans="2:39" s="13" customFormat="1" x14ac:dyDescent="0.25">
      <c r="B1508" s="13" t="s">
        <v>686</v>
      </c>
      <c r="C1508" s="27">
        <f t="shared" ref="C1508:H1508" si="193">SUM(C1503:C1507)</f>
        <v>192.5</v>
      </c>
      <c r="D1508" s="27">
        <f t="shared" si="193"/>
        <v>72.2</v>
      </c>
      <c r="E1508" s="27">
        <f t="shared" si="193"/>
        <v>48.3</v>
      </c>
      <c r="F1508" s="27">
        <f t="shared" si="193"/>
        <v>44.5</v>
      </c>
      <c r="G1508" s="27">
        <f t="shared" si="193"/>
        <v>43.6</v>
      </c>
      <c r="H1508" s="27">
        <f t="shared" si="193"/>
        <v>1.4155343563970746E-15</v>
      </c>
      <c r="I1508" s="27"/>
      <c r="J1508" s="27"/>
      <c r="K1508" s="27">
        <f>SUM(K1503:K1507)</f>
        <v>227.6</v>
      </c>
      <c r="L1508" s="27">
        <f>SUM(L1503:L1507)</f>
        <v>0</v>
      </c>
      <c r="M1508" s="27"/>
      <c r="N1508"/>
      <c r="O1508"/>
      <c r="P1508"/>
      <c r="Q1508"/>
      <c r="R1508" s="27"/>
      <c r="S1508" s="27"/>
      <c r="T1508" s="27"/>
      <c r="U1508" s="27"/>
      <c r="V1508" s="27"/>
      <c r="W1508" s="27"/>
      <c r="X1508" s="27"/>
      <c r="Y1508" s="27"/>
      <c r="Z1508" s="27"/>
      <c r="AA1508" s="27"/>
      <c r="AB1508" s="27"/>
      <c r="AC1508" s="27"/>
      <c r="AD1508" s="27"/>
      <c r="AE1508" s="27"/>
      <c r="AF1508" s="27"/>
      <c r="AG1508" s="27"/>
      <c r="AH1508" s="27"/>
      <c r="AI1508" s="27"/>
      <c r="AJ1508" s="27"/>
      <c r="AK1508" s="27"/>
      <c r="AL1508" s="27"/>
      <c r="AM1508" s="27"/>
    </row>
    <row r="1509" spans="2:39" x14ac:dyDescent="0.25">
      <c r="C1509" s="2"/>
      <c r="D1509" s="2"/>
      <c r="E1509" s="2"/>
      <c r="F1509" s="2"/>
      <c r="G1509" s="2"/>
      <c r="H1509" s="2"/>
      <c r="I1509" s="2"/>
      <c r="J1509" s="2"/>
      <c r="L1509" s="2"/>
      <c r="M1509" s="2"/>
      <c r="R1509" s="2"/>
      <c r="S1509" s="2"/>
      <c r="T1509" s="2"/>
      <c r="U1509" s="2"/>
      <c r="V1509" s="2"/>
      <c r="W1509" s="2"/>
      <c r="X1509" s="2"/>
      <c r="Y1509" s="2"/>
      <c r="Z1509" s="2"/>
      <c r="AA1509" s="2"/>
      <c r="AB1509" s="2"/>
      <c r="AC1509" s="2"/>
      <c r="AD1509" s="2"/>
      <c r="AE1509" s="2"/>
      <c r="AF1509" s="2"/>
      <c r="AG1509" s="2"/>
      <c r="AH1509" s="2"/>
      <c r="AI1509" s="2"/>
      <c r="AJ1509" s="2"/>
      <c r="AK1509" s="2"/>
      <c r="AL1509" s="2"/>
      <c r="AM1509" s="2"/>
    </row>
    <row r="1510" spans="2:39" x14ac:dyDescent="0.25">
      <c r="C1510" s="2"/>
      <c r="D1510" s="2"/>
      <c r="E1510" s="2"/>
      <c r="F1510" s="2"/>
      <c r="G1510" s="2"/>
      <c r="H1510" s="2"/>
      <c r="I1510" s="2"/>
      <c r="J1510" s="2"/>
      <c r="L1510" s="2"/>
      <c r="M1510" s="2"/>
      <c r="R1510" s="2"/>
      <c r="S1510" s="2"/>
      <c r="T1510" s="2"/>
      <c r="U1510" s="2"/>
      <c r="V1510" s="2"/>
      <c r="W1510" s="2"/>
      <c r="X1510" s="2"/>
      <c r="Y1510" s="2"/>
      <c r="Z1510" s="2"/>
      <c r="AA1510" s="2"/>
      <c r="AB1510" s="2"/>
      <c r="AC1510" s="2"/>
      <c r="AD1510" s="2"/>
      <c r="AE1510" s="2"/>
      <c r="AF1510" s="2"/>
      <c r="AG1510" s="2"/>
      <c r="AH1510" s="2"/>
      <c r="AI1510" s="2"/>
      <c r="AJ1510" s="2"/>
      <c r="AK1510" s="2"/>
      <c r="AL1510" s="2"/>
      <c r="AM1510" s="2"/>
    </row>
    <row r="1511" spans="2:39" x14ac:dyDescent="0.25">
      <c r="B1511" s="47" t="s">
        <v>37</v>
      </c>
      <c r="C1511" s="47"/>
      <c r="D1511" s="47"/>
      <c r="E1511" s="47"/>
      <c r="F1511" s="47"/>
      <c r="G1511" s="47"/>
      <c r="H1511" s="47"/>
      <c r="I1511" s="47"/>
      <c r="J1511" s="47"/>
      <c r="K1511" s="47"/>
      <c r="L1511" s="47"/>
      <c r="M1511" s="47"/>
      <c r="N1511" s="47"/>
      <c r="R1511" s="2"/>
      <c r="S1511" s="2"/>
      <c r="T1511" s="2"/>
      <c r="U1511" s="2"/>
      <c r="V1511" s="2"/>
      <c r="W1511" s="2"/>
      <c r="X1511" s="2"/>
      <c r="Y1511" s="2"/>
      <c r="Z1511" s="2"/>
      <c r="AA1511" s="2"/>
      <c r="AB1511" s="2"/>
      <c r="AC1511" s="2"/>
      <c r="AD1511" s="2"/>
      <c r="AE1511" s="2"/>
      <c r="AF1511" s="2"/>
      <c r="AG1511" s="2"/>
      <c r="AH1511" s="2"/>
      <c r="AI1511" s="2"/>
      <c r="AJ1511" s="2"/>
      <c r="AK1511" s="2"/>
      <c r="AL1511" s="2"/>
      <c r="AM1511" s="2"/>
    </row>
    <row r="1512" spans="2:39" x14ac:dyDescent="0.25">
      <c r="C1512" s="2"/>
      <c r="D1512" s="2"/>
      <c r="E1512" s="2"/>
      <c r="F1512" s="2"/>
      <c r="G1512" s="2"/>
      <c r="H1512" s="2"/>
      <c r="I1512" s="2"/>
      <c r="J1512" s="2"/>
      <c r="L1512" s="2"/>
      <c r="M1512" s="2"/>
      <c r="R1512" s="2"/>
      <c r="S1512" s="2"/>
      <c r="T1512" s="2"/>
      <c r="U1512" s="2"/>
      <c r="V1512" s="2"/>
      <c r="W1512" s="2"/>
      <c r="X1512" s="2"/>
      <c r="Y1512" s="2"/>
      <c r="Z1512" s="2"/>
      <c r="AA1512" s="2"/>
      <c r="AB1512" s="2"/>
      <c r="AC1512" s="2"/>
      <c r="AD1512" s="2"/>
      <c r="AE1512" s="2"/>
      <c r="AF1512" s="2"/>
      <c r="AG1512" s="2"/>
      <c r="AH1512" s="2"/>
      <c r="AI1512" s="2"/>
      <c r="AJ1512" s="2"/>
      <c r="AK1512" s="2"/>
      <c r="AL1512" s="2"/>
      <c r="AM1512" s="2"/>
    </row>
    <row r="1513" spans="2:39" ht="15.75" thickBot="1" x14ac:dyDescent="0.3">
      <c r="C1513" s="5">
        <v>44408</v>
      </c>
      <c r="D1513" s="5">
        <v>44043</v>
      </c>
      <c r="E1513" s="5">
        <v>43677</v>
      </c>
      <c r="F1513" s="5">
        <v>43312</v>
      </c>
      <c r="G1513" s="5">
        <v>42947</v>
      </c>
      <c r="H1513" s="5">
        <v>42582</v>
      </c>
      <c r="I1513" s="2"/>
      <c r="J1513" s="2"/>
      <c r="K1513" s="5">
        <v>44592</v>
      </c>
      <c r="L1513" s="5">
        <v>44227</v>
      </c>
      <c r="M1513" s="5">
        <v>43861</v>
      </c>
      <c r="N1513" s="5">
        <v>43496</v>
      </c>
      <c r="R1513" s="2"/>
      <c r="S1513" s="2"/>
      <c r="T1513" s="2"/>
      <c r="U1513" s="2"/>
      <c r="V1513" s="2"/>
      <c r="W1513" s="2"/>
      <c r="X1513" s="2"/>
      <c r="Y1513" s="2"/>
      <c r="Z1513" s="2"/>
      <c r="AA1513" s="2"/>
      <c r="AB1513" s="2"/>
      <c r="AC1513" s="2"/>
      <c r="AD1513" s="2"/>
      <c r="AE1513" s="2"/>
      <c r="AF1513" s="2"/>
      <c r="AG1513" s="2"/>
      <c r="AH1513" s="2"/>
      <c r="AI1513" s="2"/>
      <c r="AJ1513" s="2"/>
      <c r="AK1513" s="2"/>
      <c r="AL1513" s="2"/>
      <c r="AM1513" s="2"/>
    </row>
    <row r="1514" spans="2:39" x14ac:dyDescent="0.25">
      <c r="B1514" t="s">
        <v>808</v>
      </c>
      <c r="C1514" s="2">
        <v>30.8</v>
      </c>
      <c r="D1514" s="2">
        <v>29.2</v>
      </c>
      <c r="E1514">
        <v>35.299999999999997</v>
      </c>
      <c r="F1514">
        <v>31.6</v>
      </c>
      <c r="G1514" s="2">
        <v>31.9</v>
      </c>
      <c r="H1514" s="2">
        <v>26.1</v>
      </c>
      <c r="I1514" s="2"/>
      <c r="J1514" s="2"/>
      <c r="K1514">
        <v>34.5</v>
      </c>
      <c r="L1514" s="2"/>
      <c r="M1514" s="2"/>
      <c r="R1514" s="2"/>
      <c r="S1514" s="2"/>
      <c r="T1514" s="2"/>
      <c r="U1514" s="2"/>
      <c r="V1514" s="2"/>
      <c r="W1514" s="2"/>
      <c r="X1514" s="2"/>
      <c r="Y1514" s="2"/>
      <c r="Z1514" s="2"/>
      <c r="AA1514" s="2"/>
      <c r="AB1514" s="2"/>
      <c r="AC1514" s="2"/>
      <c r="AD1514" s="2"/>
      <c r="AE1514" s="2"/>
      <c r="AF1514" s="2"/>
      <c r="AG1514" s="2"/>
      <c r="AH1514" s="2"/>
      <c r="AI1514" s="2"/>
      <c r="AJ1514" s="2"/>
      <c r="AK1514" s="2"/>
      <c r="AL1514" s="2"/>
      <c r="AM1514" s="2"/>
    </row>
    <row r="1515" spans="2:39" ht="15.75" thickBot="1" x14ac:dyDescent="0.3">
      <c r="B1515" t="s">
        <v>809</v>
      </c>
      <c r="C1515" s="28">
        <v>1.1000000000000001</v>
      </c>
      <c r="D1515" s="28">
        <v>0.8</v>
      </c>
      <c r="E1515" s="28">
        <v>1</v>
      </c>
      <c r="F1515" s="28">
        <v>0.5</v>
      </c>
      <c r="G1515" s="28">
        <v>0.8</v>
      </c>
      <c r="H1515" s="28">
        <v>2.1</v>
      </c>
      <c r="I1515" s="2"/>
      <c r="J1515" s="2"/>
      <c r="K1515" s="28">
        <v>1.3</v>
      </c>
      <c r="L1515" s="28"/>
      <c r="M1515" s="28"/>
      <c r="N1515" s="28"/>
      <c r="R1515" s="2"/>
      <c r="S1515" s="2"/>
      <c r="T1515" s="2"/>
      <c r="U1515" s="2"/>
      <c r="V1515" s="2"/>
      <c r="W1515" s="2"/>
      <c r="X1515" s="2"/>
      <c r="Y1515" s="2"/>
      <c r="Z1515" s="2"/>
      <c r="AA1515" s="2"/>
      <c r="AB1515" s="2"/>
      <c r="AC1515" s="2"/>
      <c r="AD1515" s="2"/>
      <c r="AE1515" s="2"/>
      <c r="AF1515" s="2"/>
      <c r="AG1515" s="2"/>
      <c r="AH1515" s="2"/>
      <c r="AI1515" s="2"/>
      <c r="AJ1515" s="2"/>
      <c r="AK1515" s="2"/>
      <c r="AL1515" s="2"/>
      <c r="AM1515" s="2"/>
    </row>
    <row r="1516" spans="2:39" s="13" customFormat="1" x14ac:dyDescent="0.25">
      <c r="B1516" s="13" t="s">
        <v>41</v>
      </c>
      <c r="C1516" s="27">
        <f>SUM(C1514:C1515)</f>
        <v>31.900000000000002</v>
      </c>
      <c r="D1516" s="27">
        <f>SUM(D1514:D1515)</f>
        <v>30</v>
      </c>
      <c r="E1516" s="27">
        <f>SUM(E1514:E1515)</f>
        <v>36.299999999999997</v>
      </c>
      <c r="F1516" s="27">
        <f>SUM(F1514:F1515)</f>
        <v>32.1</v>
      </c>
      <c r="G1516" s="27">
        <f t="shared" ref="G1516:H1516" si="194">SUM(G1514:G1515)</f>
        <v>32.699999999999996</v>
      </c>
      <c r="H1516" s="27">
        <f t="shared" si="194"/>
        <v>28.200000000000003</v>
      </c>
      <c r="I1516" s="27"/>
      <c r="J1516" s="27"/>
      <c r="K1516" s="27">
        <f>SUM(K1514:K1515)</f>
        <v>35.799999999999997</v>
      </c>
      <c r="L1516" s="27"/>
      <c r="M1516" s="27"/>
      <c r="N1516"/>
      <c r="O1516"/>
      <c r="P1516"/>
      <c r="Q1516"/>
      <c r="R1516" s="27"/>
      <c r="S1516" s="27"/>
      <c r="T1516" s="27"/>
      <c r="U1516" s="27"/>
      <c r="V1516" s="27"/>
      <c r="W1516" s="27"/>
      <c r="X1516" s="27"/>
      <c r="Y1516" s="27"/>
      <c r="Z1516" s="27"/>
      <c r="AA1516" s="27"/>
      <c r="AB1516" s="27"/>
      <c r="AC1516" s="27"/>
      <c r="AD1516" s="27"/>
      <c r="AE1516" s="27"/>
      <c r="AF1516" s="27"/>
      <c r="AG1516" s="27"/>
      <c r="AH1516" s="27"/>
      <c r="AI1516" s="27"/>
      <c r="AJ1516" s="27"/>
      <c r="AK1516" s="27"/>
      <c r="AL1516" s="27"/>
      <c r="AM1516" s="27"/>
    </row>
    <row r="1517" spans="2:39" x14ac:dyDescent="0.25">
      <c r="C1517" s="2"/>
      <c r="D1517" s="2"/>
      <c r="E1517" s="2"/>
      <c r="F1517" s="2"/>
      <c r="G1517" s="2"/>
      <c r="H1517" s="2"/>
      <c r="I1517" s="2"/>
      <c r="J1517" s="2"/>
      <c r="L1517" s="2"/>
      <c r="M1517" s="2"/>
      <c r="R1517" s="2"/>
      <c r="S1517" s="2"/>
      <c r="T1517" s="2"/>
      <c r="U1517" s="2"/>
      <c r="V1517" s="2"/>
      <c r="W1517" s="2"/>
      <c r="X1517" s="2"/>
      <c r="Y1517" s="2"/>
      <c r="Z1517" s="2"/>
      <c r="AA1517" s="2"/>
      <c r="AB1517" s="2"/>
      <c r="AC1517" s="2"/>
      <c r="AD1517" s="2"/>
      <c r="AE1517" s="2"/>
      <c r="AF1517" s="2"/>
      <c r="AG1517" s="2"/>
      <c r="AH1517" s="2"/>
      <c r="AI1517" s="2"/>
      <c r="AJ1517" s="2"/>
      <c r="AK1517" s="2"/>
      <c r="AL1517" s="2"/>
      <c r="AM1517" s="2"/>
    </row>
    <row r="1518" spans="2:39" x14ac:dyDescent="0.25">
      <c r="C1518" s="2"/>
      <c r="D1518" s="2"/>
      <c r="E1518" s="2"/>
      <c r="F1518" s="2"/>
      <c r="G1518" s="2"/>
      <c r="H1518" s="2"/>
      <c r="I1518" s="2"/>
      <c r="J1518" s="2"/>
      <c r="L1518" s="2"/>
      <c r="M1518" s="2"/>
      <c r="R1518" s="2"/>
      <c r="S1518" s="2"/>
      <c r="T1518" s="2"/>
      <c r="U1518" s="2"/>
      <c r="V1518" s="2"/>
      <c r="W1518" s="2"/>
      <c r="X1518" s="2"/>
      <c r="Y1518" s="2"/>
      <c r="Z1518" s="2"/>
      <c r="AA1518" s="2"/>
      <c r="AB1518" s="2"/>
      <c r="AC1518" s="2"/>
      <c r="AD1518" s="2"/>
      <c r="AE1518" s="2"/>
      <c r="AF1518" s="2"/>
      <c r="AG1518" s="2"/>
      <c r="AH1518" s="2"/>
      <c r="AI1518" s="2"/>
      <c r="AJ1518" s="2"/>
      <c r="AK1518" s="2"/>
      <c r="AL1518" s="2"/>
      <c r="AM1518" s="2"/>
    </row>
    <row r="1519" spans="2:39" x14ac:dyDescent="0.25">
      <c r="B1519" s="47" t="s">
        <v>810</v>
      </c>
      <c r="C1519" s="47"/>
      <c r="D1519" s="47"/>
      <c r="E1519" s="47"/>
      <c r="F1519" s="47"/>
      <c r="G1519" s="47"/>
      <c r="H1519" s="47"/>
      <c r="I1519" s="47"/>
      <c r="J1519" s="47"/>
      <c r="K1519" s="47"/>
      <c r="L1519" s="47"/>
      <c r="M1519" s="47"/>
      <c r="N1519" s="47"/>
      <c r="R1519" s="2"/>
      <c r="S1519" s="2"/>
      <c r="T1519" s="2"/>
      <c r="U1519" s="2"/>
      <c r="V1519" s="2"/>
      <c r="W1519" s="2"/>
      <c r="X1519" s="2"/>
      <c r="Y1519" s="2"/>
      <c r="Z1519" s="2"/>
      <c r="AA1519" s="2"/>
      <c r="AB1519" s="2"/>
      <c r="AC1519" s="2"/>
      <c r="AD1519" s="2"/>
      <c r="AE1519" s="2"/>
      <c r="AF1519" s="2"/>
      <c r="AG1519" s="2"/>
      <c r="AH1519" s="2"/>
      <c r="AI1519" s="2"/>
      <c r="AJ1519" s="2"/>
      <c r="AK1519" s="2"/>
      <c r="AL1519" s="2"/>
      <c r="AM1519" s="2"/>
    </row>
    <row r="1520" spans="2:39" x14ac:dyDescent="0.25">
      <c r="C1520" s="2"/>
      <c r="D1520" s="2"/>
      <c r="E1520" s="2"/>
      <c r="F1520" s="2"/>
      <c r="G1520" s="2"/>
      <c r="H1520" s="2"/>
      <c r="I1520" s="2"/>
      <c r="J1520" s="2"/>
      <c r="L1520" s="2"/>
      <c r="M1520" s="2"/>
      <c r="R1520" s="2"/>
      <c r="S1520" s="2"/>
      <c r="T1520" s="2"/>
      <c r="U1520" s="2"/>
      <c r="V1520" s="2"/>
      <c r="W1520" s="2"/>
      <c r="X1520" s="2"/>
      <c r="Y1520" s="2"/>
      <c r="Z1520" s="2"/>
      <c r="AA1520" s="2"/>
      <c r="AB1520" s="2"/>
      <c r="AC1520" s="2"/>
      <c r="AD1520" s="2"/>
      <c r="AE1520" s="2"/>
      <c r="AF1520" s="2"/>
      <c r="AG1520" s="2"/>
      <c r="AH1520" s="2"/>
      <c r="AI1520" s="2"/>
      <c r="AJ1520" s="2"/>
      <c r="AK1520" s="2"/>
      <c r="AL1520" s="2"/>
      <c r="AM1520" s="2"/>
    </row>
    <row r="1521" spans="2:39" ht="15.75" thickBot="1" x14ac:dyDescent="0.3">
      <c r="B1521" t="s">
        <v>811</v>
      </c>
      <c r="C1521" s="5">
        <v>44408</v>
      </c>
      <c r="D1521" s="5">
        <v>44043</v>
      </c>
      <c r="E1521" s="5">
        <v>43677</v>
      </c>
      <c r="F1521" s="5">
        <v>43312</v>
      </c>
      <c r="G1521" s="5">
        <v>42947</v>
      </c>
      <c r="H1521" s="5">
        <v>42582</v>
      </c>
      <c r="I1521" s="2"/>
      <c r="J1521" s="2"/>
      <c r="K1521" s="5">
        <v>44592</v>
      </c>
      <c r="L1521" s="5">
        <v>44227</v>
      </c>
      <c r="M1521" s="5">
        <v>43861</v>
      </c>
      <c r="N1521" s="5">
        <v>43496</v>
      </c>
      <c r="R1521" s="2"/>
      <c r="S1521" s="2"/>
      <c r="T1521" s="2"/>
      <c r="U1521" s="2"/>
      <c r="V1521" s="2"/>
      <c r="W1521" s="2"/>
      <c r="X1521" s="2"/>
      <c r="Y1521" s="2"/>
      <c r="Z1521" s="2"/>
      <c r="AA1521" s="2"/>
      <c r="AB1521" s="2"/>
      <c r="AC1521" s="2"/>
      <c r="AD1521" s="2"/>
      <c r="AE1521" s="2"/>
      <c r="AF1521" s="2"/>
      <c r="AG1521" s="2"/>
      <c r="AH1521" s="2"/>
      <c r="AI1521" s="2"/>
      <c r="AJ1521" s="2"/>
      <c r="AK1521" s="2"/>
      <c r="AL1521" s="2"/>
      <c r="AM1521" s="2"/>
    </row>
    <row r="1522" spans="2:39" x14ac:dyDescent="0.25">
      <c r="B1522" t="s">
        <v>812</v>
      </c>
      <c r="C1522" s="2">
        <v>104.5</v>
      </c>
      <c r="D1522" s="2">
        <v>99.2</v>
      </c>
      <c r="E1522">
        <v>260.5</v>
      </c>
      <c r="F1522" s="2">
        <v>120.3</v>
      </c>
      <c r="G1522">
        <v>118.9</v>
      </c>
      <c r="H1522">
        <v>97.3</v>
      </c>
      <c r="I1522" s="2"/>
      <c r="J1522" s="2"/>
      <c r="L1522" s="2"/>
      <c r="M1522" s="2"/>
      <c r="R1522" s="2"/>
      <c r="S1522" s="2"/>
      <c r="T1522" s="2"/>
      <c r="U1522" s="2"/>
      <c r="V1522" s="2"/>
      <c r="W1522" s="2"/>
      <c r="X1522" s="2"/>
      <c r="Y1522" s="2"/>
      <c r="Z1522" s="2"/>
      <c r="AA1522" s="2"/>
      <c r="AB1522" s="2"/>
      <c r="AC1522" s="2"/>
      <c r="AD1522" s="2"/>
      <c r="AE1522" s="2"/>
      <c r="AF1522" s="2"/>
      <c r="AG1522" s="2"/>
      <c r="AH1522" s="2"/>
      <c r="AI1522" s="2"/>
      <c r="AJ1522" s="2"/>
      <c r="AK1522" s="2"/>
      <c r="AL1522" s="2"/>
      <c r="AM1522" s="2"/>
    </row>
    <row r="1523" spans="2:39" ht="15.75" thickBot="1" x14ac:dyDescent="0.3">
      <c r="B1523" t="s">
        <v>813</v>
      </c>
      <c r="C1523" s="28">
        <v>3267.8</v>
      </c>
      <c r="D1523" s="28">
        <v>3132.8</v>
      </c>
      <c r="E1523" s="28">
        <v>2836.7</v>
      </c>
      <c r="F1523" s="28">
        <v>3530.9</v>
      </c>
      <c r="G1523" s="28">
        <v>3661.6</v>
      </c>
      <c r="H1523" s="28">
        <v>4076.1</v>
      </c>
      <c r="I1523" s="2"/>
      <c r="J1523" s="2"/>
      <c r="L1523" s="2"/>
      <c r="M1523" s="2"/>
      <c r="R1523" s="2"/>
      <c r="S1523" s="2"/>
      <c r="T1523" s="2"/>
      <c r="U1523" s="2"/>
      <c r="V1523" s="2"/>
      <c r="W1523" s="2"/>
      <c r="X1523" s="2"/>
      <c r="Y1523" s="2"/>
      <c r="Z1523" s="2"/>
      <c r="AA1523" s="2"/>
      <c r="AB1523" s="2"/>
      <c r="AC1523" s="2"/>
      <c r="AD1523" s="2"/>
      <c r="AE1523" s="2"/>
      <c r="AF1523" s="2"/>
      <c r="AG1523" s="2"/>
      <c r="AH1523" s="2"/>
      <c r="AI1523" s="2"/>
      <c r="AJ1523" s="2"/>
      <c r="AK1523" s="2"/>
      <c r="AL1523" s="2"/>
      <c r="AM1523" s="2"/>
    </row>
    <row r="1524" spans="2:39" s="13" customFormat="1" x14ac:dyDescent="0.25">
      <c r="B1524" s="13" t="s">
        <v>41</v>
      </c>
      <c r="C1524" s="27">
        <f>SUM(C1522:C1523)</f>
        <v>3372.3</v>
      </c>
      <c r="D1524" s="27">
        <f>SUM(D1522:D1523)</f>
        <v>3232</v>
      </c>
      <c r="E1524" s="27">
        <f>SUM(E1522:E1523)</f>
        <v>3097.2</v>
      </c>
      <c r="F1524" s="27">
        <f>SUM(F1522:F1523)</f>
        <v>3651.2000000000003</v>
      </c>
      <c r="G1524" s="27">
        <f t="shared" ref="G1524:H1524" si="195">SUM(G1522:G1523)</f>
        <v>3780.5</v>
      </c>
      <c r="H1524" s="27">
        <f t="shared" si="195"/>
        <v>4173.3999999999996</v>
      </c>
      <c r="I1524" s="27"/>
      <c r="J1524" s="27"/>
      <c r="K1524" s="27"/>
      <c r="S1524" s="2"/>
      <c r="T1524" s="27"/>
      <c r="U1524" s="27"/>
      <c r="V1524" s="27"/>
      <c r="W1524" s="27"/>
      <c r="X1524" s="27"/>
      <c r="Y1524" s="27"/>
      <c r="Z1524" s="27"/>
      <c r="AA1524" s="27"/>
      <c r="AB1524" s="27"/>
      <c r="AC1524" s="27"/>
      <c r="AD1524" s="27"/>
      <c r="AE1524" s="27"/>
      <c r="AF1524" s="27"/>
      <c r="AG1524" s="27"/>
      <c r="AH1524" s="27"/>
      <c r="AI1524" s="27"/>
      <c r="AJ1524" s="27"/>
      <c r="AK1524" s="27"/>
      <c r="AL1524" s="27"/>
      <c r="AM1524" s="27"/>
    </row>
    <row r="1525" spans="2:39" x14ac:dyDescent="0.25">
      <c r="C1525" s="2"/>
      <c r="D1525" s="2"/>
      <c r="E1525" s="2"/>
      <c r="F1525" s="2"/>
      <c r="G1525" s="2"/>
      <c r="H1525" s="2"/>
      <c r="I1525" s="2"/>
      <c r="J1525" s="2"/>
      <c r="S1525" s="2"/>
      <c r="T1525" s="2"/>
      <c r="U1525" s="2"/>
      <c r="V1525" s="2"/>
      <c r="W1525" s="2"/>
      <c r="X1525" s="2"/>
      <c r="Y1525" s="2"/>
      <c r="Z1525" s="2"/>
      <c r="AA1525" s="2"/>
      <c r="AB1525" s="2"/>
      <c r="AC1525" s="2"/>
      <c r="AD1525" s="2"/>
      <c r="AE1525" s="2"/>
      <c r="AF1525" s="2"/>
      <c r="AG1525" s="2"/>
      <c r="AH1525" s="2"/>
      <c r="AI1525" s="2"/>
      <c r="AJ1525" s="2"/>
      <c r="AK1525" s="2"/>
      <c r="AL1525" s="2"/>
      <c r="AM1525" s="2"/>
    </row>
    <row r="1526" spans="2:39" x14ac:dyDescent="0.25">
      <c r="B1526" t="s">
        <v>288</v>
      </c>
      <c r="C1526" s="2"/>
      <c r="D1526" s="2"/>
      <c r="E1526" s="2"/>
      <c r="F1526" s="2"/>
      <c r="G1526" s="2"/>
      <c r="H1526" s="2"/>
      <c r="I1526" s="2"/>
      <c r="J1526" s="2"/>
      <c r="S1526" s="2"/>
      <c r="T1526" s="2"/>
      <c r="U1526" s="2"/>
      <c r="V1526" s="2"/>
      <c r="W1526" s="2"/>
      <c r="X1526" s="2"/>
      <c r="Y1526" s="2"/>
      <c r="Z1526" s="2"/>
      <c r="AA1526" s="2"/>
      <c r="AB1526" s="2"/>
      <c r="AC1526" s="2"/>
      <c r="AD1526" s="2"/>
      <c r="AE1526" s="2"/>
      <c r="AF1526" s="2"/>
      <c r="AG1526" s="2"/>
      <c r="AH1526" s="2"/>
      <c r="AI1526" s="2"/>
      <c r="AJ1526" s="2"/>
      <c r="AK1526" s="2"/>
      <c r="AL1526" s="2"/>
      <c r="AM1526" s="2"/>
    </row>
    <row r="1527" spans="2:39" x14ac:dyDescent="0.25">
      <c r="B1527" t="s">
        <v>812</v>
      </c>
      <c r="C1527" s="2">
        <v>0.2</v>
      </c>
      <c r="D1527" s="2">
        <v>1</v>
      </c>
      <c r="E1527">
        <v>1.2</v>
      </c>
      <c r="F1527">
        <v>0.1</v>
      </c>
      <c r="G1527" s="2">
        <v>0.1</v>
      </c>
      <c r="H1527" s="2">
        <v>0.9</v>
      </c>
      <c r="I1527" s="2"/>
      <c r="J1527" s="2"/>
      <c r="S1527" s="2"/>
      <c r="T1527" s="2"/>
      <c r="U1527" s="2"/>
      <c r="V1527" s="2"/>
      <c r="W1527" s="2"/>
      <c r="X1527" s="2"/>
      <c r="Y1527" s="2"/>
      <c r="Z1527" s="2"/>
      <c r="AA1527" s="2"/>
      <c r="AB1527" s="2"/>
      <c r="AC1527" s="2"/>
      <c r="AD1527" s="2"/>
      <c r="AE1527" s="2"/>
      <c r="AF1527" s="2"/>
      <c r="AG1527" s="2"/>
      <c r="AH1527" s="2"/>
      <c r="AI1527" s="2"/>
      <c r="AJ1527" s="2"/>
      <c r="AK1527" s="2"/>
      <c r="AL1527" s="2"/>
      <c r="AM1527" s="2"/>
    </row>
    <row r="1528" spans="2:39" ht="15.75" thickBot="1" x14ac:dyDescent="0.3">
      <c r="B1528" t="s">
        <v>813</v>
      </c>
      <c r="C1528" s="28">
        <v>18.100000000000001</v>
      </c>
      <c r="D1528" s="28">
        <v>38.9</v>
      </c>
      <c r="E1528" s="28">
        <v>28.9</v>
      </c>
      <c r="F1528" s="28">
        <v>16.5</v>
      </c>
      <c r="G1528" s="28">
        <v>26.9</v>
      </c>
      <c r="H1528" s="28">
        <v>43.8</v>
      </c>
      <c r="I1528" s="2"/>
      <c r="J1528" s="2"/>
      <c r="S1528" s="2"/>
      <c r="T1528" s="2"/>
      <c r="U1528" s="2"/>
      <c r="V1528" s="2"/>
      <c r="W1528" s="2"/>
      <c r="X1528" s="2"/>
      <c r="Y1528" s="2"/>
      <c r="Z1528" s="2"/>
      <c r="AA1528" s="2"/>
      <c r="AB1528" s="2"/>
      <c r="AC1528" s="2"/>
      <c r="AD1528" s="2"/>
      <c r="AE1528" s="2"/>
      <c r="AF1528" s="2"/>
      <c r="AG1528" s="2"/>
      <c r="AH1528" s="2"/>
      <c r="AI1528" s="2"/>
      <c r="AJ1528" s="2"/>
      <c r="AK1528" s="2"/>
      <c r="AL1528" s="2"/>
      <c r="AM1528" s="2"/>
    </row>
    <row r="1529" spans="2:39" s="13" customFormat="1" x14ac:dyDescent="0.25">
      <c r="B1529" s="13" t="s">
        <v>41</v>
      </c>
      <c r="C1529" s="27">
        <f>SUM(C1527:C1528)</f>
        <v>18.3</v>
      </c>
      <c r="D1529" s="27">
        <f>SUM(D1527:D1528)</f>
        <v>39.9</v>
      </c>
      <c r="E1529" s="27">
        <f>SUM(E1527:E1528)</f>
        <v>30.099999999999998</v>
      </c>
      <c r="F1529" s="27">
        <f>SUM(F1527:F1528)</f>
        <v>16.600000000000001</v>
      </c>
      <c r="G1529" s="27">
        <f t="shared" ref="G1529:H1529" si="196">SUM(G1527:G1528)</f>
        <v>27</v>
      </c>
      <c r="H1529" s="27">
        <f t="shared" si="196"/>
        <v>44.699999999999996</v>
      </c>
      <c r="I1529" s="27"/>
      <c r="J1529" s="27"/>
      <c r="K1529" s="27"/>
      <c r="S1529" s="2"/>
      <c r="T1529" s="27"/>
      <c r="U1529" s="27"/>
      <c r="V1529" s="27"/>
      <c r="W1529" s="27"/>
      <c r="X1529" s="27"/>
      <c r="Y1529" s="27"/>
      <c r="Z1529" s="27"/>
      <c r="AA1529" s="27"/>
      <c r="AB1529" s="27"/>
      <c r="AC1529" s="27"/>
      <c r="AD1529" s="27"/>
      <c r="AE1529" s="27"/>
      <c r="AF1529" s="27"/>
      <c r="AG1529" s="27"/>
      <c r="AH1529" s="27"/>
      <c r="AI1529" s="27"/>
      <c r="AJ1529" s="27"/>
      <c r="AK1529" s="27"/>
      <c r="AL1529" s="27"/>
      <c r="AM1529" s="27"/>
    </row>
    <row r="1530" spans="2:39" x14ac:dyDescent="0.25">
      <c r="C1530" s="2"/>
      <c r="D1530" s="2"/>
      <c r="E1530" s="2"/>
      <c r="F1530" s="2"/>
      <c r="G1530" s="2"/>
      <c r="H1530" s="2"/>
      <c r="I1530" s="2"/>
      <c r="J1530" s="2"/>
      <c r="S1530" s="2"/>
      <c r="T1530" s="2"/>
      <c r="U1530" s="2"/>
      <c r="V1530" s="2"/>
      <c r="W1530" s="2"/>
      <c r="X1530" s="2"/>
      <c r="Y1530" s="2"/>
      <c r="Z1530" s="2"/>
      <c r="AA1530" s="2"/>
      <c r="AB1530" s="2"/>
      <c r="AC1530" s="2"/>
      <c r="AD1530" s="2"/>
      <c r="AE1530" s="2"/>
      <c r="AF1530" s="2"/>
      <c r="AG1530" s="2"/>
      <c r="AH1530" s="2"/>
      <c r="AI1530" s="2"/>
      <c r="AJ1530" s="2"/>
      <c r="AK1530" s="2"/>
      <c r="AL1530" s="2"/>
      <c r="AM1530" s="2"/>
    </row>
    <row r="1531" spans="2:39" x14ac:dyDescent="0.25">
      <c r="B1531" t="s">
        <v>289</v>
      </c>
      <c r="C1531" s="2"/>
      <c r="D1531" s="2"/>
      <c r="E1531" s="2"/>
      <c r="F1531" s="2"/>
      <c r="G1531" s="2"/>
      <c r="H1531" s="2"/>
      <c r="I1531" s="2"/>
      <c r="J1531" s="2"/>
      <c r="S1531" s="27"/>
      <c r="T1531" s="2"/>
      <c r="U1531" s="2"/>
      <c r="V1531" s="2"/>
      <c r="W1531" s="2"/>
      <c r="X1531" s="2"/>
      <c r="Y1531" s="2"/>
      <c r="Z1531" s="2"/>
      <c r="AA1531" s="2"/>
      <c r="AB1531" s="2"/>
      <c r="AC1531" s="2"/>
      <c r="AD1531" s="2"/>
      <c r="AE1531" s="2"/>
      <c r="AF1531" s="2"/>
      <c r="AG1531" s="2"/>
      <c r="AH1531" s="2"/>
      <c r="AI1531" s="2"/>
      <c r="AJ1531" s="2"/>
      <c r="AK1531" s="2"/>
      <c r="AL1531" s="2"/>
      <c r="AM1531" s="2"/>
    </row>
    <row r="1532" spans="2:39" x14ac:dyDescent="0.25">
      <c r="B1532" t="s">
        <v>812</v>
      </c>
      <c r="C1532" s="2">
        <v>0.2</v>
      </c>
      <c r="D1532" s="2">
        <v>0.4</v>
      </c>
      <c r="E1532" s="2">
        <v>5.6</v>
      </c>
      <c r="F1532" s="2">
        <v>0.7</v>
      </c>
      <c r="G1532" s="2">
        <v>0.7</v>
      </c>
      <c r="H1532" s="2">
        <v>0.7</v>
      </c>
      <c r="I1532" s="2"/>
      <c r="J1532" s="2"/>
      <c r="M1532" s="2"/>
      <c r="N1532" s="2"/>
      <c r="O1532" s="2"/>
      <c r="P1532" s="2"/>
      <c r="Q1532" s="2"/>
      <c r="R1532" s="2"/>
      <c r="S1532" s="2"/>
      <c r="T1532" s="2"/>
      <c r="U1532" s="2"/>
      <c r="V1532" s="2"/>
      <c r="W1532" s="2"/>
      <c r="X1532" s="2"/>
      <c r="Y1532" s="2"/>
      <c r="Z1532" s="2"/>
      <c r="AA1532" s="2"/>
      <c r="AB1532" s="2"/>
      <c r="AC1532" s="2"/>
      <c r="AD1532" s="2"/>
      <c r="AE1532" s="2"/>
      <c r="AF1532" s="2"/>
      <c r="AG1532" s="2"/>
      <c r="AH1532" s="2"/>
      <c r="AI1532" s="2"/>
      <c r="AJ1532" s="2"/>
      <c r="AK1532" s="2"/>
      <c r="AL1532" s="2"/>
      <c r="AM1532" s="2"/>
    </row>
    <row r="1533" spans="2:39" ht="15.75" thickBot="1" x14ac:dyDescent="0.3">
      <c r="B1533" t="s">
        <v>813</v>
      </c>
      <c r="C1533" s="28">
        <v>21.1</v>
      </c>
      <c r="D1533" s="28">
        <v>20.399999999999999</v>
      </c>
      <c r="E1533" s="28">
        <v>15</v>
      </c>
      <c r="F1533" s="28">
        <v>15</v>
      </c>
      <c r="G1533" s="28">
        <v>10.8</v>
      </c>
      <c r="H1533" s="28">
        <v>15.6</v>
      </c>
      <c r="I1533" s="2"/>
      <c r="J1533" s="2"/>
      <c r="L1533" s="2"/>
      <c r="M1533" s="2"/>
      <c r="R1533" s="2"/>
      <c r="S1533" s="2"/>
      <c r="T1533" s="2"/>
      <c r="U1533" s="2"/>
      <c r="V1533" s="2"/>
      <c r="W1533" s="2"/>
      <c r="X1533" s="2"/>
      <c r="Y1533" s="2"/>
      <c r="Z1533" s="2"/>
      <c r="AA1533" s="2"/>
      <c r="AB1533" s="2"/>
      <c r="AC1533" s="2"/>
      <c r="AD1533" s="2"/>
      <c r="AE1533" s="2"/>
      <c r="AF1533" s="2"/>
      <c r="AG1533" s="2"/>
      <c r="AH1533" s="2"/>
      <c r="AI1533" s="2"/>
      <c r="AJ1533" s="2"/>
      <c r="AK1533" s="2"/>
      <c r="AL1533" s="2"/>
      <c r="AM1533" s="2"/>
    </row>
    <row r="1534" spans="2:39" s="13" customFormat="1" x14ac:dyDescent="0.25">
      <c r="B1534" s="13" t="s">
        <v>41</v>
      </c>
      <c r="C1534" s="27">
        <f>SUM(C1532:C1533)</f>
        <v>21.3</v>
      </c>
      <c r="D1534" s="27">
        <f>SUM(D1532:D1533)</f>
        <v>20.799999999999997</v>
      </c>
      <c r="E1534" s="27">
        <f>SUM(E1532:E1533)</f>
        <v>20.6</v>
      </c>
      <c r="F1534" s="27">
        <f>SUM(F1532:F1533)</f>
        <v>15.7</v>
      </c>
      <c r="G1534" s="27">
        <f t="shared" ref="G1534:H1534" si="197">SUM(G1532:G1533)</f>
        <v>11.5</v>
      </c>
      <c r="H1534" s="27">
        <f t="shared" si="197"/>
        <v>16.3</v>
      </c>
      <c r="I1534" s="27"/>
      <c r="J1534" s="27"/>
      <c r="K1534" s="27"/>
      <c r="L1534" s="27"/>
      <c r="M1534" s="27"/>
      <c r="N1534"/>
      <c r="O1534"/>
      <c r="P1534"/>
      <c r="Q1534"/>
      <c r="R1534" s="27"/>
      <c r="S1534" s="27"/>
      <c r="T1534" s="27"/>
      <c r="U1534" s="27"/>
      <c r="V1534" s="27"/>
      <c r="W1534" s="27"/>
      <c r="X1534" s="27"/>
      <c r="Y1534" s="27"/>
      <c r="Z1534" s="27"/>
      <c r="AA1534" s="27"/>
      <c r="AB1534" s="27"/>
      <c r="AC1534" s="27"/>
      <c r="AD1534" s="27"/>
      <c r="AE1534" s="27"/>
      <c r="AF1534" s="27"/>
      <c r="AG1534" s="27"/>
      <c r="AH1534" s="27"/>
      <c r="AI1534" s="27"/>
      <c r="AJ1534" s="27"/>
      <c r="AK1534" s="27"/>
      <c r="AL1534" s="27"/>
      <c r="AM1534" s="27"/>
    </row>
    <row r="1535" spans="2:39" x14ac:dyDescent="0.25">
      <c r="C1535" s="2"/>
      <c r="D1535" s="2"/>
      <c r="E1535" s="2"/>
      <c r="F1535" s="2"/>
      <c r="G1535" s="2"/>
      <c r="H1535" s="2"/>
      <c r="I1535" s="2"/>
      <c r="J1535" s="2"/>
      <c r="L1535" s="2"/>
      <c r="M1535" s="2"/>
      <c r="R1535" s="2"/>
      <c r="S1535" s="2"/>
      <c r="T1535" s="2"/>
      <c r="U1535" s="2"/>
      <c r="V1535" s="2"/>
      <c r="W1535" s="2"/>
      <c r="X1535" s="2"/>
      <c r="Y1535" s="2"/>
      <c r="Z1535" s="2"/>
      <c r="AA1535" s="2"/>
      <c r="AB1535" s="2"/>
      <c r="AC1535" s="2"/>
      <c r="AD1535" s="2"/>
      <c r="AE1535" s="2"/>
      <c r="AF1535" s="2"/>
      <c r="AG1535" s="2"/>
      <c r="AH1535" s="2"/>
      <c r="AI1535" s="2"/>
      <c r="AJ1535" s="2"/>
      <c r="AK1535" s="2"/>
      <c r="AL1535" s="2"/>
      <c r="AM1535" s="2"/>
    </row>
    <row r="1536" spans="2:39" x14ac:dyDescent="0.25">
      <c r="B1536" s="13" t="s">
        <v>814</v>
      </c>
      <c r="C1536" s="2"/>
      <c r="D1536" s="2"/>
      <c r="E1536" s="2"/>
      <c r="F1536" s="2"/>
      <c r="G1536" s="2"/>
      <c r="H1536" s="2"/>
      <c r="I1536" s="2"/>
      <c r="J1536" s="2"/>
      <c r="L1536" s="2"/>
      <c r="M1536" s="2"/>
      <c r="R1536" s="2"/>
      <c r="S1536" s="2"/>
      <c r="T1536" s="2"/>
      <c r="U1536" s="2"/>
      <c r="V1536" s="2"/>
      <c r="W1536" s="2"/>
      <c r="X1536" s="2"/>
      <c r="Y1536" s="2"/>
      <c r="Z1536" s="2"/>
      <c r="AA1536" s="2"/>
      <c r="AB1536" s="2"/>
      <c r="AC1536" s="2"/>
      <c r="AD1536" s="2"/>
      <c r="AE1536" s="2"/>
      <c r="AF1536" s="2"/>
      <c r="AG1536" s="2"/>
      <c r="AH1536" s="2"/>
      <c r="AI1536" s="2"/>
      <c r="AJ1536" s="2"/>
      <c r="AK1536" s="2"/>
      <c r="AL1536" s="2"/>
      <c r="AM1536" s="2"/>
    </row>
    <row r="1537" spans="2:39" x14ac:dyDescent="0.25">
      <c r="C1537" s="2"/>
      <c r="D1537" s="2"/>
      <c r="E1537" s="2"/>
      <c r="F1537" s="2"/>
      <c r="G1537" s="2"/>
      <c r="H1537" s="2"/>
      <c r="I1537" s="2"/>
      <c r="J1537" s="2"/>
      <c r="L1537" s="2"/>
      <c r="M1537" s="2"/>
      <c r="R1537" s="2"/>
      <c r="S1537" s="2"/>
      <c r="T1537" s="2"/>
      <c r="U1537" s="2"/>
      <c r="V1537" s="2"/>
      <c r="W1537" s="2"/>
      <c r="X1537" s="2"/>
      <c r="Y1537" s="2"/>
      <c r="Z1537" s="2"/>
      <c r="AA1537" s="2"/>
      <c r="AB1537" s="2"/>
      <c r="AC1537" s="2"/>
      <c r="AD1537" s="2"/>
      <c r="AE1537" s="2"/>
      <c r="AF1537" s="2"/>
      <c r="AG1537" s="2"/>
      <c r="AH1537" s="2"/>
      <c r="AI1537" s="2"/>
      <c r="AJ1537" s="2"/>
      <c r="AK1537" s="2"/>
      <c r="AL1537" s="2"/>
      <c r="AM1537" s="2"/>
    </row>
    <row r="1538" spans="2:39" x14ac:dyDescent="0.25">
      <c r="B1538" t="s">
        <v>815</v>
      </c>
      <c r="C1538" s="2">
        <v>780.7</v>
      </c>
      <c r="D1538" s="2">
        <v>747.1</v>
      </c>
      <c r="E1538">
        <v>735.7</v>
      </c>
      <c r="F1538" s="2">
        <v>719.9</v>
      </c>
      <c r="G1538">
        <v>781.7</v>
      </c>
      <c r="H1538" s="2">
        <v>1228.5</v>
      </c>
      <c r="I1538" s="2"/>
      <c r="J1538" s="2"/>
      <c r="L1538" s="2"/>
      <c r="M1538" s="2"/>
      <c r="R1538" s="2"/>
      <c r="S1538" s="2"/>
      <c r="T1538" s="2"/>
      <c r="U1538" s="2"/>
      <c r="V1538" s="2"/>
      <c r="W1538" s="2"/>
      <c r="X1538" s="2"/>
      <c r="Y1538" s="2"/>
      <c r="Z1538" s="2"/>
      <c r="AA1538" s="2"/>
      <c r="AB1538" s="2"/>
      <c r="AC1538" s="2"/>
      <c r="AD1538" s="2"/>
      <c r="AE1538" s="2"/>
      <c r="AF1538" s="2"/>
      <c r="AG1538" s="2"/>
      <c r="AH1538" s="2"/>
      <c r="AI1538" s="2"/>
      <c r="AJ1538" s="2"/>
      <c r="AK1538" s="2"/>
      <c r="AL1538" s="2"/>
      <c r="AM1538" s="2"/>
    </row>
    <row r="1539" spans="2:39" x14ac:dyDescent="0.25">
      <c r="B1539" t="s">
        <v>816</v>
      </c>
      <c r="C1539" s="2">
        <v>1483.5</v>
      </c>
      <c r="D1539" s="2">
        <v>1234.3</v>
      </c>
      <c r="E1539">
        <v>1251.0999999999999</v>
      </c>
      <c r="F1539" s="2">
        <v>1202.3</v>
      </c>
      <c r="G1539" s="2">
        <v>1225.0999999999999</v>
      </c>
      <c r="H1539" s="2">
        <v>1070.7</v>
      </c>
      <c r="I1539" s="2"/>
      <c r="J1539" s="2"/>
      <c r="L1539" s="2"/>
      <c r="M1539" s="2"/>
      <c r="R1539" s="2"/>
      <c r="S1539" s="2"/>
      <c r="T1539" s="2"/>
      <c r="U1539" s="2"/>
      <c r="V1539" s="2"/>
      <c r="W1539" s="2"/>
      <c r="X1539" s="2"/>
      <c r="Y1539" s="2"/>
      <c r="Z1539" s="2"/>
      <c r="AA1539" s="2"/>
      <c r="AB1539" s="2"/>
      <c r="AC1539" s="2"/>
      <c r="AD1539" s="2"/>
      <c r="AE1539" s="2"/>
      <c r="AF1539" s="2"/>
      <c r="AG1539" s="2"/>
      <c r="AH1539" s="2"/>
      <c r="AI1539" s="2"/>
      <c r="AJ1539" s="2"/>
      <c r="AK1539" s="2"/>
      <c r="AL1539" s="2"/>
      <c r="AM1539" s="2"/>
    </row>
    <row r="1540" spans="2:39" x14ac:dyDescent="0.25">
      <c r="C1540" s="2"/>
      <c r="D1540" s="2"/>
      <c r="E1540" s="2"/>
      <c r="F1540" s="2"/>
      <c r="G1540" s="2"/>
      <c r="H1540" s="2"/>
      <c r="I1540" s="2"/>
      <c r="J1540" s="2"/>
      <c r="L1540" s="2"/>
      <c r="M1540" s="2"/>
      <c r="R1540" s="2"/>
      <c r="S1540" s="2"/>
      <c r="T1540" s="2"/>
      <c r="U1540" s="2"/>
      <c r="V1540" s="2"/>
      <c r="W1540" s="2"/>
      <c r="X1540" s="2"/>
      <c r="Y1540" s="2"/>
      <c r="Z1540" s="2"/>
      <c r="AA1540" s="2"/>
      <c r="AB1540" s="2"/>
      <c r="AC1540" s="2"/>
      <c r="AD1540" s="2"/>
      <c r="AE1540" s="2"/>
      <c r="AF1540" s="2"/>
      <c r="AG1540" s="2"/>
      <c r="AH1540" s="2"/>
      <c r="AI1540" s="2"/>
      <c r="AJ1540" s="2"/>
      <c r="AK1540" s="2"/>
      <c r="AL1540" s="2"/>
      <c r="AM1540" s="2"/>
    </row>
    <row r="1541" spans="2:39" x14ac:dyDescent="0.25">
      <c r="B1541" t="s">
        <v>817</v>
      </c>
      <c r="C1541" s="2">
        <v>2.2000000000000002</v>
      </c>
      <c r="D1541" s="2"/>
      <c r="E1541" s="2">
        <v>0.2</v>
      </c>
      <c r="F1541" s="2">
        <v>1.4</v>
      </c>
      <c r="G1541">
        <v>0.5</v>
      </c>
      <c r="H1541" s="2">
        <v>0.8</v>
      </c>
      <c r="I1541" s="2"/>
      <c r="J1541" s="2"/>
      <c r="L1541" s="2"/>
      <c r="M1541" s="2"/>
      <c r="R1541" s="2"/>
      <c r="S1541" s="2"/>
      <c r="T1541" s="2"/>
      <c r="U1541" s="2"/>
      <c r="V1541" s="2"/>
      <c r="W1541" s="2"/>
      <c r="X1541" s="2"/>
      <c r="Y1541" s="2"/>
      <c r="Z1541" s="2"/>
      <c r="AA1541" s="2"/>
      <c r="AB1541" s="2"/>
      <c r="AC1541" s="2"/>
      <c r="AD1541" s="2"/>
      <c r="AE1541" s="2"/>
      <c r="AF1541" s="2"/>
      <c r="AG1541" s="2"/>
      <c r="AH1541" s="2"/>
      <c r="AI1541" s="2"/>
      <c r="AJ1541" s="2"/>
      <c r="AK1541" s="2"/>
      <c r="AL1541" s="2"/>
      <c r="AM1541" s="2"/>
    </row>
    <row r="1542" spans="2:39" x14ac:dyDescent="0.25">
      <c r="B1542" t="s">
        <v>818</v>
      </c>
      <c r="C1542" s="2">
        <v>14.7</v>
      </c>
      <c r="D1542" s="2">
        <v>35.299999999999997</v>
      </c>
      <c r="E1542" s="2">
        <v>27.6</v>
      </c>
      <c r="F1542" s="2">
        <v>14.1</v>
      </c>
      <c r="G1542">
        <v>24.6</v>
      </c>
      <c r="H1542" s="2">
        <v>30</v>
      </c>
      <c r="I1542" s="2"/>
      <c r="J1542" s="2"/>
      <c r="L1542" s="2"/>
      <c r="M1542" s="2"/>
      <c r="R1542" s="2"/>
      <c r="S1542" s="2"/>
      <c r="T1542" s="2"/>
      <c r="U1542" s="2"/>
      <c r="V1542" s="2"/>
      <c r="W1542" s="2"/>
      <c r="X1542" s="2"/>
      <c r="Y1542" s="2"/>
      <c r="Z1542" s="2"/>
      <c r="AA1542" s="2"/>
      <c r="AB1542" s="2"/>
      <c r="AC1542" s="2"/>
      <c r="AD1542" s="2"/>
      <c r="AE1542" s="2"/>
      <c r="AF1542" s="2"/>
      <c r="AG1542" s="2"/>
      <c r="AH1542" s="2"/>
      <c r="AI1542" s="2"/>
      <c r="AJ1542" s="2"/>
      <c r="AK1542" s="2"/>
      <c r="AL1542" s="2"/>
      <c r="AM1542" s="2"/>
    </row>
    <row r="1543" spans="2:39" x14ac:dyDescent="0.25">
      <c r="C1543" s="2"/>
      <c r="D1543" s="2"/>
      <c r="E1543" s="2"/>
      <c r="F1543" s="2"/>
      <c r="G1543" s="2"/>
      <c r="H1543" s="2"/>
      <c r="I1543" s="2"/>
      <c r="J1543" s="2"/>
      <c r="L1543" s="2"/>
      <c r="M1543" s="2"/>
      <c r="R1543" s="2"/>
      <c r="S1543" s="2"/>
      <c r="T1543" s="2"/>
      <c r="U1543" s="2"/>
      <c r="V1543" s="2"/>
      <c r="W1543" s="2"/>
      <c r="X1543" s="2"/>
      <c r="Y1543" s="2"/>
      <c r="Z1543" s="2"/>
      <c r="AA1543" s="2"/>
      <c r="AB1543" s="2"/>
      <c r="AC1543" s="2"/>
      <c r="AD1543" s="2"/>
      <c r="AE1543" s="2"/>
      <c r="AF1543" s="2"/>
      <c r="AG1543" s="2"/>
      <c r="AH1543" s="2"/>
      <c r="AI1543" s="2"/>
      <c r="AJ1543" s="2"/>
      <c r="AK1543" s="2"/>
      <c r="AL1543" s="2"/>
      <c r="AM1543" s="2"/>
    </row>
    <row r="1544" spans="2:39" x14ac:dyDescent="0.25">
      <c r="B1544" t="s">
        <v>819</v>
      </c>
      <c r="C1544" s="2">
        <v>1.2</v>
      </c>
      <c r="D1544" s="2">
        <v>8.4</v>
      </c>
      <c r="E1544" s="2">
        <v>6.1</v>
      </c>
      <c r="F1544" s="2">
        <v>1.3</v>
      </c>
      <c r="G1544">
        <v>4.7</v>
      </c>
      <c r="H1544" s="2">
        <v>10.1</v>
      </c>
      <c r="I1544" s="2"/>
      <c r="J1544" s="2"/>
      <c r="L1544" s="2"/>
      <c r="M1544" s="2"/>
      <c r="R1544" s="2"/>
      <c r="S1544" s="2"/>
      <c r="T1544" s="2"/>
      <c r="U1544" s="2"/>
      <c r="V1544" s="2"/>
      <c r="W1544" s="2"/>
      <c r="X1544" s="2"/>
      <c r="Y1544" s="2"/>
      <c r="Z1544" s="2"/>
      <c r="AA1544" s="2"/>
      <c r="AB1544" s="2"/>
      <c r="AC1544" s="2"/>
      <c r="AD1544" s="2"/>
      <c r="AE1544" s="2"/>
      <c r="AF1544" s="2"/>
      <c r="AG1544" s="2"/>
      <c r="AH1544" s="2"/>
      <c r="AI1544" s="2"/>
      <c r="AJ1544" s="2"/>
      <c r="AK1544" s="2"/>
      <c r="AL1544" s="2"/>
      <c r="AM1544" s="2"/>
    </row>
    <row r="1545" spans="2:39" x14ac:dyDescent="0.25">
      <c r="B1545" t="s">
        <v>820</v>
      </c>
      <c r="C1545" s="2">
        <v>17.8</v>
      </c>
      <c r="D1545" s="2">
        <v>7.9</v>
      </c>
      <c r="E1545" s="2">
        <v>5.5</v>
      </c>
      <c r="F1545" s="2">
        <v>12.1</v>
      </c>
      <c r="G1545">
        <v>4.0999999999999996</v>
      </c>
      <c r="H1545" s="2"/>
      <c r="I1545" s="2"/>
      <c r="J1545" s="2"/>
      <c r="L1545" s="2"/>
      <c r="M1545" s="2"/>
      <c r="R1545" s="2"/>
      <c r="S1545" s="2"/>
      <c r="T1545" s="2"/>
      <c r="U1545" s="2"/>
      <c r="V1545" s="2"/>
      <c r="W1545" s="2"/>
      <c r="X1545" s="2"/>
      <c r="Y1545" s="2"/>
      <c r="Z1545" s="2"/>
      <c r="AA1545" s="2"/>
      <c r="AB1545" s="2"/>
      <c r="AC1545" s="2"/>
      <c r="AD1545" s="2"/>
      <c r="AE1545" s="2"/>
      <c r="AF1545" s="2"/>
      <c r="AG1545" s="2"/>
      <c r="AH1545" s="2"/>
      <c r="AI1545" s="2"/>
      <c r="AJ1545" s="2"/>
      <c r="AK1545" s="2"/>
      <c r="AL1545" s="2"/>
      <c r="AM1545" s="2"/>
    </row>
    <row r="1546" spans="2:39" x14ac:dyDescent="0.25">
      <c r="C1546" s="2"/>
      <c r="D1546" s="2"/>
      <c r="E1546" s="2"/>
      <c r="F1546" s="2"/>
      <c r="G1546" s="2"/>
      <c r="H1546" s="2"/>
      <c r="I1546" s="2"/>
      <c r="J1546" s="2"/>
      <c r="L1546" s="2"/>
      <c r="M1546" s="2"/>
      <c r="R1546" s="2"/>
      <c r="S1546" s="2"/>
      <c r="T1546" s="2"/>
      <c r="U1546" s="2"/>
      <c r="V1546" s="2"/>
      <c r="W1546" s="2"/>
      <c r="X1546" s="2"/>
      <c r="Y1546" s="2"/>
      <c r="Z1546" s="2"/>
      <c r="AA1546" s="2"/>
      <c r="AB1546" s="2"/>
      <c r="AC1546" s="2"/>
      <c r="AD1546" s="2"/>
      <c r="AE1546" s="2"/>
      <c r="AF1546" s="2"/>
      <c r="AG1546" s="2"/>
      <c r="AH1546" s="2"/>
      <c r="AI1546" s="2"/>
      <c r="AJ1546" s="2"/>
      <c r="AK1546" s="2"/>
      <c r="AL1546" s="2"/>
      <c r="AM1546" s="2"/>
    </row>
    <row r="1547" spans="2:39" x14ac:dyDescent="0.25">
      <c r="C1547" s="2"/>
      <c r="D1547" s="2"/>
      <c r="E1547" s="2"/>
      <c r="F1547" s="2"/>
      <c r="G1547" s="2"/>
      <c r="H1547" s="2"/>
      <c r="I1547" s="2"/>
      <c r="J1547" s="2"/>
      <c r="L1547" s="2"/>
      <c r="M1547" s="2"/>
      <c r="R1547" s="2"/>
      <c r="S1547" s="2"/>
      <c r="T1547" s="2"/>
      <c r="U1547" s="2"/>
      <c r="V1547" s="2"/>
      <c r="W1547" s="2"/>
      <c r="X1547" s="2"/>
      <c r="Y1547" s="2"/>
      <c r="Z1547" s="2"/>
      <c r="AA1547" s="2"/>
      <c r="AB1547" s="2"/>
      <c r="AC1547" s="2"/>
      <c r="AD1547" s="2"/>
      <c r="AE1547" s="2"/>
      <c r="AF1547" s="2"/>
      <c r="AG1547" s="2"/>
      <c r="AH1547" s="2"/>
      <c r="AI1547" s="2"/>
      <c r="AJ1547" s="2"/>
      <c r="AK1547" s="2"/>
      <c r="AL1547" s="2"/>
      <c r="AM1547" s="2"/>
    </row>
    <row r="1548" spans="2:39" x14ac:dyDescent="0.25">
      <c r="B1548" s="13" t="s">
        <v>821</v>
      </c>
      <c r="C1548" s="2"/>
      <c r="D1548" s="2"/>
      <c r="E1548" s="2"/>
      <c r="F1548" s="2"/>
      <c r="G1548" s="2"/>
      <c r="H1548" s="2"/>
      <c r="I1548" s="2"/>
      <c r="J1548" s="2"/>
      <c r="L1548" s="2"/>
      <c r="M1548" s="2"/>
      <c r="R1548" s="2"/>
      <c r="S1548" s="2"/>
      <c r="T1548" s="2"/>
      <c r="U1548" s="2"/>
      <c r="V1548" s="2"/>
      <c r="W1548" s="2"/>
      <c r="X1548" s="2"/>
      <c r="Y1548" s="2"/>
      <c r="Z1548" s="2"/>
      <c r="AA1548" s="2"/>
      <c r="AB1548" s="2"/>
      <c r="AC1548" s="2"/>
      <c r="AD1548" s="2"/>
      <c r="AE1548" s="2"/>
      <c r="AF1548" s="2"/>
      <c r="AG1548" s="2"/>
      <c r="AH1548" s="2"/>
      <c r="AI1548" s="2"/>
      <c r="AJ1548" s="2"/>
      <c r="AK1548" s="2"/>
      <c r="AL1548" s="2"/>
      <c r="AM1548" s="2"/>
    </row>
    <row r="1549" spans="2:39" x14ac:dyDescent="0.25">
      <c r="B1549" t="s">
        <v>634</v>
      </c>
      <c r="D1549" s="2"/>
      <c r="E1549" s="2"/>
      <c r="F1549" s="2"/>
      <c r="G1549" s="2"/>
      <c r="H1549" s="2"/>
      <c r="I1549" s="2"/>
      <c r="J1549" s="2"/>
      <c r="L1549" s="2"/>
      <c r="M1549" s="2"/>
      <c r="R1549" s="2"/>
      <c r="S1549" s="2"/>
      <c r="T1549" s="2"/>
      <c r="U1549" s="2"/>
      <c r="V1549" s="2"/>
      <c r="W1549" s="2"/>
      <c r="X1549" s="2"/>
      <c r="Y1549" s="2"/>
      <c r="Z1549" s="2"/>
      <c r="AA1549" s="2"/>
      <c r="AB1549" s="2"/>
      <c r="AC1549" s="2"/>
      <c r="AD1549" s="2"/>
      <c r="AE1549" s="2"/>
      <c r="AF1549" s="2"/>
      <c r="AG1549" s="2"/>
      <c r="AH1549" s="2"/>
      <c r="AI1549" s="2"/>
      <c r="AJ1549" s="2"/>
      <c r="AK1549" s="2"/>
      <c r="AL1549" s="2"/>
      <c r="AM1549" s="2"/>
    </row>
    <row r="1550" spans="2:39" x14ac:dyDescent="0.25">
      <c r="B1550" t="s">
        <v>822</v>
      </c>
      <c r="C1550" s="2">
        <v>70.8</v>
      </c>
      <c r="D1550" s="2">
        <v>4.9000000000000004</v>
      </c>
      <c r="E1550" s="2"/>
      <c r="F1550" s="2"/>
      <c r="G1550" s="2"/>
      <c r="H1550" s="2"/>
      <c r="I1550" s="2"/>
      <c r="J1550" s="2"/>
      <c r="L1550" s="2"/>
      <c r="M1550" s="2"/>
      <c r="R1550" s="2"/>
      <c r="S1550" s="2"/>
      <c r="T1550" s="2"/>
      <c r="U1550" s="2"/>
      <c r="V1550" s="2"/>
      <c r="W1550" s="2"/>
      <c r="X1550" s="2"/>
      <c r="Y1550" s="2"/>
      <c r="Z1550" s="2"/>
      <c r="AA1550" s="2"/>
      <c r="AB1550" s="2"/>
      <c r="AC1550" s="2"/>
      <c r="AD1550" s="2"/>
      <c r="AE1550" s="2"/>
      <c r="AF1550" s="2"/>
      <c r="AG1550" s="2"/>
      <c r="AH1550" s="2"/>
      <c r="AI1550" s="2"/>
      <c r="AJ1550" s="2"/>
      <c r="AK1550" s="2"/>
      <c r="AL1550" s="2"/>
      <c r="AM1550" s="2"/>
    </row>
    <row r="1551" spans="2:39" x14ac:dyDescent="0.25">
      <c r="B1551" t="s">
        <v>823</v>
      </c>
      <c r="C1551" s="2">
        <v>41.3</v>
      </c>
      <c r="D1551" s="2">
        <v>40.5</v>
      </c>
      <c r="F1551" s="2"/>
      <c r="G1551" s="2"/>
      <c r="H1551" s="2"/>
      <c r="I1551" s="2"/>
      <c r="J1551" s="2"/>
      <c r="L1551" s="2"/>
      <c r="M1551" s="2"/>
      <c r="R1551" s="2"/>
      <c r="S1551" s="2"/>
      <c r="T1551" s="2"/>
      <c r="U1551" s="2"/>
      <c r="V1551" s="2"/>
      <c r="W1551" s="2"/>
      <c r="X1551" s="2"/>
      <c r="Y1551" s="2"/>
      <c r="Z1551" s="2"/>
      <c r="AA1551" s="2"/>
      <c r="AB1551" s="2"/>
      <c r="AC1551" s="2"/>
      <c r="AD1551" s="2"/>
      <c r="AE1551" s="2"/>
      <c r="AF1551" s="2"/>
      <c r="AG1551" s="2"/>
      <c r="AH1551" s="2"/>
      <c r="AI1551" s="2"/>
      <c r="AJ1551" s="2"/>
      <c r="AK1551" s="2"/>
      <c r="AL1551" s="2"/>
      <c r="AM1551" s="2"/>
    </row>
    <row r="1552" spans="2:39" x14ac:dyDescent="0.25">
      <c r="B1552" t="s">
        <v>824</v>
      </c>
      <c r="C1552" s="2">
        <v>1</v>
      </c>
      <c r="D1552" s="2">
        <v>382.1</v>
      </c>
      <c r="E1552">
        <v>62</v>
      </c>
      <c r="F1552" s="2"/>
      <c r="G1552" s="2"/>
      <c r="H1552" s="2"/>
      <c r="I1552" s="2"/>
      <c r="J1552" s="2"/>
      <c r="L1552" s="2"/>
      <c r="M1552" s="2"/>
      <c r="R1552" s="2"/>
      <c r="S1552" s="2"/>
      <c r="T1552" s="2"/>
      <c r="U1552" s="2"/>
      <c r="V1552" s="2"/>
      <c r="W1552" s="2"/>
      <c r="X1552" s="2"/>
      <c r="Y1552" s="2"/>
      <c r="Z1552" s="2"/>
      <c r="AA1552" s="2"/>
      <c r="AB1552" s="2"/>
      <c r="AC1552" s="2"/>
      <c r="AD1552" s="2"/>
      <c r="AE1552" s="2"/>
      <c r="AF1552" s="2"/>
      <c r="AG1552" s="2"/>
      <c r="AH1552" s="2"/>
      <c r="AI1552" s="2"/>
      <c r="AJ1552" s="2"/>
      <c r="AK1552" s="2"/>
      <c r="AL1552" s="2"/>
      <c r="AM1552" s="2"/>
    </row>
    <row r="1553" spans="2:39" x14ac:dyDescent="0.25">
      <c r="B1553" t="s">
        <v>825</v>
      </c>
      <c r="C1553" s="2">
        <v>482.9</v>
      </c>
      <c r="D1553" s="2">
        <v>404.6</v>
      </c>
      <c r="E1553" s="2">
        <v>826.6</v>
      </c>
      <c r="F1553" s="2"/>
      <c r="G1553" s="2"/>
      <c r="H1553" s="2"/>
      <c r="I1553" s="2"/>
      <c r="J1553" s="2"/>
      <c r="L1553" s="2"/>
      <c r="M1553" s="2"/>
      <c r="R1553" s="2"/>
      <c r="S1553" s="2"/>
      <c r="T1553" s="2"/>
      <c r="U1553" s="2"/>
      <c r="V1553" s="2"/>
      <c r="W1553" s="2"/>
      <c r="X1553" s="2"/>
      <c r="Y1553" s="2"/>
      <c r="Z1553" s="2"/>
      <c r="AA1553" s="2"/>
      <c r="AB1553" s="2"/>
      <c r="AC1553" s="2"/>
      <c r="AD1553" s="2"/>
      <c r="AE1553" s="2"/>
      <c r="AF1553" s="2"/>
      <c r="AG1553" s="2"/>
      <c r="AH1553" s="2"/>
      <c r="AI1553" s="2"/>
      <c r="AJ1553" s="2"/>
      <c r="AK1553" s="2"/>
      <c r="AL1553" s="2"/>
      <c r="AM1553" s="2"/>
    </row>
    <row r="1554" spans="2:39" ht="15.75" thickBot="1" x14ac:dyDescent="0.3">
      <c r="B1554" t="s">
        <v>826</v>
      </c>
      <c r="C1554" s="28">
        <v>887.5</v>
      </c>
      <c r="D1554" s="28">
        <v>402.2</v>
      </c>
      <c r="E1554" s="28">
        <v>362.5</v>
      </c>
      <c r="F1554" s="28"/>
      <c r="G1554" s="28"/>
      <c r="H1554" s="28"/>
      <c r="I1554" s="2"/>
      <c r="J1554" s="2"/>
      <c r="L1554" s="2"/>
      <c r="M1554" s="2"/>
      <c r="R1554" s="2"/>
      <c r="S1554" s="2"/>
      <c r="T1554" s="2"/>
      <c r="U1554" s="2"/>
      <c r="V1554" s="2"/>
      <c r="W1554" s="2"/>
      <c r="X1554" s="2"/>
      <c r="Y1554" s="2"/>
      <c r="Z1554" s="2"/>
      <c r="AA1554" s="2"/>
      <c r="AB1554" s="2"/>
      <c r="AC1554" s="2"/>
      <c r="AD1554" s="2"/>
      <c r="AE1554" s="2"/>
      <c r="AF1554" s="2"/>
      <c r="AG1554" s="2"/>
      <c r="AH1554" s="2"/>
      <c r="AI1554" s="2"/>
      <c r="AJ1554" s="2"/>
      <c r="AK1554" s="2"/>
      <c r="AL1554" s="2"/>
      <c r="AM1554" s="2"/>
    </row>
    <row r="1555" spans="2:39" x14ac:dyDescent="0.25">
      <c r="B1555" s="13" t="s">
        <v>41</v>
      </c>
      <c r="C1555" s="27">
        <f>SUM(C1550:C1554)</f>
        <v>1483.5</v>
      </c>
      <c r="D1555" s="27">
        <f>SUM(D1550:D1554)</f>
        <v>1234.3</v>
      </c>
      <c r="E1555" s="27">
        <f>SUM(E1550:E1554)</f>
        <v>1251.0999999999999</v>
      </c>
      <c r="F1555" s="27">
        <f t="shared" ref="F1555:H1555" si="198">SUM(F1550:F1554)</f>
        <v>0</v>
      </c>
      <c r="G1555" s="27">
        <f t="shared" si="198"/>
        <v>0</v>
      </c>
      <c r="H1555" s="27">
        <f t="shared" si="198"/>
        <v>0</v>
      </c>
      <c r="I1555" s="2"/>
      <c r="J1555" s="2"/>
      <c r="L1555" s="2"/>
      <c r="M1555" s="2"/>
      <c r="R1555" s="2"/>
      <c r="S1555" s="2"/>
      <c r="T1555" s="2"/>
      <c r="U1555" s="2"/>
      <c r="V1555" s="2"/>
      <c r="W1555" s="2"/>
      <c r="X1555" s="2"/>
      <c r="Y1555" s="2"/>
      <c r="Z1555" s="2"/>
      <c r="AA1555" s="2"/>
      <c r="AB1555" s="2"/>
      <c r="AC1555" s="2"/>
      <c r="AD1555" s="2"/>
      <c r="AE1555" s="2"/>
      <c r="AF1555" s="2"/>
      <c r="AG1555" s="2"/>
      <c r="AH1555" s="2"/>
      <c r="AI1555" s="2"/>
      <c r="AJ1555" s="2"/>
      <c r="AK1555" s="2"/>
      <c r="AL1555" s="2"/>
      <c r="AM1555" s="2"/>
    </row>
    <row r="1556" spans="2:39" x14ac:dyDescent="0.25">
      <c r="C1556" s="2"/>
      <c r="D1556" s="2"/>
      <c r="E1556" s="2"/>
      <c r="F1556" s="2"/>
      <c r="G1556" s="2"/>
      <c r="H1556" s="2"/>
      <c r="I1556" s="2"/>
      <c r="J1556" s="2"/>
      <c r="L1556" s="2"/>
      <c r="M1556" s="2"/>
      <c r="R1556" s="2"/>
      <c r="S1556" s="2"/>
      <c r="T1556" s="2"/>
      <c r="U1556" s="2"/>
      <c r="V1556" s="2"/>
      <c r="W1556" s="2"/>
      <c r="X1556" s="2"/>
      <c r="Y1556" s="2"/>
      <c r="Z1556" s="2"/>
      <c r="AA1556" s="2"/>
      <c r="AB1556" s="2"/>
      <c r="AC1556" s="2"/>
      <c r="AD1556" s="2"/>
      <c r="AE1556" s="2"/>
      <c r="AF1556" s="2"/>
      <c r="AG1556" s="2"/>
      <c r="AH1556" s="2"/>
      <c r="AI1556" s="2"/>
      <c r="AJ1556" s="2"/>
      <c r="AK1556" s="2"/>
      <c r="AL1556" s="2"/>
      <c r="AM1556" s="2"/>
    </row>
    <row r="1557" spans="2:39" x14ac:dyDescent="0.25">
      <c r="C1557" s="2"/>
      <c r="D1557" s="2"/>
      <c r="E1557" s="2"/>
      <c r="F1557" s="2"/>
      <c r="G1557" s="2"/>
      <c r="H1557" s="2"/>
      <c r="I1557" s="2"/>
      <c r="J1557" s="2"/>
      <c r="L1557" s="2"/>
      <c r="M1557" s="2"/>
      <c r="R1557" s="2"/>
      <c r="S1557" s="2"/>
      <c r="T1557" s="2"/>
      <c r="U1557" s="2"/>
      <c r="V1557" s="2"/>
      <c r="W1557" s="2"/>
      <c r="X1557" s="2"/>
      <c r="Y1557" s="2"/>
      <c r="Z1557" s="2"/>
      <c r="AA1557" s="2"/>
      <c r="AB1557" s="2"/>
      <c r="AC1557" s="2"/>
      <c r="AD1557" s="2"/>
      <c r="AE1557" s="2"/>
      <c r="AF1557" s="2"/>
      <c r="AG1557" s="2"/>
      <c r="AH1557" s="2"/>
      <c r="AI1557" s="2"/>
      <c r="AJ1557" s="2"/>
      <c r="AK1557" s="2"/>
      <c r="AL1557" s="2"/>
      <c r="AM1557" s="2"/>
    </row>
    <row r="1558" spans="2:39" x14ac:dyDescent="0.25">
      <c r="C1558" s="2"/>
      <c r="D1558" s="2"/>
      <c r="E1558" s="2"/>
      <c r="F1558" s="2"/>
      <c r="G1558" s="2"/>
      <c r="H1558" s="2"/>
      <c r="I1558" s="2"/>
      <c r="J1558" s="2"/>
      <c r="L1558" s="2"/>
      <c r="M1558" s="2"/>
      <c r="R1558" s="2"/>
      <c r="S1558" s="2"/>
      <c r="T1558" s="2"/>
      <c r="U1558" s="2"/>
      <c r="V1558" s="2"/>
      <c r="W1558" s="2"/>
      <c r="X1558" s="2"/>
      <c r="Y1558" s="2"/>
      <c r="Z1558" s="2"/>
      <c r="AA1558" s="2"/>
      <c r="AB1558" s="2"/>
      <c r="AC1558" s="2"/>
      <c r="AD1558" s="2"/>
      <c r="AE1558" s="2"/>
      <c r="AF1558" s="2"/>
      <c r="AG1558" s="2"/>
      <c r="AH1558" s="2"/>
      <c r="AI1558" s="2"/>
      <c r="AJ1558" s="2"/>
      <c r="AK1558" s="2"/>
      <c r="AL1558" s="2"/>
      <c r="AM1558" s="2"/>
    </row>
    <row r="1559" spans="2:39" x14ac:dyDescent="0.25">
      <c r="B1559" s="47" t="s">
        <v>827</v>
      </c>
      <c r="C1559" s="47"/>
      <c r="D1559" s="47"/>
      <c r="E1559" s="47"/>
      <c r="F1559" s="47"/>
      <c r="G1559" s="47"/>
      <c r="H1559" s="47"/>
      <c r="I1559" s="47"/>
      <c r="J1559" s="47"/>
      <c r="K1559" s="47"/>
      <c r="L1559" s="47"/>
      <c r="M1559" s="47"/>
      <c r="N1559" s="47"/>
      <c r="R1559" s="2"/>
      <c r="S1559" s="2"/>
      <c r="T1559" s="2"/>
      <c r="U1559" s="2"/>
      <c r="V1559" s="2"/>
      <c r="W1559" s="2"/>
      <c r="X1559" s="2"/>
      <c r="Y1559" s="2"/>
      <c r="Z1559" s="2"/>
      <c r="AA1559" s="2"/>
      <c r="AB1559" s="2"/>
      <c r="AC1559" s="2"/>
      <c r="AD1559" s="2"/>
      <c r="AE1559" s="2"/>
      <c r="AF1559" s="2"/>
      <c r="AG1559" s="2"/>
      <c r="AH1559" s="2"/>
      <c r="AI1559" s="2"/>
      <c r="AJ1559" s="2"/>
      <c r="AK1559" s="2"/>
      <c r="AL1559" s="2"/>
      <c r="AM1559" s="2"/>
    </row>
    <row r="1560" spans="2:39" x14ac:dyDescent="0.25">
      <c r="C1560" s="2"/>
      <c r="D1560" s="2"/>
      <c r="E1560" s="2"/>
      <c r="F1560" s="2"/>
      <c r="G1560" s="2"/>
      <c r="H1560" s="2"/>
      <c r="I1560" s="2"/>
      <c r="J1560" s="2"/>
      <c r="L1560" s="2"/>
      <c r="M1560" s="2"/>
      <c r="R1560" s="2"/>
      <c r="S1560" s="2"/>
      <c r="T1560" s="2"/>
      <c r="U1560" s="2"/>
      <c r="V1560" s="2"/>
      <c r="W1560" s="2"/>
      <c r="X1560" s="2"/>
      <c r="Y1560" s="2"/>
      <c r="Z1560" s="2"/>
      <c r="AA1560" s="2"/>
      <c r="AB1560" s="2"/>
      <c r="AC1560" s="2"/>
      <c r="AD1560" s="2"/>
      <c r="AE1560" s="2"/>
      <c r="AF1560" s="2"/>
      <c r="AG1560" s="2"/>
      <c r="AH1560" s="2"/>
      <c r="AI1560" s="2"/>
      <c r="AJ1560" s="2"/>
      <c r="AK1560" s="2"/>
      <c r="AL1560" s="2"/>
      <c r="AM1560" s="2"/>
    </row>
    <row r="1561" spans="2:39" ht="15.75" thickBot="1" x14ac:dyDescent="0.3">
      <c r="B1561" s="13" t="s">
        <v>828</v>
      </c>
      <c r="C1561" s="5">
        <v>44408</v>
      </c>
      <c r="D1561" s="5">
        <v>44043</v>
      </c>
      <c r="E1561" s="5">
        <v>43677</v>
      </c>
      <c r="F1561" s="5">
        <v>43312</v>
      </c>
      <c r="G1561" s="5">
        <v>42947</v>
      </c>
      <c r="H1561" s="5">
        <v>42582</v>
      </c>
      <c r="I1561" s="2"/>
      <c r="J1561" s="2"/>
      <c r="K1561" s="5">
        <v>44592</v>
      </c>
      <c r="L1561" s="5">
        <v>44227</v>
      </c>
      <c r="M1561" s="5">
        <v>43861</v>
      </c>
      <c r="N1561" s="5">
        <v>43496</v>
      </c>
      <c r="R1561" s="2"/>
      <c r="S1561" s="2"/>
      <c r="T1561" s="2"/>
      <c r="U1561" s="2"/>
      <c r="V1561" s="2"/>
      <c r="W1561" s="2"/>
      <c r="X1561" s="2"/>
      <c r="Y1561" s="2"/>
      <c r="Z1561" s="2"/>
      <c r="AA1561" s="2"/>
      <c r="AB1561" s="2"/>
      <c r="AC1561" s="2"/>
      <c r="AD1561" s="2"/>
      <c r="AE1561" s="2"/>
      <c r="AF1561" s="2"/>
      <c r="AG1561" s="2"/>
      <c r="AH1561" s="2"/>
      <c r="AI1561" s="2"/>
      <c r="AJ1561" s="2"/>
      <c r="AK1561" s="2"/>
      <c r="AL1561" s="2"/>
      <c r="AM1561" s="2"/>
    </row>
    <row r="1562" spans="2:39" x14ac:dyDescent="0.25">
      <c r="B1562" t="s">
        <v>682</v>
      </c>
      <c r="C1562" s="2">
        <f>D1565</f>
        <v>153</v>
      </c>
      <c r="D1562" s="2">
        <f>E1565</f>
        <v>150.79999999999998</v>
      </c>
      <c r="E1562" s="2">
        <f>F1565</f>
        <v>150.69999999999999</v>
      </c>
      <c r="F1562" s="2">
        <v>150.69999999999999</v>
      </c>
      <c r="G1562" s="2">
        <f>H1565</f>
        <v>140.79999999999998</v>
      </c>
      <c r="H1562" s="2">
        <v>146</v>
      </c>
      <c r="I1562" s="2"/>
      <c r="J1562" s="2"/>
      <c r="L1562" s="2"/>
      <c r="M1562" s="2"/>
      <c r="R1562" s="2"/>
      <c r="S1562" s="2"/>
      <c r="T1562" s="2"/>
      <c r="U1562" s="2"/>
      <c r="V1562" s="2"/>
      <c r="W1562" s="2"/>
      <c r="X1562" s="2"/>
      <c r="Y1562" s="2"/>
      <c r="Z1562" s="2"/>
      <c r="AA1562" s="2"/>
      <c r="AB1562" s="2"/>
      <c r="AC1562" s="2"/>
      <c r="AD1562" s="2"/>
      <c r="AE1562" s="2"/>
      <c r="AF1562" s="2"/>
      <c r="AG1562" s="2"/>
      <c r="AH1562" s="2"/>
      <c r="AI1562" s="2"/>
      <c r="AJ1562" s="2"/>
      <c r="AK1562" s="2"/>
      <c r="AL1562" s="2"/>
      <c r="AM1562" s="2"/>
    </row>
    <row r="1563" spans="2:39" x14ac:dyDescent="0.25">
      <c r="B1563" t="s">
        <v>804</v>
      </c>
      <c r="C1563">
        <v>2</v>
      </c>
      <c r="D1563" s="2">
        <v>2.2999999999999998</v>
      </c>
      <c r="E1563">
        <v>0.2</v>
      </c>
      <c r="F1563" s="2"/>
      <c r="G1563" s="2">
        <v>16.899999999999999</v>
      </c>
      <c r="H1563" s="2">
        <v>1.7</v>
      </c>
      <c r="I1563" s="2"/>
      <c r="J1563" s="2"/>
      <c r="L1563" s="2"/>
      <c r="M1563" s="2"/>
      <c r="R1563" s="2"/>
      <c r="S1563" s="2"/>
      <c r="T1563" s="2"/>
      <c r="U1563" s="2"/>
      <c r="V1563" s="2"/>
      <c r="W1563" s="2"/>
      <c r="X1563" s="2"/>
      <c r="Y1563" s="2"/>
      <c r="Z1563" s="2"/>
      <c r="AA1563" s="2"/>
      <c r="AB1563" s="2"/>
      <c r="AC1563" s="2"/>
      <c r="AD1563" s="2"/>
      <c r="AE1563" s="2"/>
      <c r="AF1563" s="2"/>
      <c r="AG1563" s="2"/>
      <c r="AH1563" s="2"/>
      <c r="AI1563" s="2"/>
      <c r="AJ1563" s="2"/>
      <c r="AK1563" s="2"/>
      <c r="AL1563" s="2"/>
      <c r="AM1563" s="2"/>
    </row>
    <row r="1564" spans="2:39" x14ac:dyDescent="0.25">
      <c r="B1564" t="s">
        <v>829</v>
      </c>
      <c r="C1564">
        <v>-12.1</v>
      </c>
      <c r="D1564" s="2">
        <v>-0.1</v>
      </c>
      <c r="E1564">
        <v>-0.1</v>
      </c>
      <c r="F1564" s="2"/>
      <c r="G1564" s="2">
        <v>-7</v>
      </c>
      <c r="H1564" s="2">
        <v>-6.9</v>
      </c>
      <c r="I1564" s="2"/>
      <c r="J1564" s="2"/>
      <c r="L1564" s="2"/>
      <c r="M1564" s="2"/>
      <c r="R1564" s="2"/>
      <c r="S1564" s="2"/>
      <c r="T1564" s="2"/>
      <c r="U1564" s="2"/>
      <c r="V1564" s="2"/>
      <c r="W1564" s="2"/>
      <c r="X1564" s="2"/>
      <c r="Y1564" s="2"/>
      <c r="Z1564" s="2"/>
      <c r="AA1564" s="2"/>
      <c r="AB1564" s="2"/>
      <c r="AC1564" s="2"/>
      <c r="AD1564" s="2"/>
      <c r="AE1564" s="2"/>
      <c r="AF1564" s="2"/>
      <c r="AG1564" s="2"/>
      <c r="AH1564" s="2"/>
      <c r="AI1564" s="2"/>
      <c r="AJ1564" s="2"/>
      <c r="AK1564" s="2"/>
      <c r="AL1564" s="2"/>
      <c r="AM1564" s="2"/>
    </row>
    <row r="1565" spans="2:39" x14ac:dyDescent="0.25">
      <c r="B1565" t="s">
        <v>41</v>
      </c>
      <c r="C1565" s="2">
        <f>SUM(C1562:C1564)</f>
        <v>142.9</v>
      </c>
      <c r="D1565" s="2">
        <f>SUM(D1562:D1564)</f>
        <v>153</v>
      </c>
      <c r="E1565" s="2">
        <f t="shared" ref="E1565:H1565" si="199">SUM(E1562:E1564)</f>
        <v>150.79999999999998</v>
      </c>
      <c r="F1565" s="2">
        <f t="shared" si="199"/>
        <v>150.69999999999999</v>
      </c>
      <c r="G1565" s="2">
        <f t="shared" si="199"/>
        <v>150.69999999999999</v>
      </c>
      <c r="H1565" s="2">
        <f t="shared" si="199"/>
        <v>140.79999999999998</v>
      </c>
      <c r="I1565" s="2"/>
      <c r="J1565" s="2"/>
      <c r="L1565" s="2"/>
      <c r="M1565" s="2"/>
      <c r="R1565" s="2"/>
      <c r="S1565" s="2"/>
      <c r="T1565" s="2"/>
      <c r="U1565" s="2"/>
      <c r="V1565" s="2"/>
      <c r="W1565" s="2"/>
      <c r="X1565" s="2"/>
      <c r="Y1565" s="2"/>
      <c r="Z1565" s="2"/>
      <c r="AA1565" s="2"/>
      <c r="AB1565" s="2"/>
      <c r="AC1565" s="2"/>
      <c r="AD1565" s="2"/>
      <c r="AE1565" s="2"/>
      <c r="AF1565" s="2"/>
      <c r="AG1565" s="2"/>
      <c r="AH1565" s="2"/>
      <c r="AI1565" s="2"/>
      <c r="AJ1565" s="2"/>
      <c r="AK1565" s="2"/>
      <c r="AL1565" s="2"/>
      <c r="AM1565" s="2"/>
    </row>
    <row r="1566" spans="2:39" x14ac:dyDescent="0.25">
      <c r="B1566" t="s">
        <v>830</v>
      </c>
      <c r="C1566" s="2">
        <f>D1566</f>
        <v>47.9</v>
      </c>
      <c r="D1566" s="2">
        <v>47.9</v>
      </c>
      <c r="E1566">
        <v>47.9</v>
      </c>
      <c r="F1566">
        <v>47.9</v>
      </c>
      <c r="G1566" s="2">
        <f>H1570</f>
        <v>54.9</v>
      </c>
      <c r="H1566" s="2">
        <v>61.8</v>
      </c>
      <c r="I1566" s="2"/>
      <c r="J1566" s="2"/>
      <c r="L1566" s="2"/>
      <c r="M1566" s="2"/>
      <c r="R1566" s="2"/>
      <c r="S1566" s="2"/>
      <c r="T1566" s="2"/>
      <c r="U1566" s="2"/>
      <c r="V1566" s="2"/>
      <c r="W1566" s="2"/>
      <c r="X1566" s="2"/>
      <c r="Y1566" s="2"/>
      <c r="Z1566" s="2"/>
      <c r="AA1566" s="2"/>
      <c r="AB1566" s="2"/>
      <c r="AC1566" s="2"/>
      <c r="AD1566" s="2"/>
      <c r="AE1566" s="2"/>
      <c r="AF1566" s="2"/>
      <c r="AG1566" s="2"/>
      <c r="AH1566" s="2"/>
      <c r="AI1566" s="2"/>
      <c r="AJ1566" s="2"/>
      <c r="AK1566" s="2"/>
      <c r="AL1566" s="2"/>
      <c r="AM1566" s="2"/>
    </row>
    <row r="1567" spans="2:39" x14ac:dyDescent="0.25">
      <c r="B1567" t="s">
        <v>831</v>
      </c>
      <c r="D1567" s="2"/>
      <c r="E1567" s="2"/>
      <c r="F1567" s="2"/>
      <c r="G1567" s="2"/>
      <c r="H1567" s="2"/>
      <c r="I1567" s="2"/>
      <c r="J1567" s="2"/>
      <c r="L1567" s="2"/>
      <c r="M1567" s="2"/>
      <c r="R1567" s="2"/>
      <c r="S1567" s="2"/>
      <c r="T1567" s="2"/>
      <c r="U1567" s="2"/>
      <c r="V1567" s="2"/>
      <c r="W1567" s="2"/>
      <c r="X1567" s="2"/>
      <c r="Y1567" s="2"/>
      <c r="Z1567" s="2"/>
      <c r="AA1567" s="2"/>
      <c r="AB1567" s="2"/>
      <c r="AC1567" s="2"/>
      <c r="AD1567" s="2"/>
      <c r="AE1567" s="2"/>
      <c r="AF1567" s="2"/>
      <c r="AG1567" s="2"/>
      <c r="AH1567" s="2"/>
      <c r="AI1567" s="2"/>
      <c r="AJ1567" s="2"/>
      <c r="AK1567" s="2"/>
      <c r="AL1567" s="2"/>
      <c r="AM1567" s="2"/>
    </row>
    <row r="1568" spans="2:39" x14ac:dyDescent="0.25">
      <c r="B1568" t="s">
        <v>832</v>
      </c>
      <c r="C1568" s="2">
        <v>12.1</v>
      </c>
      <c r="D1568" s="2"/>
      <c r="E1568" s="2"/>
      <c r="F1568" s="2"/>
      <c r="G1568" s="2"/>
      <c r="I1568" s="2"/>
      <c r="J1568" s="2"/>
      <c r="L1568" s="2"/>
      <c r="M1568" s="2"/>
      <c r="R1568" s="2"/>
      <c r="S1568" s="2"/>
      <c r="T1568" s="2"/>
      <c r="U1568" s="2"/>
      <c r="V1568" s="2"/>
      <c r="W1568" s="2"/>
      <c r="X1568" s="2"/>
      <c r="Y1568" s="2"/>
      <c r="Z1568" s="2"/>
      <c r="AA1568" s="2"/>
      <c r="AB1568" s="2"/>
      <c r="AC1568" s="2"/>
      <c r="AD1568" s="2"/>
      <c r="AE1568" s="2"/>
      <c r="AF1568" s="2"/>
      <c r="AG1568" s="2"/>
      <c r="AH1568" s="2"/>
      <c r="AI1568" s="2"/>
      <c r="AJ1568" s="2"/>
      <c r="AK1568" s="2"/>
      <c r="AL1568" s="2"/>
      <c r="AM1568" s="2"/>
    </row>
    <row r="1569" spans="2:39" x14ac:dyDescent="0.25">
      <c r="B1569" t="s">
        <v>568</v>
      </c>
      <c r="C1569" s="2">
        <v>-12.1</v>
      </c>
      <c r="D1569" s="2"/>
      <c r="E1569" s="2"/>
      <c r="F1569" s="2"/>
      <c r="G1569" s="2">
        <v>-7</v>
      </c>
      <c r="H1569" s="2">
        <v>-6.9</v>
      </c>
      <c r="I1569" s="2"/>
      <c r="J1569" s="2"/>
      <c r="L1569" s="2"/>
      <c r="M1569" s="2"/>
      <c r="R1569" s="2"/>
      <c r="S1569" s="2"/>
      <c r="T1569" s="2"/>
      <c r="U1569" s="2"/>
      <c r="V1569" s="2"/>
      <c r="W1569" s="2"/>
      <c r="X1569" s="2"/>
      <c r="Y1569" s="2"/>
      <c r="Z1569" s="2"/>
      <c r="AA1569" s="2"/>
      <c r="AB1569" s="2"/>
      <c r="AC1569" s="2"/>
      <c r="AD1569" s="2"/>
      <c r="AE1569" s="2"/>
      <c r="AF1569" s="2"/>
      <c r="AG1569" s="2"/>
      <c r="AH1569" s="2"/>
      <c r="AI1569" s="2"/>
      <c r="AJ1569" s="2"/>
      <c r="AK1569" s="2"/>
      <c r="AL1569" s="2"/>
      <c r="AM1569" s="2"/>
    </row>
    <row r="1570" spans="2:39" ht="15.75" thickBot="1" x14ac:dyDescent="0.3">
      <c r="B1570" t="s">
        <v>41</v>
      </c>
      <c r="C1570" s="28">
        <f>SUM(C1566:C1569)</f>
        <v>47.9</v>
      </c>
      <c r="D1570" s="28">
        <f>SUM(D1566:D1569)</f>
        <v>47.9</v>
      </c>
      <c r="E1570" s="28">
        <f t="shared" ref="E1570:G1570" si="200">SUM(E1566:E1569)</f>
        <v>47.9</v>
      </c>
      <c r="F1570" s="28">
        <f t="shared" si="200"/>
        <v>47.9</v>
      </c>
      <c r="G1570" s="28">
        <f t="shared" si="200"/>
        <v>47.9</v>
      </c>
      <c r="H1570" s="28">
        <f>SUM(H1566:H1569)</f>
        <v>54.9</v>
      </c>
      <c r="I1570" s="2"/>
      <c r="J1570" s="2"/>
      <c r="K1570" s="28"/>
      <c r="L1570" s="28"/>
      <c r="M1570" s="28"/>
      <c r="N1570" s="28"/>
      <c r="R1570" s="2"/>
      <c r="S1570" s="2"/>
      <c r="T1570" s="2"/>
      <c r="U1570" s="2"/>
      <c r="V1570" s="2"/>
      <c r="W1570" s="2"/>
      <c r="X1570" s="2"/>
      <c r="Y1570" s="2"/>
      <c r="Z1570" s="2"/>
      <c r="AA1570" s="2"/>
      <c r="AB1570" s="2"/>
      <c r="AC1570" s="2"/>
      <c r="AD1570" s="2"/>
      <c r="AE1570" s="2"/>
      <c r="AF1570" s="2"/>
      <c r="AG1570" s="2"/>
      <c r="AH1570" s="2"/>
      <c r="AI1570" s="2"/>
      <c r="AJ1570" s="2"/>
      <c r="AK1570" s="2"/>
      <c r="AL1570" s="2"/>
      <c r="AM1570" s="2"/>
    </row>
    <row r="1571" spans="2:39" s="13" customFormat="1" x14ac:dyDescent="0.25">
      <c r="B1571" s="13" t="s">
        <v>833</v>
      </c>
      <c r="C1571" s="27">
        <f>SUM(C1565-C1570)</f>
        <v>95</v>
      </c>
      <c r="D1571" s="27">
        <f>SUM(D1565-D1570)</f>
        <v>105.1</v>
      </c>
      <c r="E1571" s="27">
        <f t="shared" ref="E1571:H1571" si="201">SUM(E1565-E1570)</f>
        <v>102.89999999999998</v>
      </c>
      <c r="F1571" s="27">
        <f t="shared" si="201"/>
        <v>102.79999999999998</v>
      </c>
      <c r="G1571" s="27">
        <f t="shared" si="201"/>
        <v>102.79999999999998</v>
      </c>
      <c r="H1571" s="27">
        <f t="shared" si="201"/>
        <v>85.899999999999977</v>
      </c>
      <c r="I1571" s="27"/>
      <c r="J1571" s="27"/>
      <c r="K1571" s="27">
        <f t="shared" ref="K1571:N1571" si="202">SUM(K1565-K1570)</f>
        <v>0</v>
      </c>
      <c r="L1571" s="27">
        <f t="shared" si="202"/>
        <v>0</v>
      </c>
      <c r="M1571" s="27">
        <f t="shared" si="202"/>
        <v>0</v>
      </c>
      <c r="N1571" s="27">
        <f t="shared" si="202"/>
        <v>0</v>
      </c>
      <c r="O1571"/>
      <c r="P1571"/>
      <c r="Q1571"/>
      <c r="R1571" s="27"/>
      <c r="S1571" s="27"/>
      <c r="T1571" s="27"/>
      <c r="U1571" s="27"/>
      <c r="V1571" s="27"/>
      <c r="W1571" s="27"/>
      <c r="X1571" s="27"/>
      <c r="Y1571" s="27"/>
      <c r="Z1571" s="27"/>
      <c r="AA1571" s="27"/>
      <c r="AB1571" s="27"/>
      <c r="AC1571" s="27"/>
      <c r="AD1571" s="27"/>
      <c r="AE1571" s="27"/>
      <c r="AF1571" s="27"/>
      <c r="AG1571" s="27"/>
      <c r="AH1571" s="27"/>
      <c r="AI1571" s="27"/>
      <c r="AJ1571" s="27"/>
      <c r="AK1571" s="27"/>
      <c r="AL1571" s="27"/>
      <c r="AM1571" s="27"/>
    </row>
    <row r="1572" spans="2:39" x14ac:dyDescent="0.25">
      <c r="C1572" s="2"/>
      <c r="D1572" s="2"/>
      <c r="E1572" s="2"/>
      <c r="F1572" s="2"/>
      <c r="G1572" s="2"/>
      <c r="H1572" s="2"/>
      <c r="I1572" s="2"/>
      <c r="J1572" s="2"/>
      <c r="L1572" s="2"/>
      <c r="M1572" s="2"/>
      <c r="R1572" s="2"/>
      <c r="S1572" s="2"/>
      <c r="T1572" s="2"/>
      <c r="U1572" s="2"/>
      <c r="V1572" s="2"/>
      <c r="W1572" s="2"/>
      <c r="X1572" s="2"/>
      <c r="Y1572" s="2"/>
      <c r="Z1572" s="2"/>
      <c r="AA1572" s="2"/>
      <c r="AB1572" s="2"/>
      <c r="AC1572" s="2"/>
      <c r="AD1572" s="2"/>
      <c r="AE1572" s="2"/>
      <c r="AF1572" s="2"/>
      <c r="AG1572" s="2"/>
      <c r="AH1572" s="2"/>
      <c r="AI1572" s="2"/>
      <c r="AJ1572" s="2"/>
      <c r="AK1572" s="2"/>
      <c r="AL1572" s="2"/>
      <c r="AM1572" s="2"/>
    </row>
    <row r="1573" spans="2:39" x14ac:dyDescent="0.25">
      <c r="B1573" s="13" t="s">
        <v>834</v>
      </c>
      <c r="C1573" s="2"/>
      <c r="D1573" s="2"/>
      <c r="E1573" s="2"/>
      <c r="F1573" s="2"/>
      <c r="G1573" s="2"/>
      <c r="H1573" s="2"/>
      <c r="I1573" s="2"/>
      <c r="J1573" s="2"/>
      <c r="L1573" s="2"/>
      <c r="M1573" s="2"/>
      <c r="R1573" s="2"/>
      <c r="S1573" s="2"/>
      <c r="T1573" s="2"/>
      <c r="U1573" s="2"/>
      <c r="V1573" s="2"/>
      <c r="W1573" s="2"/>
      <c r="X1573" s="2"/>
      <c r="Y1573" s="2"/>
      <c r="Z1573" s="2"/>
      <c r="AA1573" s="2"/>
      <c r="AB1573" s="2"/>
      <c r="AC1573" s="2"/>
      <c r="AD1573" s="2"/>
      <c r="AE1573" s="2"/>
      <c r="AF1573" s="2"/>
      <c r="AG1573" s="2"/>
      <c r="AH1573" s="2"/>
      <c r="AI1573" s="2"/>
      <c r="AJ1573" s="2"/>
      <c r="AK1573" s="2"/>
      <c r="AL1573" s="2"/>
      <c r="AM1573" s="2"/>
    </row>
    <row r="1574" spans="2:39" x14ac:dyDescent="0.25">
      <c r="B1574" t="s">
        <v>682</v>
      </c>
      <c r="C1574" s="2">
        <f>D1577</f>
        <v>233.29999999999998</v>
      </c>
      <c r="D1574" s="2">
        <v>201.2</v>
      </c>
      <c r="E1574" s="2">
        <f>F1577</f>
        <v>160.80000000000001</v>
      </c>
      <c r="F1574" s="2">
        <v>131.6</v>
      </c>
      <c r="G1574" s="2">
        <f>H1577</f>
        <v>104.6</v>
      </c>
      <c r="H1574" s="2">
        <v>81</v>
      </c>
      <c r="I1574" s="2"/>
      <c r="J1574" s="2"/>
      <c r="L1574" s="2"/>
      <c r="M1574" s="2"/>
      <c r="R1574" s="2"/>
      <c r="S1574" s="2"/>
      <c r="T1574" s="2"/>
      <c r="U1574" s="2"/>
      <c r="V1574" s="2"/>
      <c r="W1574" s="2"/>
      <c r="X1574" s="2"/>
      <c r="Y1574" s="2"/>
      <c r="Z1574" s="2"/>
      <c r="AA1574" s="2"/>
      <c r="AB1574" s="2"/>
      <c r="AC1574" s="2"/>
      <c r="AD1574" s="2"/>
      <c r="AE1574" s="2"/>
      <c r="AF1574" s="2"/>
      <c r="AG1574" s="2"/>
      <c r="AH1574" s="2"/>
      <c r="AI1574" s="2"/>
      <c r="AJ1574" s="2"/>
      <c r="AK1574" s="2"/>
      <c r="AL1574" s="2"/>
      <c r="AM1574" s="2"/>
    </row>
    <row r="1575" spans="2:39" x14ac:dyDescent="0.25">
      <c r="B1575" t="s">
        <v>804</v>
      </c>
      <c r="C1575" s="2">
        <v>46.2</v>
      </c>
      <c r="D1575" s="2">
        <v>46.9</v>
      </c>
      <c r="E1575">
        <v>48.1</v>
      </c>
      <c r="F1575" s="2">
        <v>36.200000000000003</v>
      </c>
      <c r="G1575" s="2">
        <v>31.1</v>
      </c>
      <c r="H1575" s="2">
        <v>24.1</v>
      </c>
      <c r="I1575" s="2"/>
      <c r="J1575" s="2"/>
      <c r="L1575" s="2"/>
      <c r="M1575" s="2"/>
      <c r="R1575" s="2"/>
      <c r="S1575" s="2"/>
      <c r="T1575" s="2"/>
      <c r="U1575" s="2"/>
      <c r="V1575" s="2"/>
      <c r="W1575" s="2"/>
      <c r="X1575" s="2"/>
      <c r="Y1575" s="2"/>
      <c r="Z1575" s="2"/>
      <c r="AA1575" s="2"/>
      <c r="AB1575" s="2"/>
      <c r="AC1575" s="2"/>
      <c r="AD1575" s="2"/>
      <c r="AE1575" s="2"/>
      <c r="AF1575" s="2"/>
      <c r="AG1575" s="2"/>
      <c r="AH1575" s="2"/>
      <c r="AI1575" s="2"/>
      <c r="AJ1575" s="2"/>
      <c r="AK1575" s="2"/>
      <c r="AL1575" s="2"/>
      <c r="AM1575" s="2"/>
    </row>
    <row r="1576" spans="2:39" x14ac:dyDescent="0.25">
      <c r="B1576" t="s">
        <v>829</v>
      </c>
      <c r="C1576" s="2">
        <v>-6.7</v>
      </c>
      <c r="D1576" s="2">
        <v>-14.8</v>
      </c>
      <c r="E1576">
        <v>-7.7</v>
      </c>
      <c r="F1576" s="2">
        <v>-7</v>
      </c>
      <c r="G1576" s="2">
        <v>-4.0999999999999996</v>
      </c>
      <c r="H1576" s="2">
        <v>-0.5</v>
      </c>
      <c r="I1576" s="2"/>
      <c r="J1576" s="2"/>
      <c r="L1576" s="2"/>
      <c r="M1576" s="2"/>
      <c r="R1576" s="2"/>
      <c r="S1576" s="2"/>
      <c r="T1576" s="2"/>
      <c r="U1576" s="2"/>
      <c r="V1576" s="2"/>
      <c r="W1576" s="2"/>
      <c r="X1576" s="2"/>
      <c r="Y1576" s="2"/>
      <c r="Z1576" s="2"/>
      <c r="AA1576" s="2"/>
      <c r="AB1576" s="2"/>
      <c r="AC1576" s="2"/>
      <c r="AD1576" s="2"/>
      <c r="AE1576" s="2"/>
      <c r="AF1576" s="2"/>
      <c r="AG1576" s="2"/>
      <c r="AH1576" s="2"/>
      <c r="AI1576" s="2"/>
      <c r="AJ1576" s="2"/>
      <c r="AK1576" s="2"/>
      <c r="AL1576" s="2"/>
      <c r="AM1576" s="2"/>
    </row>
    <row r="1577" spans="2:39" x14ac:dyDescent="0.25">
      <c r="B1577" t="s">
        <v>41</v>
      </c>
      <c r="C1577" s="2">
        <f>SUM(C1574:C1576)</f>
        <v>272.8</v>
      </c>
      <c r="D1577" s="2">
        <f>SUM(D1574:D1576)</f>
        <v>233.29999999999998</v>
      </c>
      <c r="E1577" s="2">
        <f t="shared" ref="E1577:H1577" si="203">SUM(E1574:E1576)</f>
        <v>201.20000000000002</v>
      </c>
      <c r="F1577" s="2">
        <f t="shared" si="203"/>
        <v>160.80000000000001</v>
      </c>
      <c r="G1577" s="2">
        <f t="shared" si="203"/>
        <v>131.6</v>
      </c>
      <c r="H1577" s="2">
        <f t="shared" si="203"/>
        <v>104.6</v>
      </c>
      <c r="I1577" s="2"/>
      <c r="J1577" s="2"/>
      <c r="L1577" s="2"/>
      <c r="M1577" s="2"/>
      <c r="R1577" s="2"/>
      <c r="S1577" s="2"/>
      <c r="T1577" s="2"/>
      <c r="U1577" s="2"/>
      <c r="V1577" s="2"/>
      <c r="W1577" s="2"/>
      <c r="X1577" s="2"/>
      <c r="Y1577" s="2"/>
      <c r="Z1577" s="2"/>
      <c r="AA1577" s="2"/>
      <c r="AB1577" s="2"/>
      <c r="AC1577" s="2"/>
      <c r="AD1577" s="2"/>
      <c r="AE1577" s="2"/>
      <c r="AF1577" s="2"/>
      <c r="AG1577" s="2"/>
      <c r="AH1577" s="2"/>
      <c r="AI1577" s="2"/>
      <c r="AJ1577" s="2"/>
      <c r="AK1577" s="2"/>
      <c r="AL1577" s="2"/>
      <c r="AM1577" s="2"/>
    </row>
    <row r="1578" spans="2:39" x14ac:dyDescent="0.25">
      <c r="B1578" t="s">
        <v>830</v>
      </c>
      <c r="C1578" s="2">
        <f>D1582</f>
        <v>115.50000000000001</v>
      </c>
      <c r="D1578">
        <v>105</v>
      </c>
      <c r="E1578">
        <v>87.9</v>
      </c>
      <c r="F1578">
        <v>75.7</v>
      </c>
      <c r="G1578" s="2">
        <f>H1582</f>
        <v>59.100000000000009</v>
      </c>
      <c r="H1578" s="2">
        <v>42.2</v>
      </c>
      <c r="I1578" s="2"/>
      <c r="J1578" s="2"/>
      <c r="L1578" s="2"/>
      <c r="M1578" s="2"/>
      <c r="R1578" s="2"/>
      <c r="S1578" s="2"/>
      <c r="T1578" s="2"/>
      <c r="U1578" s="2"/>
      <c r="V1578" s="2"/>
      <c r="W1578" s="2"/>
      <c r="X1578" s="2"/>
      <c r="Y1578" s="2"/>
      <c r="Z1578" s="2"/>
      <c r="AA1578" s="2"/>
      <c r="AB1578" s="2"/>
      <c r="AC1578" s="2"/>
      <c r="AD1578" s="2"/>
      <c r="AE1578" s="2"/>
      <c r="AF1578" s="2"/>
      <c r="AG1578" s="2"/>
      <c r="AH1578" s="2"/>
      <c r="AI1578" s="2"/>
      <c r="AJ1578" s="2"/>
      <c r="AK1578" s="2"/>
      <c r="AL1578" s="2"/>
      <c r="AM1578" s="2"/>
    </row>
    <row r="1579" spans="2:39" x14ac:dyDescent="0.25">
      <c r="B1579" t="s">
        <v>831</v>
      </c>
      <c r="C1579" s="2">
        <v>29.4</v>
      </c>
      <c r="D1579" s="2">
        <v>25.3</v>
      </c>
      <c r="E1579">
        <v>20.5</v>
      </c>
      <c r="F1579">
        <v>16.600000000000001</v>
      </c>
      <c r="G1579" s="2">
        <v>17.2</v>
      </c>
      <c r="H1579" s="2">
        <v>17.2</v>
      </c>
      <c r="I1579" s="2"/>
      <c r="J1579" s="2"/>
      <c r="L1579" s="2"/>
      <c r="M1579" s="2"/>
      <c r="R1579" s="2"/>
      <c r="S1579" s="2"/>
      <c r="T1579" s="2"/>
      <c r="U1579" s="2"/>
      <c r="V1579" s="2"/>
      <c r="W1579" s="2"/>
      <c r="X1579" s="2"/>
      <c r="Y1579" s="2"/>
      <c r="Z1579" s="2"/>
      <c r="AA1579" s="2"/>
      <c r="AB1579" s="2"/>
      <c r="AC1579" s="2"/>
      <c r="AD1579" s="2"/>
      <c r="AE1579" s="2"/>
      <c r="AF1579" s="2"/>
      <c r="AG1579" s="2"/>
      <c r="AH1579" s="2"/>
      <c r="AI1579" s="2"/>
      <c r="AJ1579" s="2"/>
      <c r="AK1579" s="2"/>
      <c r="AL1579" s="2"/>
      <c r="AM1579" s="2"/>
    </row>
    <row r="1580" spans="2:39" x14ac:dyDescent="0.25">
      <c r="B1580" t="s">
        <v>832</v>
      </c>
      <c r="C1580" s="2"/>
      <c r="D1580" s="2"/>
      <c r="E1580" s="2"/>
      <c r="F1580" s="2"/>
      <c r="G1580" s="2"/>
      <c r="H1580" s="2"/>
      <c r="I1580" s="2"/>
      <c r="J1580" s="2"/>
      <c r="L1580" s="2"/>
      <c r="M1580" s="2"/>
      <c r="R1580" s="2"/>
      <c r="S1580" s="2"/>
      <c r="T1580" s="2"/>
      <c r="U1580" s="2"/>
      <c r="V1580" s="2"/>
      <c r="W1580" s="2"/>
      <c r="X1580" s="2"/>
      <c r="Y1580" s="2"/>
      <c r="Z1580" s="2"/>
      <c r="AA1580" s="2"/>
      <c r="AB1580" s="2"/>
      <c r="AC1580" s="2"/>
      <c r="AD1580" s="2"/>
      <c r="AE1580" s="2"/>
      <c r="AF1580" s="2"/>
      <c r="AG1580" s="2"/>
      <c r="AH1580" s="2"/>
      <c r="AI1580" s="2"/>
      <c r="AJ1580" s="2"/>
      <c r="AK1580" s="2"/>
      <c r="AL1580" s="2"/>
      <c r="AM1580" s="2"/>
    </row>
    <row r="1581" spans="2:39" x14ac:dyDescent="0.25">
      <c r="B1581" t="s">
        <v>568</v>
      </c>
      <c r="C1581" s="2">
        <v>-2.5</v>
      </c>
      <c r="D1581" s="2">
        <v>-14.8</v>
      </c>
      <c r="E1581">
        <v>-3.4</v>
      </c>
      <c r="F1581">
        <v>-4.4000000000000004</v>
      </c>
      <c r="G1581" s="2">
        <v>-0.6</v>
      </c>
      <c r="H1581" s="2">
        <v>-0.3</v>
      </c>
      <c r="I1581" s="2"/>
      <c r="J1581" s="2"/>
      <c r="L1581" s="2"/>
      <c r="M1581" s="2"/>
      <c r="R1581" s="2"/>
      <c r="S1581" s="2"/>
      <c r="T1581" s="2"/>
      <c r="U1581" s="2"/>
      <c r="V1581" s="2"/>
      <c r="W1581" s="2"/>
      <c r="X1581" s="2"/>
      <c r="Y1581" s="2"/>
      <c r="Z1581" s="2"/>
      <c r="AA1581" s="2"/>
      <c r="AB1581" s="2"/>
      <c r="AC1581" s="2"/>
      <c r="AD1581" s="2"/>
      <c r="AE1581" s="2"/>
      <c r="AF1581" s="2"/>
      <c r="AG1581" s="2"/>
      <c r="AH1581" s="2"/>
      <c r="AI1581" s="2"/>
      <c r="AJ1581" s="2"/>
      <c r="AK1581" s="2"/>
      <c r="AL1581" s="2"/>
      <c r="AM1581" s="2"/>
    </row>
    <row r="1582" spans="2:39" ht="15.75" thickBot="1" x14ac:dyDescent="0.3">
      <c r="B1582" t="s">
        <v>41</v>
      </c>
      <c r="C1582" s="28">
        <f>SUM(C1578:C1581)</f>
        <v>142.4</v>
      </c>
      <c r="D1582" s="28">
        <f>SUM(D1578:D1581)</f>
        <v>115.50000000000001</v>
      </c>
      <c r="E1582" s="28">
        <f t="shared" ref="E1582:H1582" si="204">SUM(E1578:E1581)</f>
        <v>105</v>
      </c>
      <c r="F1582" s="28">
        <f t="shared" si="204"/>
        <v>87.9</v>
      </c>
      <c r="G1582" s="28">
        <f t="shared" si="204"/>
        <v>75.700000000000017</v>
      </c>
      <c r="H1582" s="28">
        <f t="shared" si="204"/>
        <v>59.100000000000009</v>
      </c>
      <c r="I1582" s="2"/>
      <c r="J1582" s="2"/>
      <c r="K1582" s="28"/>
      <c r="L1582" s="28"/>
      <c r="M1582" s="28"/>
      <c r="N1582" s="28"/>
      <c r="R1582" s="2"/>
      <c r="S1582" s="2"/>
      <c r="T1582" s="2"/>
      <c r="U1582" s="2"/>
      <c r="V1582" s="2"/>
      <c r="W1582" s="2"/>
      <c r="X1582" s="2"/>
      <c r="Y1582" s="2"/>
      <c r="Z1582" s="2"/>
      <c r="AA1582" s="2"/>
      <c r="AB1582" s="2"/>
      <c r="AC1582" s="2"/>
      <c r="AD1582" s="2"/>
      <c r="AE1582" s="2"/>
      <c r="AF1582" s="2"/>
      <c r="AG1582" s="2"/>
      <c r="AH1582" s="2"/>
      <c r="AI1582" s="2"/>
      <c r="AJ1582" s="2"/>
      <c r="AK1582" s="2"/>
      <c r="AL1582" s="2"/>
      <c r="AM1582" s="2"/>
    </row>
    <row r="1583" spans="2:39" x14ac:dyDescent="0.25">
      <c r="B1583" s="13" t="s">
        <v>833</v>
      </c>
      <c r="C1583" s="27">
        <f>SUM(C1577-C1582)</f>
        <v>130.4</v>
      </c>
      <c r="D1583" s="27">
        <f>SUM(D1577-D1582)</f>
        <v>117.79999999999997</v>
      </c>
      <c r="E1583" s="27">
        <f t="shared" ref="E1583:H1583" si="205">SUM(E1577-E1582)</f>
        <v>96.200000000000017</v>
      </c>
      <c r="F1583" s="27">
        <f t="shared" si="205"/>
        <v>72.900000000000006</v>
      </c>
      <c r="G1583" s="27">
        <f t="shared" si="205"/>
        <v>55.899999999999977</v>
      </c>
      <c r="H1583" s="27">
        <f t="shared" si="205"/>
        <v>45.499999999999986</v>
      </c>
      <c r="I1583" s="2"/>
      <c r="J1583" s="2"/>
      <c r="K1583" s="27">
        <f>SUM(K1577-K1582)</f>
        <v>0</v>
      </c>
      <c r="L1583" s="27">
        <f t="shared" ref="L1583:N1583" si="206">SUM(L1577-L1582)</f>
        <v>0</v>
      </c>
      <c r="M1583" s="27">
        <f t="shared" si="206"/>
        <v>0</v>
      </c>
      <c r="N1583" s="27">
        <f t="shared" si="206"/>
        <v>0</v>
      </c>
      <c r="R1583" s="2"/>
      <c r="S1583" s="2"/>
      <c r="T1583" s="2"/>
      <c r="U1583" s="2"/>
      <c r="V1583" s="2"/>
      <c r="W1583" s="2"/>
      <c r="X1583" s="2"/>
      <c r="Y1583" s="2"/>
      <c r="Z1583" s="2"/>
      <c r="AA1583" s="2"/>
      <c r="AB1583" s="2"/>
      <c r="AC1583" s="2"/>
      <c r="AD1583" s="2"/>
      <c r="AE1583" s="2"/>
      <c r="AF1583" s="2"/>
      <c r="AG1583" s="2"/>
      <c r="AH1583" s="2"/>
      <c r="AI1583" s="2"/>
      <c r="AJ1583" s="2"/>
      <c r="AK1583" s="2"/>
      <c r="AL1583" s="2"/>
      <c r="AM1583" s="2"/>
    </row>
    <row r="1584" spans="2:39" x14ac:dyDescent="0.25">
      <c r="C1584" s="2"/>
      <c r="D1584" s="2"/>
      <c r="E1584" s="2"/>
      <c r="F1584" s="2"/>
      <c r="G1584" s="2"/>
      <c r="H1584" s="2"/>
      <c r="I1584" s="2"/>
      <c r="J1584" s="2"/>
      <c r="L1584" s="2"/>
      <c r="M1584" s="2"/>
      <c r="R1584" s="2"/>
      <c r="S1584" s="2"/>
      <c r="T1584" s="2"/>
      <c r="U1584" s="2"/>
      <c r="V1584" s="2"/>
      <c r="W1584" s="2"/>
      <c r="X1584" s="2"/>
      <c r="Y1584" s="2"/>
      <c r="Z1584" s="2"/>
      <c r="AA1584" s="2"/>
      <c r="AB1584" s="2"/>
      <c r="AC1584" s="2"/>
      <c r="AD1584" s="2"/>
      <c r="AE1584" s="2"/>
      <c r="AF1584" s="2"/>
      <c r="AG1584" s="2"/>
      <c r="AH1584" s="2"/>
      <c r="AI1584" s="2"/>
      <c r="AJ1584" s="2"/>
      <c r="AK1584" s="2"/>
      <c r="AL1584" s="2"/>
      <c r="AM1584" s="2"/>
    </row>
    <row r="1585" spans="2:39" x14ac:dyDescent="0.25">
      <c r="B1585" s="13" t="s">
        <v>835</v>
      </c>
      <c r="C1585" s="2"/>
      <c r="D1585" s="2"/>
      <c r="E1585" s="2"/>
      <c r="F1585" s="2"/>
      <c r="G1585" s="2"/>
      <c r="H1585" s="2"/>
      <c r="I1585" s="2"/>
      <c r="J1585" s="2"/>
      <c r="L1585" s="2"/>
      <c r="M1585" s="2"/>
      <c r="R1585" s="2"/>
      <c r="S1585" s="2"/>
      <c r="T1585" s="2"/>
      <c r="U1585" s="2"/>
      <c r="V1585" s="2"/>
      <c r="W1585" s="2"/>
      <c r="X1585" s="2"/>
      <c r="Y1585" s="2"/>
      <c r="Z1585" s="2"/>
      <c r="AA1585" s="2"/>
      <c r="AB1585" s="2"/>
      <c r="AC1585" s="2"/>
      <c r="AD1585" s="2"/>
      <c r="AE1585" s="2"/>
      <c r="AF1585" s="2"/>
      <c r="AG1585" s="2"/>
      <c r="AH1585" s="2"/>
      <c r="AI1585" s="2"/>
      <c r="AJ1585" s="2"/>
      <c r="AK1585" s="2"/>
      <c r="AL1585" s="2"/>
      <c r="AM1585" s="2"/>
    </row>
    <row r="1586" spans="2:39" x14ac:dyDescent="0.25">
      <c r="B1586" t="s">
        <v>682</v>
      </c>
      <c r="C1586" s="2">
        <f>D1589</f>
        <v>67.5</v>
      </c>
      <c r="D1586" s="2">
        <v>67.5</v>
      </c>
      <c r="E1586" s="2">
        <f>F1589</f>
        <v>67</v>
      </c>
      <c r="F1586">
        <v>67</v>
      </c>
      <c r="G1586" s="2">
        <f>H1589</f>
        <v>44.3</v>
      </c>
      <c r="H1586" s="2">
        <v>43.9</v>
      </c>
      <c r="I1586" s="2"/>
      <c r="J1586" s="2"/>
      <c r="L1586" s="2"/>
      <c r="M1586" s="2"/>
      <c r="R1586" s="2"/>
      <c r="S1586" s="2"/>
      <c r="T1586" s="2"/>
      <c r="U1586" s="2"/>
      <c r="V1586" s="2"/>
      <c r="W1586" s="2"/>
      <c r="X1586" s="2"/>
      <c r="Y1586" s="2"/>
      <c r="Z1586" s="2"/>
      <c r="AA1586" s="2"/>
      <c r="AB1586" s="2"/>
      <c r="AC1586" s="2"/>
      <c r="AD1586" s="2"/>
      <c r="AE1586" s="2"/>
      <c r="AF1586" s="2"/>
      <c r="AG1586" s="2"/>
      <c r="AH1586" s="2"/>
      <c r="AI1586" s="2"/>
      <c r="AJ1586" s="2"/>
      <c r="AK1586" s="2"/>
      <c r="AL1586" s="2"/>
      <c r="AM1586" s="2"/>
    </row>
    <row r="1587" spans="2:39" x14ac:dyDescent="0.25">
      <c r="B1587" t="s">
        <v>804</v>
      </c>
      <c r="C1587" s="2">
        <v>4.2</v>
      </c>
      <c r="D1587" s="2"/>
      <c r="E1587">
        <v>0.5</v>
      </c>
      <c r="F1587" s="2"/>
      <c r="G1587" s="2">
        <v>22.7</v>
      </c>
      <c r="H1587" s="2">
        <v>0.4</v>
      </c>
      <c r="I1587" s="2"/>
      <c r="J1587" s="2"/>
      <c r="L1587" s="2"/>
      <c r="M1587" s="2"/>
      <c r="R1587" s="2"/>
      <c r="S1587" s="2"/>
      <c r="T1587" s="2"/>
      <c r="U1587" s="2"/>
      <c r="V1587" s="2"/>
      <c r="W1587" s="2"/>
      <c r="X1587" s="2"/>
      <c r="Y1587" s="2"/>
      <c r="Z1587" s="2"/>
      <c r="AA1587" s="2"/>
      <c r="AB1587" s="2"/>
      <c r="AC1587" s="2"/>
      <c r="AD1587" s="2"/>
      <c r="AE1587" s="2"/>
      <c r="AF1587" s="2"/>
      <c r="AG1587" s="2"/>
      <c r="AH1587" s="2"/>
      <c r="AI1587" s="2"/>
      <c r="AJ1587" s="2"/>
      <c r="AK1587" s="2"/>
      <c r="AL1587" s="2"/>
      <c r="AM1587" s="2"/>
    </row>
    <row r="1588" spans="2:39" x14ac:dyDescent="0.25">
      <c r="B1588" t="s">
        <v>829</v>
      </c>
      <c r="C1588" s="2">
        <v>-20.7</v>
      </c>
      <c r="D1588" s="2"/>
      <c r="E1588" s="2"/>
      <c r="F1588" s="2"/>
      <c r="G1588" s="2"/>
      <c r="H1588" s="2"/>
      <c r="I1588" s="2"/>
      <c r="J1588" s="2"/>
      <c r="L1588" s="2"/>
      <c r="M1588" s="2"/>
      <c r="R1588" s="2"/>
      <c r="S1588" s="2"/>
      <c r="T1588" s="2"/>
      <c r="U1588" s="2"/>
      <c r="V1588" s="2"/>
      <c r="W1588" s="2"/>
      <c r="X1588" s="2"/>
      <c r="Y1588" s="2"/>
      <c r="Z1588" s="2"/>
      <c r="AA1588" s="2"/>
      <c r="AB1588" s="2"/>
      <c r="AC1588" s="2"/>
      <c r="AD1588" s="2"/>
      <c r="AE1588" s="2"/>
      <c r="AF1588" s="2"/>
      <c r="AG1588" s="2"/>
      <c r="AH1588" s="2"/>
      <c r="AI1588" s="2"/>
      <c r="AJ1588" s="2"/>
      <c r="AK1588" s="2"/>
      <c r="AL1588" s="2"/>
      <c r="AM1588" s="2"/>
    </row>
    <row r="1589" spans="2:39" x14ac:dyDescent="0.25">
      <c r="B1589" t="s">
        <v>41</v>
      </c>
      <c r="C1589" s="2">
        <f>SUM(C1586:C1588)</f>
        <v>51</v>
      </c>
      <c r="D1589" s="2">
        <f>SUM(D1586:D1588)</f>
        <v>67.5</v>
      </c>
      <c r="E1589" s="2">
        <f t="shared" ref="E1589:H1589" si="207">SUM(E1586:E1588)</f>
        <v>67.5</v>
      </c>
      <c r="F1589" s="2">
        <f t="shared" si="207"/>
        <v>67</v>
      </c>
      <c r="G1589" s="2">
        <f t="shared" si="207"/>
        <v>67</v>
      </c>
      <c r="H1589" s="2">
        <f t="shared" si="207"/>
        <v>44.3</v>
      </c>
      <c r="I1589" s="2"/>
      <c r="J1589" s="2"/>
      <c r="L1589" s="2"/>
      <c r="M1589" s="2"/>
      <c r="R1589" s="2"/>
      <c r="S1589" s="2"/>
      <c r="T1589" s="2"/>
      <c r="U1589" s="2"/>
      <c r="V1589" s="2"/>
      <c r="W1589" s="2"/>
      <c r="X1589" s="2"/>
      <c r="Y1589" s="2"/>
      <c r="Z1589" s="2"/>
      <c r="AA1589" s="2"/>
      <c r="AB1589" s="2"/>
      <c r="AC1589" s="2"/>
      <c r="AD1589" s="2"/>
      <c r="AE1589" s="2"/>
      <c r="AF1589" s="2"/>
      <c r="AG1589" s="2"/>
      <c r="AH1589" s="2"/>
      <c r="AI1589" s="2"/>
      <c r="AJ1589" s="2"/>
      <c r="AK1589" s="2"/>
      <c r="AL1589" s="2"/>
      <c r="AM1589" s="2"/>
    </row>
    <row r="1590" spans="2:39" x14ac:dyDescent="0.25">
      <c r="B1590" t="s">
        <v>830</v>
      </c>
      <c r="C1590" s="2">
        <f>D1594</f>
        <v>50.300000000000004</v>
      </c>
      <c r="D1590">
        <v>47.2</v>
      </c>
      <c r="E1590">
        <v>41.4</v>
      </c>
      <c r="F1590">
        <v>34</v>
      </c>
      <c r="G1590" s="2">
        <f>H1594</f>
        <v>27.799999999999997</v>
      </c>
      <c r="H1590" s="2">
        <v>22.7</v>
      </c>
      <c r="I1590" s="2"/>
      <c r="J1590" s="2"/>
      <c r="L1590" s="2"/>
      <c r="M1590" s="2"/>
      <c r="R1590" s="2"/>
      <c r="S1590" s="2"/>
      <c r="T1590" s="2"/>
      <c r="U1590" s="2"/>
      <c r="V1590" s="2"/>
      <c r="W1590" s="2"/>
      <c r="X1590" s="2"/>
      <c r="Y1590" s="2"/>
      <c r="Z1590" s="2"/>
      <c r="AA1590" s="2"/>
      <c r="AB1590" s="2"/>
      <c r="AC1590" s="2"/>
      <c r="AD1590" s="2"/>
      <c r="AE1590" s="2"/>
      <c r="AF1590" s="2"/>
      <c r="AG1590" s="2"/>
      <c r="AH1590" s="2"/>
      <c r="AI1590" s="2"/>
      <c r="AJ1590" s="2"/>
      <c r="AK1590" s="2"/>
      <c r="AL1590" s="2"/>
      <c r="AM1590" s="2"/>
    </row>
    <row r="1591" spans="2:39" x14ac:dyDescent="0.25">
      <c r="B1591" t="s">
        <v>831</v>
      </c>
      <c r="C1591" s="2">
        <v>3</v>
      </c>
      <c r="D1591" s="2">
        <v>3.1</v>
      </c>
      <c r="E1591">
        <v>5.8</v>
      </c>
      <c r="F1591">
        <v>7.4</v>
      </c>
      <c r="G1591" s="2">
        <v>6.2</v>
      </c>
      <c r="H1591" s="2">
        <v>5.0999999999999996</v>
      </c>
      <c r="I1591" s="2"/>
      <c r="J1591" s="2"/>
      <c r="L1591" s="2"/>
      <c r="M1591" s="2"/>
      <c r="R1591" s="2"/>
      <c r="S1591" s="2"/>
      <c r="T1591" s="2"/>
      <c r="U1591" s="2"/>
      <c r="V1591" s="2"/>
      <c r="W1591" s="2"/>
      <c r="X1591" s="2"/>
      <c r="Y1591" s="2"/>
      <c r="Z1591" s="2"/>
      <c r="AA1591" s="2"/>
      <c r="AB1591" s="2"/>
      <c r="AC1591" s="2"/>
      <c r="AD1591" s="2"/>
      <c r="AE1591" s="2"/>
      <c r="AF1591" s="2"/>
      <c r="AG1591" s="2"/>
      <c r="AH1591" s="2"/>
      <c r="AI1591" s="2"/>
      <c r="AJ1591" s="2"/>
      <c r="AK1591" s="2"/>
      <c r="AL1591" s="2"/>
      <c r="AM1591" s="2"/>
    </row>
    <row r="1592" spans="2:39" x14ac:dyDescent="0.25">
      <c r="B1592" t="s">
        <v>832</v>
      </c>
      <c r="C1592" s="2">
        <v>11.2</v>
      </c>
      <c r="D1592" s="2"/>
      <c r="E1592" s="2"/>
      <c r="F1592" s="2"/>
      <c r="G1592" s="2"/>
      <c r="H1592" s="2"/>
      <c r="I1592" s="2"/>
      <c r="J1592" s="2"/>
      <c r="L1592" s="2"/>
      <c r="M1592" s="2"/>
      <c r="R1592" s="2"/>
      <c r="S1592" s="2"/>
      <c r="T1592" s="2"/>
      <c r="U1592" s="2"/>
      <c r="V1592" s="2"/>
      <c r="W1592" s="2"/>
      <c r="X1592" s="2"/>
      <c r="Y1592" s="2"/>
      <c r="Z1592" s="2"/>
      <c r="AA1592" s="2"/>
      <c r="AB1592" s="2"/>
      <c r="AC1592" s="2"/>
      <c r="AD1592" s="2"/>
      <c r="AE1592" s="2"/>
      <c r="AF1592" s="2"/>
      <c r="AG1592" s="2"/>
      <c r="AH1592" s="2"/>
      <c r="AI1592" s="2"/>
      <c r="AJ1592" s="2"/>
      <c r="AK1592" s="2"/>
      <c r="AL1592" s="2"/>
      <c r="AM1592" s="2"/>
    </row>
    <row r="1593" spans="2:39" x14ac:dyDescent="0.25">
      <c r="B1593" t="s">
        <v>568</v>
      </c>
      <c r="C1593" s="2">
        <v>-20.7</v>
      </c>
      <c r="D1593" s="2"/>
      <c r="E1593" s="2"/>
      <c r="F1593" s="2"/>
      <c r="G1593" s="2"/>
      <c r="H1593" s="2"/>
      <c r="I1593" s="2"/>
      <c r="J1593" s="2"/>
      <c r="L1593" s="2"/>
      <c r="M1593" s="2"/>
      <c r="R1593" s="2"/>
      <c r="S1593" s="2"/>
      <c r="T1593" s="2"/>
      <c r="U1593" s="2"/>
      <c r="V1593" s="2"/>
      <c r="W1593" s="2"/>
      <c r="X1593" s="2"/>
      <c r="Y1593" s="2"/>
      <c r="Z1593" s="2"/>
      <c r="AA1593" s="2"/>
      <c r="AB1593" s="2"/>
      <c r="AC1593" s="2"/>
      <c r="AD1593" s="2"/>
      <c r="AE1593" s="2"/>
      <c r="AF1593" s="2"/>
      <c r="AG1593" s="2"/>
      <c r="AH1593" s="2"/>
      <c r="AI1593" s="2"/>
      <c r="AJ1593" s="2"/>
      <c r="AK1593" s="2"/>
      <c r="AL1593" s="2"/>
      <c r="AM1593" s="2"/>
    </row>
    <row r="1594" spans="2:39" ht="15.75" thickBot="1" x14ac:dyDescent="0.3">
      <c r="B1594" t="s">
        <v>41</v>
      </c>
      <c r="C1594" s="28">
        <f>SUM(C1590:C1593)</f>
        <v>43.8</v>
      </c>
      <c r="D1594" s="28">
        <f>SUM(D1590:D1593)</f>
        <v>50.300000000000004</v>
      </c>
      <c r="E1594" s="28">
        <f t="shared" ref="E1594:H1594" si="208">SUM(E1590:E1593)</f>
        <v>47.199999999999996</v>
      </c>
      <c r="F1594" s="28">
        <f t="shared" si="208"/>
        <v>41.4</v>
      </c>
      <c r="G1594" s="28">
        <f t="shared" si="208"/>
        <v>34</v>
      </c>
      <c r="H1594" s="28">
        <f t="shared" si="208"/>
        <v>27.799999999999997</v>
      </c>
      <c r="I1594" s="2"/>
      <c r="J1594" s="2"/>
      <c r="K1594" s="28"/>
      <c r="L1594" s="28"/>
      <c r="M1594" s="28"/>
      <c r="N1594" s="28"/>
      <c r="R1594" s="2"/>
      <c r="S1594" s="2"/>
      <c r="T1594" s="2"/>
      <c r="U1594" s="2"/>
      <c r="V1594" s="2"/>
      <c r="W1594" s="2"/>
      <c r="X1594" s="2"/>
      <c r="Y1594" s="2"/>
      <c r="Z1594" s="2"/>
      <c r="AA1594" s="2"/>
      <c r="AB1594" s="2"/>
      <c r="AC1594" s="2"/>
      <c r="AD1594" s="2"/>
      <c r="AE1594" s="2"/>
      <c r="AF1594" s="2"/>
      <c r="AG1594" s="2"/>
      <c r="AH1594" s="2"/>
      <c r="AI1594" s="2"/>
      <c r="AJ1594" s="2"/>
      <c r="AK1594" s="2"/>
      <c r="AL1594" s="2"/>
      <c r="AM1594" s="2"/>
    </row>
    <row r="1595" spans="2:39" x14ac:dyDescent="0.25">
      <c r="B1595" s="13" t="s">
        <v>833</v>
      </c>
      <c r="C1595" s="27">
        <f>SUM(C1589-C1594)</f>
        <v>7.2000000000000028</v>
      </c>
      <c r="D1595" s="27">
        <f>SUM(D1589-D1594)</f>
        <v>17.199999999999996</v>
      </c>
      <c r="E1595" s="27">
        <f t="shared" ref="E1595:H1595" si="209">SUM(E1589-E1594)</f>
        <v>20.300000000000004</v>
      </c>
      <c r="F1595" s="27">
        <f t="shared" si="209"/>
        <v>25.6</v>
      </c>
      <c r="G1595" s="27">
        <f t="shared" si="209"/>
        <v>33</v>
      </c>
      <c r="H1595" s="27">
        <f t="shared" si="209"/>
        <v>16.5</v>
      </c>
      <c r="I1595" s="2"/>
      <c r="J1595" s="2"/>
      <c r="K1595" s="27">
        <f t="shared" ref="K1595:M1595" si="210">SUM(K1589-K1594)</f>
        <v>0</v>
      </c>
      <c r="L1595" s="27">
        <f t="shared" si="210"/>
        <v>0</v>
      </c>
      <c r="M1595" s="27">
        <f t="shared" si="210"/>
        <v>0</v>
      </c>
      <c r="R1595" s="2"/>
      <c r="S1595" s="2"/>
      <c r="T1595" s="2"/>
      <c r="U1595" s="2"/>
      <c r="V1595" s="2"/>
      <c r="W1595" s="2"/>
      <c r="X1595" s="2"/>
      <c r="Y1595" s="2"/>
      <c r="Z1595" s="2"/>
      <c r="AA1595" s="2"/>
      <c r="AB1595" s="2"/>
      <c r="AC1595" s="2"/>
      <c r="AD1595" s="2"/>
      <c r="AE1595" s="2"/>
      <c r="AF1595" s="2"/>
      <c r="AG1595" s="2"/>
      <c r="AH1595" s="2"/>
      <c r="AI1595" s="2"/>
      <c r="AJ1595" s="2"/>
      <c r="AK1595" s="2"/>
      <c r="AL1595" s="2"/>
      <c r="AM1595" s="2"/>
    </row>
    <row r="1596" spans="2:39" x14ac:dyDescent="0.25">
      <c r="C1596" s="2"/>
      <c r="D1596" s="2"/>
      <c r="E1596" s="2"/>
      <c r="F1596" s="2"/>
      <c r="G1596" s="2"/>
      <c r="H1596" s="2"/>
      <c r="I1596" s="2"/>
      <c r="J1596" s="2"/>
      <c r="L1596" s="2"/>
      <c r="M1596" s="2"/>
      <c r="R1596" s="2"/>
      <c r="S1596" s="2"/>
      <c r="T1596" s="2"/>
      <c r="U1596" s="2"/>
      <c r="V1596" s="2"/>
      <c r="W1596" s="2"/>
      <c r="X1596" s="2"/>
      <c r="Y1596" s="2"/>
      <c r="Z1596" s="2"/>
      <c r="AA1596" s="2"/>
      <c r="AB1596" s="2"/>
      <c r="AC1596" s="2"/>
      <c r="AD1596" s="2"/>
      <c r="AE1596" s="2"/>
      <c r="AF1596" s="2"/>
      <c r="AG1596" s="2"/>
      <c r="AH1596" s="2"/>
      <c r="AI1596" s="2"/>
      <c r="AJ1596" s="2"/>
      <c r="AK1596" s="2"/>
      <c r="AL1596" s="2"/>
      <c r="AM1596" s="2"/>
    </row>
    <row r="1597" spans="2:39" x14ac:dyDescent="0.25">
      <c r="B1597" t="s">
        <v>836</v>
      </c>
      <c r="D1597" s="2"/>
      <c r="E1597" s="2"/>
      <c r="F1597" s="2"/>
      <c r="G1597" s="2"/>
      <c r="H1597" s="2"/>
      <c r="I1597" s="2"/>
      <c r="J1597" s="2"/>
      <c r="L1597" s="2"/>
      <c r="M1597" s="2"/>
      <c r="R1597" s="2"/>
      <c r="S1597" s="2"/>
      <c r="T1597" s="2"/>
      <c r="U1597" s="2"/>
      <c r="V1597" s="2"/>
      <c r="W1597" s="2"/>
      <c r="X1597" s="2"/>
      <c r="Y1597" s="2"/>
      <c r="Z1597" s="2"/>
      <c r="AA1597" s="2"/>
      <c r="AB1597" s="2"/>
      <c r="AC1597" s="2"/>
      <c r="AD1597" s="2"/>
      <c r="AE1597" s="2"/>
      <c r="AF1597" s="2"/>
      <c r="AG1597" s="2"/>
      <c r="AH1597" s="2"/>
      <c r="AI1597" s="2"/>
      <c r="AJ1597" s="2"/>
      <c r="AK1597" s="2"/>
      <c r="AL1597" s="2"/>
      <c r="AM1597" s="2"/>
    </row>
    <row r="1598" spans="2:39" x14ac:dyDescent="0.25">
      <c r="B1598" t="s">
        <v>682</v>
      </c>
      <c r="C1598" s="2">
        <f t="shared" ref="C1598:H1607" si="211">C1562+C1574+C1586</f>
        <v>453.79999999999995</v>
      </c>
      <c r="D1598" s="2">
        <f t="shared" si="211"/>
        <v>419.5</v>
      </c>
      <c r="E1598" s="2">
        <f t="shared" si="211"/>
        <v>378.5</v>
      </c>
      <c r="F1598" s="2">
        <f t="shared" si="211"/>
        <v>349.29999999999995</v>
      </c>
      <c r="G1598" s="2">
        <f t="shared" si="211"/>
        <v>289.7</v>
      </c>
      <c r="H1598" s="2">
        <f t="shared" si="211"/>
        <v>270.89999999999998</v>
      </c>
      <c r="I1598" s="2"/>
      <c r="J1598" s="2"/>
      <c r="L1598" s="2"/>
      <c r="M1598" s="2"/>
      <c r="R1598" s="2"/>
      <c r="S1598" s="2"/>
      <c r="T1598" s="2"/>
      <c r="U1598" s="2"/>
      <c r="V1598" s="2"/>
      <c r="W1598" s="2"/>
      <c r="X1598" s="2"/>
      <c r="Y1598" s="2"/>
      <c r="Z1598" s="2"/>
      <c r="AA1598" s="2"/>
      <c r="AB1598" s="2"/>
      <c r="AC1598" s="2"/>
      <c r="AD1598" s="2"/>
      <c r="AE1598" s="2"/>
      <c r="AF1598" s="2"/>
      <c r="AG1598" s="2"/>
      <c r="AH1598" s="2"/>
      <c r="AI1598" s="2"/>
      <c r="AJ1598" s="2"/>
      <c r="AK1598" s="2"/>
      <c r="AL1598" s="2"/>
      <c r="AM1598" s="2"/>
    </row>
    <row r="1599" spans="2:39" x14ac:dyDescent="0.25">
      <c r="B1599" t="s">
        <v>804</v>
      </c>
      <c r="C1599" s="2">
        <f t="shared" si="211"/>
        <v>52.400000000000006</v>
      </c>
      <c r="D1599" s="2">
        <f t="shared" si="211"/>
        <v>49.199999999999996</v>
      </c>
      <c r="E1599" s="2">
        <f t="shared" si="211"/>
        <v>48.800000000000004</v>
      </c>
      <c r="F1599" s="2">
        <f t="shared" si="211"/>
        <v>36.200000000000003</v>
      </c>
      <c r="G1599" s="2">
        <f t="shared" si="211"/>
        <v>70.7</v>
      </c>
      <c r="H1599" s="2">
        <f t="shared" si="211"/>
        <v>26.2</v>
      </c>
      <c r="I1599" s="2"/>
      <c r="J1599" s="2"/>
      <c r="L1599" s="2"/>
      <c r="M1599" s="2"/>
      <c r="R1599" s="2"/>
      <c r="S1599" s="2"/>
      <c r="T1599" s="2"/>
      <c r="U1599" s="2"/>
      <c r="V1599" s="2"/>
      <c r="W1599" s="2"/>
      <c r="X1599" s="2"/>
      <c r="Y1599" s="2"/>
      <c r="Z1599" s="2"/>
      <c r="AA1599" s="2"/>
      <c r="AB1599" s="2"/>
      <c r="AC1599" s="2"/>
      <c r="AD1599" s="2"/>
      <c r="AE1599" s="2"/>
      <c r="AF1599" s="2"/>
      <c r="AG1599" s="2"/>
      <c r="AH1599" s="2"/>
      <c r="AI1599" s="2"/>
      <c r="AJ1599" s="2"/>
      <c r="AK1599" s="2"/>
      <c r="AL1599" s="2"/>
      <c r="AM1599" s="2"/>
    </row>
    <row r="1600" spans="2:39" x14ac:dyDescent="0.25">
      <c r="B1600" t="s">
        <v>829</v>
      </c>
      <c r="C1600" s="2">
        <f t="shared" si="211"/>
        <v>-39.5</v>
      </c>
      <c r="D1600" s="2">
        <f t="shared" si="211"/>
        <v>-14.9</v>
      </c>
      <c r="E1600" s="2">
        <f t="shared" si="211"/>
        <v>-7.8</v>
      </c>
      <c r="F1600" s="2">
        <f t="shared" si="211"/>
        <v>-7</v>
      </c>
      <c r="G1600" s="2">
        <f t="shared" si="211"/>
        <v>-11.1</v>
      </c>
      <c r="H1600" s="2">
        <f t="shared" si="211"/>
        <v>-7.4</v>
      </c>
      <c r="I1600" s="2"/>
      <c r="J1600" s="2"/>
      <c r="L1600" s="2"/>
      <c r="M1600" s="2"/>
      <c r="R1600" s="2"/>
      <c r="S1600" s="2"/>
      <c r="T1600" s="2"/>
      <c r="U1600" s="2"/>
      <c r="V1600" s="2"/>
      <c r="W1600" s="2"/>
      <c r="X1600" s="2"/>
      <c r="Y1600" s="2"/>
      <c r="Z1600" s="2"/>
      <c r="AA1600" s="2"/>
      <c r="AB1600" s="2"/>
      <c r="AC1600" s="2"/>
      <c r="AD1600" s="2"/>
      <c r="AE1600" s="2"/>
      <c r="AF1600" s="2"/>
      <c r="AG1600" s="2"/>
      <c r="AH1600" s="2"/>
      <c r="AI1600" s="2"/>
      <c r="AJ1600" s="2"/>
      <c r="AK1600" s="2"/>
      <c r="AL1600" s="2"/>
      <c r="AM1600" s="2"/>
    </row>
    <row r="1601" spans="2:39" x14ac:dyDescent="0.25">
      <c r="B1601" t="s">
        <v>41</v>
      </c>
      <c r="C1601" s="2">
        <f t="shared" si="211"/>
        <v>466.70000000000005</v>
      </c>
      <c r="D1601" s="2">
        <f>D1565+D1577+D1589</f>
        <v>453.79999999999995</v>
      </c>
      <c r="E1601" s="2">
        <f t="shared" si="211"/>
        <v>419.5</v>
      </c>
      <c r="F1601" s="2">
        <f t="shared" si="211"/>
        <v>378.5</v>
      </c>
      <c r="G1601" s="2">
        <f t="shared" si="211"/>
        <v>349.29999999999995</v>
      </c>
      <c r="H1601" s="2">
        <f t="shared" si="211"/>
        <v>289.7</v>
      </c>
      <c r="I1601" s="2"/>
      <c r="J1601" s="2"/>
      <c r="L1601" s="2"/>
      <c r="M1601" s="2"/>
      <c r="R1601" s="2"/>
      <c r="S1601" s="2"/>
      <c r="T1601" s="2"/>
      <c r="U1601" s="2"/>
      <c r="V1601" s="2"/>
      <c r="W1601" s="2"/>
      <c r="X1601" s="2"/>
      <c r="Y1601" s="2"/>
      <c r="Z1601" s="2"/>
      <c r="AA1601" s="2"/>
      <c r="AB1601" s="2"/>
      <c r="AC1601" s="2"/>
      <c r="AD1601" s="2"/>
      <c r="AE1601" s="2"/>
      <c r="AF1601" s="2"/>
      <c r="AG1601" s="2"/>
      <c r="AH1601" s="2"/>
      <c r="AI1601" s="2"/>
      <c r="AJ1601" s="2"/>
      <c r="AK1601" s="2"/>
      <c r="AL1601" s="2"/>
      <c r="AM1601" s="2"/>
    </row>
    <row r="1602" spans="2:39" x14ac:dyDescent="0.25">
      <c r="B1602" t="s">
        <v>830</v>
      </c>
      <c r="C1602" s="2">
        <f t="shared" si="211"/>
        <v>213.70000000000002</v>
      </c>
      <c r="D1602" s="2">
        <f t="shared" si="211"/>
        <v>200.10000000000002</v>
      </c>
      <c r="E1602" s="2">
        <f t="shared" si="211"/>
        <v>177.20000000000002</v>
      </c>
      <c r="F1602" s="2">
        <f t="shared" si="211"/>
        <v>157.6</v>
      </c>
      <c r="G1602" s="2">
        <f t="shared" si="211"/>
        <v>141.80000000000001</v>
      </c>
      <c r="H1602" s="2">
        <f t="shared" si="211"/>
        <v>126.7</v>
      </c>
      <c r="I1602" s="2"/>
      <c r="J1602" s="2"/>
      <c r="L1602" s="2"/>
      <c r="M1602" s="2"/>
      <c r="R1602" s="2"/>
      <c r="S1602" s="2"/>
      <c r="T1602" s="2"/>
      <c r="U1602" s="2"/>
      <c r="V1602" s="2"/>
      <c r="W1602" s="2"/>
      <c r="X1602" s="2"/>
      <c r="Y1602" s="2"/>
      <c r="Z1602" s="2"/>
      <c r="AA1602" s="2"/>
      <c r="AB1602" s="2"/>
      <c r="AC1602" s="2"/>
      <c r="AD1602" s="2"/>
      <c r="AE1602" s="2"/>
      <c r="AF1602" s="2"/>
      <c r="AG1602" s="2"/>
      <c r="AH1602" s="2"/>
      <c r="AI1602" s="2"/>
      <c r="AJ1602" s="2"/>
      <c r="AK1602" s="2"/>
      <c r="AL1602" s="2"/>
      <c r="AM1602" s="2"/>
    </row>
    <row r="1603" spans="2:39" x14ac:dyDescent="0.25">
      <c r="B1603" t="s">
        <v>831</v>
      </c>
      <c r="C1603" s="2">
        <f t="shared" si="211"/>
        <v>32.4</v>
      </c>
      <c r="D1603" s="2">
        <f t="shared" si="211"/>
        <v>28.400000000000002</v>
      </c>
      <c r="E1603" s="2">
        <f t="shared" si="211"/>
        <v>26.3</v>
      </c>
      <c r="F1603" s="2">
        <f t="shared" si="211"/>
        <v>24</v>
      </c>
      <c r="G1603" s="2">
        <f t="shared" si="211"/>
        <v>23.4</v>
      </c>
      <c r="H1603" s="2">
        <f t="shared" si="211"/>
        <v>22.299999999999997</v>
      </c>
      <c r="I1603" s="2"/>
      <c r="J1603" s="2"/>
      <c r="L1603" s="2"/>
      <c r="M1603" s="2"/>
      <c r="R1603" s="2"/>
      <c r="S1603" s="2"/>
      <c r="T1603" s="2"/>
      <c r="U1603" s="2"/>
      <c r="V1603" s="2"/>
      <c r="W1603" s="2"/>
      <c r="X1603" s="2"/>
      <c r="Y1603" s="2"/>
      <c r="Z1603" s="2"/>
      <c r="AA1603" s="2"/>
      <c r="AB1603" s="2"/>
      <c r="AC1603" s="2"/>
      <c r="AD1603" s="2"/>
      <c r="AE1603" s="2"/>
      <c r="AF1603" s="2"/>
      <c r="AG1603" s="2"/>
      <c r="AH1603" s="2"/>
      <c r="AI1603" s="2"/>
      <c r="AJ1603" s="2"/>
      <c r="AK1603" s="2"/>
      <c r="AL1603" s="2"/>
      <c r="AM1603" s="2"/>
    </row>
    <row r="1604" spans="2:39" x14ac:dyDescent="0.25">
      <c r="B1604" t="s">
        <v>832</v>
      </c>
      <c r="C1604" s="2">
        <f t="shared" si="211"/>
        <v>23.299999999999997</v>
      </c>
      <c r="D1604" s="2">
        <f t="shared" si="211"/>
        <v>0</v>
      </c>
      <c r="E1604" s="2">
        <f t="shared" si="211"/>
        <v>0</v>
      </c>
      <c r="F1604" s="2">
        <f t="shared" si="211"/>
        <v>0</v>
      </c>
      <c r="G1604" s="2">
        <f t="shared" si="211"/>
        <v>0</v>
      </c>
      <c r="H1604" s="2">
        <f t="shared" si="211"/>
        <v>0</v>
      </c>
      <c r="I1604" s="2"/>
      <c r="J1604" s="2"/>
      <c r="L1604" s="2"/>
      <c r="M1604" s="2"/>
      <c r="R1604" s="2"/>
      <c r="S1604" s="2"/>
      <c r="T1604" s="2"/>
      <c r="U1604" s="2"/>
      <c r="V1604" s="2"/>
      <c r="W1604" s="2"/>
      <c r="X1604" s="2"/>
      <c r="Y1604" s="2"/>
      <c r="Z1604" s="2"/>
      <c r="AA1604" s="2"/>
      <c r="AB1604" s="2"/>
      <c r="AC1604" s="2"/>
      <c r="AD1604" s="2"/>
      <c r="AE1604" s="2"/>
      <c r="AF1604" s="2"/>
      <c r="AG1604" s="2"/>
      <c r="AH1604" s="2"/>
      <c r="AI1604" s="2"/>
      <c r="AJ1604" s="2"/>
      <c r="AK1604" s="2"/>
      <c r="AL1604" s="2"/>
      <c r="AM1604" s="2"/>
    </row>
    <row r="1605" spans="2:39" x14ac:dyDescent="0.25">
      <c r="B1605" t="s">
        <v>568</v>
      </c>
      <c r="C1605" s="2">
        <f t="shared" si="211"/>
        <v>-35.299999999999997</v>
      </c>
      <c r="D1605" s="2">
        <f t="shared" si="211"/>
        <v>-14.8</v>
      </c>
      <c r="E1605" s="2">
        <f t="shared" si="211"/>
        <v>-3.4</v>
      </c>
      <c r="F1605" s="2">
        <f t="shared" si="211"/>
        <v>-4.4000000000000004</v>
      </c>
      <c r="G1605" s="2">
        <f t="shared" si="211"/>
        <v>-7.6</v>
      </c>
      <c r="H1605" s="2">
        <f t="shared" si="211"/>
        <v>-7.2</v>
      </c>
      <c r="I1605" s="2"/>
      <c r="J1605" s="2"/>
      <c r="L1605" s="2"/>
      <c r="M1605" s="2"/>
      <c r="R1605" s="2"/>
      <c r="S1605" s="2"/>
      <c r="T1605" s="2"/>
      <c r="U1605" s="2"/>
      <c r="V1605" s="2"/>
      <c r="W1605" s="2"/>
      <c r="X1605" s="2"/>
      <c r="Y1605" s="2"/>
      <c r="Z1605" s="2"/>
      <c r="AA1605" s="2"/>
      <c r="AB1605" s="2"/>
      <c r="AC1605" s="2"/>
      <c r="AD1605" s="2"/>
      <c r="AE1605" s="2"/>
      <c r="AF1605" s="2"/>
      <c r="AG1605" s="2"/>
      <c r="AH1605" s="2"/>
      <c r="AI1605" s="2"/>
      <c r="AJ1605" s="2"/>
      <c r="AK1605" s="2"/>
      <c r="AL1605" s="2"/>
      <c r="AM1605" s="2"/>
    </row>
    <row r="1606" spans="2:39" ht="15.75" thickBot="1" x14ac:dyDescent="0.3">
      <c r="B1606" t="s">
        <v>41</v>
      </c>
      <c r="C1606" s="28">
        <f t="shared" si="211"/>
        <v>234.10000000000002</v>
      </c>
      <c r="D1606" s="28">
        <f t="shared" si="211"/>
        <v>213.70000000000002</v>
      </c>
      <c r="E1606" s="28">
        <f t="shared" si="211"/>
        <v>200.1</v>
      </c>
      <c r="F1606" s="28">
        <f t="shared" si="211"/>
        <v>177.20000000000002</v>
      </c>
      <c r="G1606" s="28">
        <f t="shared" si="211"/>
        <v>157.60000000000002</v>
      </c>
      <c r="H1606" s="28">
        <f t="shared" si="211"/>
        <v>141.80000000000001</v>
      </c>
      <c r="I1606" s="2"/>
      <c r="J1606" s="2"/>
      <c r="K1606" s="28"/>
      <c r="L1606" s="28"/>
      <c r="M1606" s="28"/>
      <c r="N1606" s="28"/>
      <c r="R1606" s="2"/>
      <c r="S1606" s="2"/>
      <c r="T1606" s="2"/>
      <c r="U1606" s="2"/>
      <c r="V1606" s="2"/>
      <c r="W1606" s="2"/>
      <c r="X1606" s="2"/>
      <c r="Y1606" s="2"/>
      <c r="Z1606" s="2"/>
      <c r="AA1606" s="2"/>
      <c r="AB1606" s="2"/>
      <c r="AC1606" s="2"/>
      <c r="AD1606" s="2"/>
      <c r="AE1606" s="2"/>
      <c r="AF1606" s="2"/>
      <c r="AG1606" s="2"/>
      <c r="AH1606" s="2"/>
      <c r="AI1606" s="2"/>
      <c r="AJ1606" s="2"/>
      <c r="AK1606" s="2"/>
      <c r="AL1606" s="2"/>
      <c r="AM1606" s="2"/>
    </row>
    <row r="1607" spans="2:39" x14ac:dyDescent="0.25">
      <c r="B1607" s="13" t="s">
        <v>833</v>
      </c>
      <c r="C1607" s="27">
        <f t="shared" si="211"/>
        <v>232.60000000000002</v>
      </c>
      <c r="D1607" s="27">
        <f t="shared" si="211"/>
        <v>240.09999999999997</v>
      </c>
      <c r="E1607" s="27">
        <f t="shared" si="211"/>
        <v>219.4</v>
      </c>
      <c r="F1607" s="27">
        <f t="shared" si="211"/>
        <v>201.29999999999998</v>
      </c>
      <c r="G1607" s="27">
        <f t="shared" si="211"/>
        <v>191.69999999999996</v>
      </c>
      <c r="H1607" s="27">
        <f t="shared" si="211"/>
        <v>147.89999999999998</v>
      </c>
      <c r="I1607" s="2"/>
      <c r="J1607" s="2"/>
      <c r="K1607" s="27">
        <f t="shared" ref="K1607:N1607" si="212">K1571+K1583+K1595</f>
        <v>0</v>
      </c>
      <c r="L1607" s="27">
        <f t="shared" si="212"/>
        <v>0</v>
      </c>
      <c r="M1607" s="27">
        <f t="shared" si="212"/>
        <v>0</v>
      </c>
      <c r="N1607" s="27">
        <f t="shared" si="212"/>
        <v>0</v>
      </c>
      <c r="R1607" s="2"/>
      <c r="S1607" s="2"/>
      <c r="T1607" s="2"/>
      <c r="U1607" s="2"/>
      <c r="V1607" s="2"/>
      <c r="W1607" s="2"/>
      <c r="X1607" s="2"/>
      <c r="Y1607" s="2"/>
      <c r="Z1607" s="2"/>
      <c r="AA1607" s="2"/>
      <c r="AB1607" s="2"/>
      <c r="AC1607" s="2"/>
      <c r="AD1607" s="2"/>
      <c r="AE1607" s="2"/>
      <c r="AF1607" s="2"/>
      <c r="AG1607" s="2"/>
      <c r="AH1607" s="2"/>
      <c r="AI1607" s="2"/>
      <c r="AJ1607" s="2"/>
      <c r="AK1607" s="2"/>
      <c r="AL1607" s="2"/>
      <c r="AM1607" s="2"/>
    </row>
    <row r="1608" spans="2:39" x14ac:dyDescent="0.25">
      <c r="C1608" s="2"/>
      <c r="D1608" s="2"/>
      <c r="E1608" s="2"/>
      <c r="F1608" s="2"/>
      <c r="G1608" s="2"/>
      <c r="H1608" s="2"/>
      <c r="I1608" s="2"/>
      <c r="J1608" s="2"/>
      <c r="L1608" s="2"/>
      <c r="M1608" s="2"/>
      <c r="R1608" s="2"/>
      <c r="S1608" s="2"/>
      <c r="T1608" s="2"/>
      <c r="U1608" s="2"/>
      <c r="V1608" s="2"/>
      <c r="W1608" s="2"/>
      <c r="X1608" s="2"/>
      <c r="Y1608" s="2"/>
      <c r="Z1608" s="2"/>
      <c r="AA1608" s="2"/>
      <c r="AB1608" s="2"/>
      <c r="AC1608" s="2"/>
      <c r="AD1608" s="2"/>
      <c r="AE1608" s="2"/>
      <c r="AF1608" s="2"/>
      <c r="AG1608" s="2"/>
      <c r="AH1608" s="2"/>
      <c r="AI1608" s="2"/>
      <c r="AJ1608" s="2"/>
      <c r="AK1608" s="2"/>
      <c r="AL1608" s="2"/>
      <c r="AM1608" s="2"/>
    </row>
    <row r="1609" spans="2:39" x14ac:dyDescent="0.25">
      <c r="B1609" s="13" t="s">
        <v>837</v>
      </c>
      <c r="C1609" s="2"/>
      <c r="D1609" s="2"/>
      <c r="E1609" s="2"/>
      <c r="F1609" s="2"/>
      <c r="G1609" s="2"/>
      <c r="H1609" s="2"/>
      <c r="I1609" s="2"/>
      <c r="J1609" s="2"/>
      <c r="L1609" s="2"/>
      <c r="M1609" s="2"/>
      <c r="R1609" s="2"/>
      <c r="S1609" s="2"/>
      <c r="T1609" s="2"/>
      <c r="U1609" s="2"/>
      <c r="V1609" s="2"/>
      <c r="W1609" s="2"/>
      <c r="X1609" s="2"/>
      <c r="Y1609" s="2"/>
      <c r="Z1609" s="2"/>
      <c r="AA1609" s="2"/>
      <c r="AB1609" s="2"/>
      <c r="AC1609" s="2"/>
      <c r="AD1609" s="2"/>
      <c r="AE1609" s="2"/>
      <c r="AF1609" s="2"/>
      <c r="AG1609" s="2"/>
      <c r="AH1609" s="2"/>
      <c r="AI1609" s="2"/>
      <c r="AJ1609" s="2"/>
      <c r="AK1609" s="2"/>
      <c r="AL1609" s="2"/>
      <c r="AM1609" s="2"/>
    </row>
    <row r="1610" spans="2:39" x14ac:dyDescent="0.25">
      <c r="B1610" t="s">
        <v>838</v>
      </c>
      <c r="C1610">
        <v>40.200000000000003</v>
      </c>
      <c r="D1610" s="2">
        <v>38.299999999999997</v>
      </c>
      <c r="E1610" s="2">
        <v>38.4</v>
      </c>
      <c r="F1610" s="2">
        <v>38.5</v>
      </c>
      <c r="G1610" s="2">
        <v>23.3</v>
      </c>
      <c r="H1610" s="2"/>
      <c r="I1610" s="2"/>
      <c r="J1610" s="2"/>
      <c r="L1610" s="2"/>
      <c r="M1610" s="2"/>
      <c r="R1610" s="2"/>
      <c r="S1610" s="2"/>
      <c r="T1610" s="2"/>
      <c r="U1610" s="2"/>
      <c r="V1610" s="2"/>
      <c r="W1610" s="2"/>
      <c r="X1610" s="2"/>
      <c r="Y1610" s="2"/>
      <c r="Z1610" s="2"/>
      <c r="AA1610" s="2"/>
      <c r="AB1610" s="2"/>
      <c r="AC1610" s="2"/>
      <c r="AD1610" s="2"/>
      <c r="AE1610" s="2"/>
      <c r="AF1610" s="2"/>
      <c r="AG1610" s="2"/>
      <c r="AH1610" s="2"/>
      <c r="AI1610" s="2"/>
      <c r="AJ1610" s="2"/>
      <c r="AK1610" s="2"/>
      <c r="AL1610" s="2"/>
      <c r="AM1610" s="2"/>
    </row>
    <row r="1611" spans="2:39" x14ac:dyDescent="0.25">
      <c r="B1611" t="s">
        <v>839</v>
      </c>
      <c r="C1611" s="2">
        <v>23.3</v>
      </c>
      <c r="D1611" s="2">
        <v>23.3</v>
      </c>
      <c r="E1611" s="2">
        <v>23.3</v>
      </c>
      <c r="F1611" s="2">
        <v>23.3</v>
      </c>
      <c r="G1611" s="2">
        <v>38.5</v>
      </c>
      <c r="H1611" s="2"/>
      <c r="I1611" s="2"/>
      <c r="J1611" s="2"/>
      <c r="L1611" s="2"/>
      <c r="M1611" s="2"/>
      <c r="R1611" s="2"/>
      <c r="S1611" s="2"/>
      <c r="T1611" s="2"/>
      <c r="U1611" s="2"/>
      <c r="V1611" s="2"/>
      <c r="W1611" s="2"/>
      <c r="X1611" s="2"/>
      <c r="Y1611" s="2"/>
      <c r="Z1611" s="2"/>
      <c r="AA1611" s="2"/>
      <c r="AB1611" s="2"/>
      <c r="AC1611" s="2"/>
      <c r="AD1611" s="2"/>
      <c r="AE1611" s="2"/>
      <c r="AF1611" s="2"/>
      <c r="AG1611" s="2"/>
      <c r="AH1611" s="2"/>
      <c r="AI1611" s="2"/>
      <c r="AJ1611" s="2"/>
      <c r="AK1611" s="2"/>
      <c r="AL1611" s="2"/>
      <c r="AM1611" s="2"/>
    </row>
    <row r="1612" spans="2:39" x14ac:dyDescent="0.25">
      <c r="B1612" t="s">
        <v>840</v>
      </c>
      <c r="C1612" s="2"/>
      <c r="D1612" s="2">
        <v>12.1</v>
      </c>
      <c r="E1612" s="2">
        <v>12.1</v>
      </c>
      <c r="F1612" s="2">
        <v>12.1</v>
      </c>
      <c r="G1612" s="2">
        <v>12.1</v>
      </c>
      <c r="H1612" s="2"/>
      <c r="I1612" s="2"/>
      <c r="J1612" s="2"/>
      <c r="L1612" s="2"/>
      <c r="M1612" s="2"/>
      <c r="R1612" s="2"/>
      <c r="S1612" s="2"/>
      <c r="T1612" s="2"/>
      <c r="U1612" s="2"/>
      <c r="V1612" s="2"/>
      <c r="W1612" s="2"/>
      <c r="X1612" s="2"/>
      <c r="Y1612" s="2"/>
      <c r="Z1612" s="2"/>
      <c r="AA1612" s="2"/>
      <c r="AB1612" s="2"/>
      <c r="AC1612" s="2"/>
      <c r="AD1612" s="2"/>
      <c r="AE1612" s="2"/>
      <c r="AF1612" s="2"/>
      <c r="AG1612" s="2"/>
      <c r="AH1612" s="2"/>
      <c r="AI1612" s="2"/>
      <c r="AJ1612" s="2"/>
      <c r="AK1612" s="2"/>
      <c r="AL1612" s="2"/>
      <c r="AM1612" s="2"/>
    </row>
    <row r="1613" spans="2:39" ht="15.75" thickBot="1" x14ac:dyDescent="0.3">
      <c r="B1613" t="s">
        <v>215</v>
      </c>
      <c r="C1613" s="28">
        <v>31.5</v>
      </c>
      <c r="D1613" s="28">
        <v>31.4</v>
      </c>
      <c r="E1613" s="28">
        <v>29.1</v>
      </c>
      <c r="F1613" s="28">
        <v>28.9</v>
      </c>
      <c r="G1613" s="28">
        <v>28.9</v>
      </c>
      <c r="H1613" s="28"/>
      <c r="I1613" s="2"/>
      <c r="J1613" s="2"/>
      <c r="L1613" s="2"/>
      <c r="M1613" s="2"/>
      <c r="R1613" s="2"/>
      <c r="S1613" s="2"/>
      <c r="T1613" s="2"/>
      <c r="U1613" s="2"/>
      <c r="V1613" s="2"/>
      <c r="W1613" s="2"/>
      <c r="X1613" s="2"/>
      <c r="Y1613" s="2"/>
      <c r="Z1613" s="2"/>
      <c r="AA1613" s="2"/>
      <c r="AB1613" s="2"/>
      <c r="AC1613" s="2"/>
      <c r="AD1613" s="2"/>
      <c r="AE1613" s="2"/>
      <c r="AF1613" s="2"/>
      <c r="AG1613" s="2"/>
      <c r="AH1613" s="2"/>
      <c r="AI1613" s="2"/>
      <c r="AJ1613" s="2"/>
      <c r="AK1613" s="2"/>
      <c r="AL1613" s="2"/>
      <c r="AM1613" s="2"/>
    </row>
    <row r="1614" spans="2:39" s="13" customFormat="1" x14ac:dyDescent="0.25">
      <c r="B1614" s="13" t="s">
        <v>41</v>
      </c>
      <c r="C1614" s="27">
        <f>SUM(C1610:C1613)</f>
        <v>95</v>
      </c>
      <c r="D1614" s="27">
        <f>SUM(D1610:D1613)</f>
        <v>105.1</v>
      </c>
      <c r="E1614" s="27">
        <f>SUM(E1610:E1613)</f>
        <v>102.9</v>
      </c>
      <c r="F1614" s="27">
        <f>SUM(F1610:F1613)</f>
        <v>102.79999999999998</v>
      </c>
      <c r="G1614" s="27">
        <f>SUM(G1610:G1613)</f>
        <v>102.79999999999998</v>
      </c>
      <c r="H1614" s="27"/>
      <c r="I1614" s="27"/>
      <c r="J1614" s="27"/>
      <c r="K1614" s="27"/>
      <c r="L1614" s="27"/>
      <c r="M1614" s="27"/>
      <c r="R1614" s="27"/>
      <c r="S1614" s="27"/>
      <c r="T1614" s="27"/>
      <c r="U1614" s="27"/>
      <c r="V1614" s="27"/>
      <c r="W1614" s="27"/>
      <c r="X1614" s="27"/>
      <c r="Y1614" s="27"/>
      <c r="Z1614" s="27"/>
      <c r="AA1614" s="27"/>
      <c r="AB1614" s="27"/>
      <c r="AC1614" s="27"/>
      <c r="AD1614" s="27"/>
      <c r="AE1614" s="27"/>
      <c r="AF1614" s="27"/>
      <c r="AG1614" s="27"/>
      <c r="AH1614" s="27"/>
      <c r="AI1614" s="27"/>
      <c r="AJ1614" s="27"/>
      <c r="AK1614" s="27"/>
      <c r="AL1614" s="27"/>
      <c r="AM1614" s="27"/>
    </row>
    <row r="1615" spans="2:39" x14ac:dyDescent="0.25">
      <c r="C1615" s="2"/>
      <c r="D1615" s="2"/>
      <c r="E1615" s="2"/>
      <c r="F1615" s="2"/>
      <c r="G1615" s="2"/>
      <c r="H1615" s="2"/>
      <c r="I1615" s="2"/>
      <c r="J1615" s="2"/>
      <c r="L1615" s="2"/>
      <c r="M1615" s="2"/>
      <c r="R1615" s="2"/>
      <c r="S1615" s="2"/>
      <c r="T1615" s="2"/>
      <c r="U1615" s="2"/>
      <c r="V1615" s="2"/>
      <c r="W1615" s="2"/>
      <c r="X1615" s="2"/>
      <c r="Y1615" s="2"/>
      <c r="Z1615" s="2"/>
      <c r="AA1615" s="2"/>
      <c r="AB1615" s="2"/>
      <c r="AC1615" s="2"/>
      <c r="AD1615" s="2"/>
      <c r="AE1615" s="2"/>
      <c r="AF1615" s="2"/>
      <c r="AG1615" s="2"/>
      <c r="AH1615" s="2"/>
      <c r="AI1615" s="2"/>
      <c r="AJ1615" s="2"/>
      <c r="AK1615" s="2"/>
      <c r="AL1615" s="2"/>
      <c r="AM1615" s="2"/>
    </row>
    <row r="1616" spans="2:39" x14ac:dyDescent="0.25">
      <c r="C1616" s="2"/>
      <c r="D1616" s="2"/>
      <c r="E1616" s="2"/>
      <c r="F1616" s="2"/>
      <c r="G1616" s="2"/>
      <c r="H1616" s="2"/>
      <c r="I1616" s="2"/>
      <c r="J1616" s="2"/>
      <c r="L1616" s="2"/>
      <c r="M1616" s="2"/>
      <c r="R1616" s="2"/>
      <c r="S1616" s="2"/>
      <c r="T1616" s="2"/>
      <c r="U1616" s="2"/>
      <c r="V1616" s="2"/>
      <c r="W1616" s="2"/>
      <c r="X1616" s="2"/>
      <c r="Y1616" s="2"/>
      <c r="Z1616" s="2"/>
      <c r="AA1616" s="2"/>
      <c r="AB1616" s="2"/>
      <c r="AC1616" s="2"/>
      <c r="AD1616" s="2"/>
      <c r="AE1616" s="2"/>
      <c r="AF1616" s="2"/>
      <c r="AG1616" s="2"/>
      <c r="AH1616" s="2"/>
      <c r="AI1616" s="2"/>
      <c r="AJ1616" s="2"/>
      <c r="AK1616" s="2"/>
      <c r="AL1616" s="2"/>
      <c r="AM1616" s="2"/>
    </row>
    <row r="1617" spans="2:39" x14ac:dyDescent="0.25">
      <c r="B1617" s="47" t="s">
        <v>841</v>
      </c>
      <c r="C1617" s="47"/>
      <c r="D1617" s="47"/>
      <c r="E1617" s="47"/>
      <c r="F1617" s="47"/>
      <c r="G1617" s="47"/>
      <c r="H1617" s="47"/>
      <c r="I1617" s="47"/>
      <c r="J1617" s="47"/>
      <c r="K1617" s="47"/>
      <c r="L1617" s="47"/>
      <c r="M1617" s="47"/>
      <c r="N1617" s="47"/>
      <c r="R1617" s="2"/>
      <c r="S1617" s="2"/>
      <c r="T1617" s="2"/>
      <c r="U1617" s="2"/>
      <c r="V1617" s="2"/>
      <c r="W1617" s="2"/>
      <c r="X1617" s="2"/>
      <c r="Y1617" s="2"/>
      <c r="Z1617" s="2"/>
      <c r="AA1617" s="2"/>
      <c r="AB1617" s="2"/>
      <c r="AC1617" s="2"/>
      <c r="AD1617" s="2"/>
      <c r="AE1617" s="2"/>
      <c r="AF1617" s="2"/>
      <c r="AG1617" s="2"/>
      <c r="AH1617" s="2"/>
      <c r="AI1617" s="2"/>
      <c r="AJ1617" s="2"/>
      <c r="AK1617" s="2"/>
      <c r="AL1617" s="2"/>
      <c r="AM1617" s="2"/>
    </row>
    <row r="1618" spans="2:39" x14ac:dyDescent="0.25">
      <c r="C1618" s="2"/>
      <c r="D1618" s="2"/>
      <c r="E1618" s="2"/>
      <c r="F1618" s="2"/>
      <c r="G1618" s="2"/>
      <c r="H1618" s="2"/>
      <c r="I1618" s="2"/>
      <c r="J1618" s="2"/>
      <c r="L1618" s="2"/>
      <c r="M1618" s="2"/>
      <c r="R1618" s="2"/>
      <c r="S1618" s="2"/>
      <c r="T1618" s="2"/>
      <c r="U1618" s="2"/>
      <c r="V1618" s="2"/>
      <c r="W1618" s="2"/>
      <c r="X1618" s="2"/>
      <c r="Y1618" s="2"/>
      <c r="Z1618" s="2"/>
      <c r="AA1618" s="2"/>
      <c r="AB1618" s="2"/>
      <c r="AC1618" s="2"/>
      <c r="AD1618" s="2"/>
      <c r="AE1618" s="2"/>
      <c r="AF1618" s="2"/>
      <c r="AG1618" s="2"/>
      <c r="AH1618" s="2"/>
      <c r="AI1618" s="2"/>
      <c r="AJ1618" s="2"/>
      <c r="AK1618" s="2"/>
      <c r="AL1618" s="2"/>
      <c r="AM1618" s="2"/>
    </row>
    <row r="1619" spans="2:39" ht="15.75" thickBot="1" x14ac:dyDescent="0.3">
      <c r="B1619" s="13" t="s">
        <v>842</v>
      </c>
      <c r="C1619" s="5">
        <v>44408</v>
      </c>
      <c r="D1619" s="5">
        <v>44043</v>
      </c>
      <c r="E1619" s="5">
        <v>43677</v>
      </c>
      <c r="F1619" s="5">
        <v>43312</v>
      </c>
      <c r="G1619" s="5">
        <v>42947</v>
      </c>
      <c r="H1619" s="5">
        <v>42582</v>
      </c>
      <c r="I1619" s="2"/>
      <c r="J1619" s="2"/>
      <c r="K1619" s="5">
        <v>44592</v>
      </c>
      <c r="L1619" s="5">
        <v>44227</v>
      </c>
      <c r="M1619" s="5">
        <v>43861</v>
      </c>
      <c r="N1619" s="5">
        <v>43496</v>
      </c>
      <c r="R1619" s="2"/>
      <c r="S1619" s="2"/>
      <c r="T1619" s="2"/>
      <c r="U1619" s="2"/>
      <c r="V1619" s="2"/>
      <c r="W1619" s="2"/>
      <c r="X1619" s="2"/>
      <c r="Y1619" s="2"/>
      <c r="Z1619" s="2"/>
      <c r="AA1619" s="2"/>
      <c r="AB1619" s="2"/>
      <c r="AC1619" s="2"/>
      <c r="AD1619" s="2"/>
      <c r="AE1619" s="2"/>
      <c r="AF1619" s="2"/>
      <c r="AG1619" s="2"/>
      <c r="AH1619" s="2"/>
      <c r="AI1619" s="2"/>
      <c r="AJ1619" s="2"/>
      <c r="AK1619" s="2"/>
      <c r="AL1619" s="2"/>
      <c r="AM1619" s="2"/>
    </row>
    <row r="1620" spans="2:39" x14ac:dyDescent="0.25">
      <c r="B1620" t="s">
        <v>682</v>
      </c>
      <c r="C1620" s="2">
        <f>D1623</f>
        <v>25.5</v>
      </c>
      <c r="D1620" s="2">
        <v>27.1</v>
      </c>
      <c r="E1620" s="2">
        <f>F1623</f>
        <v>22.4</v>
      </c>
      <c r="F1620">
        <v>22.4</v>
      </c>
      <c r="G1620" s="2">
        <f>H1623</f>
        <v>21.5</v>
      </c>
      <c r="H1620" s="2">
        <v>17.399999999999999</v>
      </c>
      <c r="I1620" s="2"/>
      <c r="J1620" s="2"/>
      <c r="L1620" s="2"/>
      <c r="M1620" s="2"/>
      <c r="R1620" s="2"/>
      <c r="S1620" s="2"/>
      <c r="T1620" s="2"/>
      <c r="U1620" s="2"/>
      <c r="V1620" s="2"/>
      <c r="W1620" s="2"/>
      <c r="X1620" s="2"/>
      <c r="Y1620" s="2"/>
      <c r="Z1620" s="2"/>
      <c r="AA1620" s="2"/>
      <c r="AB1620" s="2"/>
      <c r="AC1620" s="2"/>
      <c r="AD1620" s="2"/>
      <c r="AE1620" s="2"/>
      <c r="AF1620" s="2"/>
      <c r="AG1620" s="2"/>
      <c r="AH1620" s="2"/>
      <c r="AI1620" s="2"/>
      <c r="AJ1620" s="2"/>
      <c r="AK1620" s="2"/>
      <c r="AL1620" s="2"/>
      <c r="AM1620" s="2"/>
    </row>
    <row r="1621" spans="2:39" x14ac:dyDescent="0.25">
      <c r="B1621" t="s">
        <v>804</v>
      </c>
      <c r="C1621">
        <v>1.1000000000000001</v>
      </c>
      <c r="D1621" s="2">
        <v>0.7</v>
      </c>
      <c r="E1621">
        <v>5.9</v>
      </c>
      <c r="F1621">
        <v>0.3</v>
      </c>
      <c r="G1621" s="2">
        <v>1.6</v>
      </c>
      <c r="H1621" s="2">
        <v>4.3</v>
      </c>
      <c r="I1621" s="2"/>
      <c r="J1621" s="2"/>
      <c r="L1621" s="2"/>
      <c r="M1621" s="2"/>
      <c r="R1621" s="2"/>
      <c r="S1621" s="2"/>
      <c r="T1621" s="2"/>
      <c r="U1621" s="2"/>
      <c r="V1621" s="2"/>
      <c r="W1621" s="2"/>
      <c r="X1621" s="2"/>
      <c r="Y1621" s="2"/>
      <c r="Z1621" s="2"/>
      <c r="AA1621" s="2"/>
      <c r="AB1621" s="2"/>
      <c r="AC1621" s="2"/>
      <c r="AD1621" s="2"/>
      <c r="AE1621" s="2"/>
      <c r="AF1621" s="2"/>
      <c r="AG1621" s="2"/>
      <c r="AH1621" s="2"/>
      <c r="AI1621" s="2"/>
      <c r="AJ1621" s="2"/>
      <c r="AK1621" s="2"/>
      <c r="AL1621" s="2"/>
      <c r="AM1621" s="2"/>
    </row>
    <row r="1622" spans="2:39" x14ac:dyDescent="0.25">
      <c r="B1622" t="s">
        <v>829</v>
      </c>
      <c r="C1622">
        <v>-1.4</v>
      </c>
      <c r="D1622" s="2">
        <v>-2.2999999999999998</v>
      </c>
      <c r="E1622">
        <v>-1.2</v>
      </c>
      <c r="F1622">
        <v>-0.3</v>
      </c>
      <c r="G1622" s="2">
        <v>-0.7</v>
      </c>
      <c r="H1622" s="2">
        <v>-0.2</v>
      </c>
      <c r="I1622" s="2"/>
      <c r="J1622" s="2"/>
      <c r="L1622" s="2"/>
      <c r="M1622" s="2"/>
      <c r="R1622" s="2"/>
      <c r="S1622" s="2"/>
      <c r="T1622" s="2"/>
      <c r="U1622" s="2"/>
      <c r="V1622" s="2"/>
      <c r="W1622" s="2"/>
      <c r="X1622" s="2"/>
      <c r="Y1622" s="2"/>
      <c r="Z1622" s="2"/>
      <c r="AA1622" s="2"/>
      <c r="AB1622" s="2"/>
      <c r="AC1622" s="2"/>
      <c r="AD1622" s="2"/>
      <c r="AE1622" s="2"/>
      <c r="AF1622" s="2"/>
      <c r="AG1622" s="2"/>
      <c r="AH1622" s="2"/>
      <c r="AI1622" s="2"/>
      <c r="AJ1622" s="2"/>
      <c r="AK1622" s="2"/>
      <c r="AL1622" s="2"/>
      <c r="AM1622" s="2"/>
    </row>
    <row r="1623" spans="2:39" x14ac:dyDescent="0.25">
      <c r="B1623" t="s">
        <v>41</v>
      </c>
      <c r="C1623" s="2">
        <f>SUM(C1620:C1622)</f>
        <v>25.200000000000003</v>
      </c>
      <c r="D1623" s="2">
        <f>SUM(D1620:D1622)</f>
        <v>25.5</v>
      </c>
      <c r="E1623" s="2">
        <f>SUM(E1620:E1622)</f>
        <v>27.099999999999998</v>
      </c>
      <c r="F1623" s="2">
        <f>SUM(F1620:F1622)</f>
        <v>22.4</v>
      </c>
      <c r="G1623" s="2">
        <f t="shared" ref="G1623:N1623" si="213">SUM(G1620:G1622)</f>
        <v>22.400000000000002</v>
      </c>
      <c r="H1623" s="2">
        <f t="shared" si="213"/>
        <v>21.5</v>
      </c>
      <c r="I1623" s="2"/>
      <c r="J1623" s="2"/>
      <c r="K1623" s="2">
        <f t="shared" si="213"/>
        <v>0</v>
      </c>
      <c r="L1623" s="2">
        <f t="shared" si="213"/>
        <v>0</v>
      </c>
      <c r="M1623" s="2">
        <f t="shared" si="213"/>
        <v>0</v>
      </c>
      <c r="N1623" s="2">
        <f t="shared" si="213"/>
        <v>0</v>
      </c>
      <c r="R1623" s="2"/>
      <c r="S1623" s="2"/>
      <c r="T1623" s="2"/>
      <c r="U1623" s="2"/>
      <c r="V1623" s="2"/>
      <c r="W1623" s="2"/>
      <c r="X1623" s="2"/>
      <c r="Y1623" s="2"/>
      <c r="Z1623" s="2"/>
      <c r="AA1623" s="2"/>
      <c r="AB1623" s="2"/>
      <c r="AC1623" s="2"/>
      <c r="AD1623" s="2"/>
      <c r="AE1623" s="2"/>
      <c r="AF1623" s="2"/>
      <c r="AG1623" s="2"/>
      <c r="AH1623" s="2"/>
      <c r="AI1623" s="2"/>
      <c r="AJ1623" s="2"/>
      <c r="AK1623" s="2"/>
      <c r="AL1623" s="2"/>
      <c r="AM1623" s="2"/>
    </row>
    <row r="1624" spans="2:39" x14ac:dyDescent="0.25">
      <c r="B1624" t="s">
        <v>843</v>
      </c>
      <c r="C1624" s="2">
        <f>D1627</f>
        <v>14.799999999999997</v>
      </c>
      <c r="D1624" s="2">
        <f>E1627</f>
        <v>14.599999999999998</v>
      </c>
      <c r="E1624" s="2">
        <f>F1627</f>
        <v>12.899999999999999</v>
      </c>
      <c r="F1624" s="2">
        <f>G1627</f>
        <v>11.1</v>
      </c>
      <c r="G1624" s="2">
        <f>H1627</f>
        <v>9.6999999999999993</v>
      </c>
      <c r="H1624" s="2">
        <v>7.2</v>
      </c>
      <c r="I1624" s="2"/>
      <c r="J1624" s="2"/>
      <c r="L1624" s="2"/>
      <c r="M1624" s="2"/>
      <c r="R1624" s="2"/>
      <c r="S1624" s="2"/>
      <c r="T1624" s="2"/>
      <c r="U1624" s="2"/>
      <c r="V1624" s="2"/>
      <c r="W1624" s="2"/>
      <c r="X1624" s="2"/>
      <c r="Y1624" s="2"/>
      <c r="Z1624" s="2"/>
      <c r="AA1624" s="2"/>
      <c r="AB1624" s="2"/>
      <c r="AC1624" s="2"/>
      <c r="AD1624" s="2"/>
      <c r="AE1624" s="2"/>
      <c r="AF1624" s="2"/>
      <c r="AG1624" s="2"/>
      <c r="AH1624" s="2"/>
      <c r="AI1624" s="2"/>
      <c r="AJ1624" s="2"/>
      <c r="AK1624" s="2"/>
      <c r="AL1624" s="2"/>
      <c r="AM1624" s="2"/>
    </row>
    <row r="1625" spans="2:39" x14ac:dyDescent="0.25">
      <c r="B1625" t="s">
        <v>844</v>
      </c>
      <c r="C1625">
        <v>2.2999999999999998</v>
      </c>
      <c r="D1625" s="2">
        <v>2.4</v>
      </c>
      <c r="E1625" s="2">
        <v>2.7</v>
      </c>
      <c r="F1625" s="2">
        <v>2.1</v>
      </c>
      <c r="G1625" s="2">
        <v>2</v>
      </c>
      <c r="H1625" s="2">
        <v>2.5</v>
      </c>
      <c r="I1625" s="2"/>
      <c r="J1625" s="2"/>
      <c r="L1625" s="2"/>
      <c r="M1625" s="2"/>
      <c r="R1625" s="2"/>
      <c r="S1625" s="2"/>
      <c r="T1625" s="2"/>
      <c r="U1625" s="2"/>
      <c r="V1625" s="2"/>
      <c r="W1625" s="2"/>
      <c r="X1625" s="2"/>
      <c r="Y1625" s="2"/>
      <c r="Z1625" s="2"/>
      <c r="AA1625" s="2"/>
      <c r="AB1625" s="2"/>
      <c r="AC1625" s="2"/>
      <c r="AD1625" s="2"/>
      <c r="AE1625" s="2"/>
      <c r="AF1625" s="2"/>
      <c r="AG1625" s="2"/>
      <c r="AH1625" s="2"/>
      <c r="AI1625" s="2"/>
      <c r="AJ1625" s="2"/>
      <c r="AK1625" s="2"/>
      <c r="AL1625" s="2"/>
      <c r="AM1625" s="2"/>
    </row>
    <row r="1626" spans="2:39" x14ac:dyDescent="0.25">
      <c r="B1626" t="s">
        <v>568</v>
      </c>
      <c r="C1626" s="2">
        <v>-1.4</v>
      </c>
      <c r="D1626" s="2">
        <v>-2.2000000000000002</v>
      </c>
      <c r="E1626" s="2">
        <v>-1</v>
      </c>
      <c r="F1626" s="2">
        <v>-0.3</v>
      </c>
      <c r="G1626" s="2">
        <v>-0.6</v>
      </c>
      <c r="H1626" s="2"/>
      <c r="I1626" s="2"/>
      <c r="J1626" s="2"/>
      <c r="L1626" s="2"/>
      <c r="M1626" s="2"/>
      <c r="R1626" s="2"/>
      <c r="S1626" s="2"/>
      <c r="T1626" s="2"/>
      <c r="U1626" s="2"/>
      <c r="V1626" s="2"/>
      <c r="W1626" s="2"/>
      <c r="X1626" s="2"/>
      <c r="Y1626" s="2"/>
      <c r="Z1626" s="2"/>
      <c r="AA1626" s="2"/>
      <c r="AB1626" s="2"/>
      <c r="AC1626" s="2"/>
      <c r="AD1626" s="2"/>
      <c r="AE1626" s="2"/>
      <c r="AF1626" s="2"/>
      <c r="AG1626" s="2"/>
      <c r="AH1626" s="2"/>
      <c r="AI1626" s="2"/>
      <c r="AJ1626" s="2"/>
      <c r="AK1626" s="2"/>
      <c r="AL1626" s="2"/>
      <c r="AM1626" s="2"/>
    </row>
    <row r="1627" spans="2:39" ht="15.75" thickBot="1" x14ac:dyDescent="0.3">
      <c r="B1627" t="s">
        <v>41</v>
      </c>
      <c r="C1627" s="28">
        <f>SUM(C1624:C1626)</f>
        <v>15.699999999999998</v>
      </c>
      <c r="D1627" s="28">
        <f>SUM(D1624:D1626)</f>
        <v>14.799999999999997</v>
      </c>
      <c r="E1627" s="28">
        <f t="shared" ref="E1627:N1627" si="214">SUM(E1624:E1626)</f>
        <v>14.599999999999998</v>
      </c>
      <c r="F1627" s="28">
        <f t="shared" si="214"/>
        <v>12.899999999999999</v>
      </c>
      <c r="G1627" s="28">
        <f t="shared" si="214"/>
        <v>11.1</v>
      </c>
      <c r="H1627" s="28">
        <f t="shared" si="214"/>
        <v>9.6999999999999993</v>
      </c>
      <c r="I1627" s="2"/>
      <c r="J1627" s="2"/>
      <c r="K1627" s="28">
        <f t="shared" si="214"/>
        <v>0</v>
      </c>
      <c r="L1627" s="28">
        <f t="shared" si="214"/>
        <v>0</v>
      </c>
      <c r="M1627" s="28">
        <f t="shared" si="214"/>
        <v>0</v>
      </c>
      <c r="N1627" s="28">
        <f t="shared" si="214"/>
        <v>0</v>
      </c>
      <c r="R1627" s="2"/>
      <c r="S1627" s="2"/>
      <c r="T1627" s="2"/>
      <c r="U1627" s="2"/>
      <c r="V1627" s="2"/>
      <c r="W1627" s="2"/>
      <c r="X1627" s="2"/>
      <c r="Y1627" s="2"/>
      <c r="Z1627" s="2"/>
      <c r="AA1627" s="2"/>
      <c r="AB1627" s="2"/>
      <c r="AC1627" s="2"/>
      <c r="AD1627" s="2"/>
      <c r="AE1627" s="2"/>
      <c r="AF1627" s="2"/>
      <c r="AG1627" s="2"/>
      <c r="AH1627" s="2"/>
      <c r="AI1627" s="2"/>
      <c r="AJ1627" s="2"/>
      <c r="AK1627" s="2"/>
      <c r="AL1627" s="2"/>
      <c r="AM1627" s="2"/>
    </row>
    <row r="1628" spans="2:39" x14ac:dyDescent="0.25">
      <c r="B1628" s="13" t="s">
        <v>833</v>
      </c>
      <c r="C1628" s="27">
        <f>SUM(C1623-C1627)</f>
        <v>9.5000000000000053</v>
      </c>
      <c r="D1628" s="27">
        <f>SUM(D1623-D1627)</f>
        <v>10.700000000000003</v>
      </c>
      <c r="E1628" s="27">
        <f t="shared" ref="E1628:N1628" si="215">SUM(E1623-E1627)</f>
        <v>12.5</v>
      </c>
      <c r="F1628" s="27">
        <f t="shared" si="215"/>
        <v>9.5</v>
      </c>
      <c r="G1628" s="27">
        <f t="shared" si="215"/>
        <v>11.300000000000002</v>
      </c>
      <c r="H1628" s="27">
        <f t="shared" si="215"/>
        <v>11.8</v>
      </c>
      <c r="I1628" s="2"/>
      <c r="J1628" s="2"/>
      <c r="K1628" s="27">
        <f t="shared" si="215"/>
        <v>0</v>
      </c>
      <c r="L1628" s="27">
        <f t="shared" si="215"/>
        <v>0</v>
      </c>
      <c r="M1628" s="27">
        <f t="shared" si="215"/>
        <v>0</v>
      </c>
      <c r="N1628" s="27">
        <f t="shared" si="215"/>
        <v>0</v>
      </c>
      <c r="R1628" s="2"/>
      <c r="S1628" s="2"/>
      <c r="T1628" s="2"/>
      <c r="U1628" s="2"/>
      <c r="V1628" s="2"/>
      <c r="W1628" s="2"/>
      <c r="X1628" s="2"/>
      <c r="Y1628" s="2"/>
      <c r="Z1628" s="2"/>
      <c r="AA1628" s="2"/>
      <c r="AB1628" s="2"/>
      <c r="AC1628" s="2"/>
      <c r="AD1628" s="2"/>
      <c r="AE1628" s="2"/>
      <c r="AF1628" s="2"/>
      <c r="AG1628" s="2"/>
      <c r="AH1628" s="2"/>
      <c r="AI1628" s="2"/>
      <c r="AJ1628" s="2"/>
      <c r="AK1628" s="2"/>
      <c r="AL1628" s="2"/>
      <c r="AM1628" s="2"/>
    </row>
    <row r="1629" spans="2:39" x14ac:dyDescent="0.25">
      <c r="C1629" s="2"/>
      <c r="D1629" s="2"/>
      <c r="E1629" s="2"/>
      <c r="F1629" s="2"/>
      <c r="G1629" s="2"/>
      <c r="H1629" s="2"/>
      <c r="I1629" s="2"/>
      <c r="J1629" s="2"/>
      <c r="L1629" s="2"/>
      <c r="M1629" s="2"/>
      <c r="R1629" s="2"/>
      <c r="S1629" s="2"/>
      <c r="T1629" s="2"/>
      <c r="U1629" s="2"/>
      <c r="V1629" s="2"/>
      <c r="W1629" s="2"/>
      <c r="X1629" s="2"/>
      <c r="Y1629" s="2"/>
      <c r="Z1629" s="2"/>
      <c r="AA1629" s="2"/>
      <c r="AB1629" s="2"/>
      <c r="AC1629" s="2"/>
      <c r="AD1629" s="2"/>
      <c r="AE1629" s="2"/>
      <c r="AF1629" s="2"/>
      <c r="AG1629" s="2"/>
      <c r="AH1629" s="2"/>
      <c r="AI1629" s="2"/>
      <c r="AJ1629" s="2"/>
      <c r="AK1629" s="2"/>
      <c r="AL1629" s="2"/>
      <c r="AM1629" s="2"/>
    </row>
    <row r="1630" spans="2:39" x14ac:dyDescent="0.25">
      <c r="B1630" s="13" t="s">
        <v>845</v>
      </c>
      <c r="C1630" s="2"/>
      <c r="D1630" s="2"/>
      <c r="E1630" s="2"/>
      <c r="F1630" s="2"/>
      <c r="G1630" s="2"/>
      <c r="H1630" s="2"/>
      <c r="I1630" s="2"/>
      <c r="J1630" s="2"/>
      <c r="L1630" s="2"/>
      <c r="M1630" s="2"/>
      <c r="R1630" s="2"/>
      <c r="S1630" s="2"/>
      <c r="T1630" s="2"/>
      <c r="U1630" s="2"/>
      <c r="V1630" s="2"/>
      <c r="W1630" s="2"/>
      <c r="X1630" s="2"/>
      <c r="Y1630" s="2"/>
      <c r="Z1630" s="2"/>
      <c r="AA1630" s="2"/>
      <c r="AB1630" s="2"/>
      <c r="AC1630" s="2"/>
      <c r="AD1630" s="2"/>
      <c r="AE1630" s="2"/>
      <c r="AF1630" s="2"/>
      <c r="AG1630" s="2"/>
      <c r="AH1630" s="2"/>
      <c r="AI1630" s="2"/>
      <c r="AJ1630" s="2"/>
      <c r="AK1630" s="2"/>
      <c r="AL1630" s="2"/>
      <c r="AM1630" s="2"/>
    </row>
    <row r="1631" spans="2:39" x14ac:dyDescent="0.25">
      <c r="B1631" t="s">
        <v>682</v>
      </c>
      <c r="C1631" s="2">
        <f>D1634</f>
        <v>60.099999999999994</v>
      </c>
      <c r="D1631" s="2">
        <f>E1634</f>
        <v>55.5</v>
      </c>
      <c r="E1631" s="2">
        <f>F1634</f>
        <v>55.8</v>
      </c>
      <c r="F1631" s="2">
        <v>45.1</v>
      </c>
      <c r="G1631" s="2">
        <f>H1634</f>
        <v>40.199999999999996</v>
      </c>
      <c r="H1631" s="2">
        <v>34.6</v>
      </c>
      <c r="I1631" s="2"/>
      <c r="J1631" s="2"/>
      <c r="L1631" s="2"/>
      <c r="M1631" s="2"/>
      <c r="R1631" s="2"/>
      <c r="S1631" s="2"/>
      <c r="T1631" s="2"/>
      <c r="U1631" s="2"/>
      <c r="V1631" s="2"/>
      <c r="W1631" s="2"/>
      <c r="X1631" s="2"/>
      <c r="Y1631" s="2"/>
      <c r="Z1631" s="2"/>
      <c r="AA1631" s="2"/>
      <c r="AB1631" s="2"/>
      <c r="AC1631" s="2"/>
      <c r="AD1631" s="2"/>
      <c r="AE1631" s="2"/>
      <c r="AF1631" s="2"/>
      <c r="AG1631" s="2"/>
      <c r="AH1631" s="2"/>
      <c r="AI1631" s="2"/>
      <c r="AJ1631" s="2"/>
      <c r="AK1631" s="2"/>
      <c r="AL1631" s="2"/>
      <c r="AM1631" s="2"/>
    </row>
    <row r="1632" spans="2:39" x14ac:dyDescent="0.25">
      <c r="B1632" t="s">
        <v>804</v>
      </c>
      <c r="C1632">
        <v>17.2</v>
      </c>
      <c r="D1632" s="2">
        <v>10.8</v>
      </c>
      <c r="E1632" s="2">
        <v>6.2</v>
      </c>
      <c r="F1632" s="2">
        <v>11.2</v>
      </c>
      <c r="G1632" s="2">
        <v>5.4</v>
      </c>
      <c r="H1632" s="2">
        <v>9.1999999999999993</v>
      </c>
      <c r="I1632" s="2"/>
      <c r="J1632" s="2"/>
      <c r="L1632" s="2"/>
      <c r="M1632" s="2"/>
      <c r="R1632" s="2"/>
      <c r="S1632" s="2"/>
      <c r="T1632" s="2"/>
      <c r="U1632" s="2"/>
      <c r="V1632" s="2"/>
      <c r="W1632" s="2"/>
      <c r="X1632" s="2"/>
      <c r="Y1632" s="2"/>
      <c r="Z1632" s="2"/>
      <c r="AA1632" s="2"/>
      <c r="AB1632" s="2"/>
      <c r="AC1632" s="2"/>
      <c r="AD1632" s="2"/>
      <c r="AE1632" s="2"/>
      <c r="AF1632" s="2"/>
      <c r="AG1632" s="2"/>
      <c r="AH1632" s="2"/>
      <c r="AI1632" s="2"/>
      <c r="AJ1632" s="2"/>
      <c r="AK1632" s="2"/>
      <c r="AL1632" s="2"/>
      <c r="AM1632" s="2"/>
    </row>
    <row r="1633" spans="2:39" x14ac:dyDescent="0.25">
      <c r="B1633" t="s">
        <v>829</v>
      </c>
      <c r="C1633">
        <v>-2.5</v>
      </c>
      <c r="D1633" s="2">
        <v>-6.2</v>
      </c>
      <c r="E1633" s="2">
        <v>-6.5</v>
      </c>
      <c r="F1633" s="2">
        <v>-0.5</v>
      </c>
      <c r="G1633" s="2">
        <v>-0.5</v>
      </c>
      <c r="H1633" s="2">
        <v>-3.6</v>
      </c>
      <c r="I1633" s="2"/>
      <c r="J1633" s="2"/>
      <c r="L1633" s="2"/>
      <c r="M1633" s="2"/>
      <c r="R1633" s="2"/>
      <c r="S1633" s="2"/>
      <c r="T1633" s="2"/>
      <c r="U1633" s="2"/>
      <c r="V1633" s="2"/>
      <c r="W1633" s="2"/>
      <c r="X1633" s="2"/>
      <c r="Y1633" s="2"/>
      <c r="Z1633" s="2"/>
      <c r="AA1633" s="2"/>
      <c r="AB1633" s="2"/>
      <c r="AC1633" s="2"/>
      <c r="AD1633" s="2"/>
      <c r="AE1633" s="2"/>
      <c r="AF1633" s="2"/>
      <c r="AG1633" s="2"/>
      <c r="AH1633" s="2"/>
      <c r="AI1633" s="2"/>
      <c r="AJ1633" s="2"/>
      <c r="AK1633" s="2"/>
      <c r="AL1633" s="2"/>
      <c r="AM1633" s="2"/>
    </row>
    <row r="1634" spans="2:39" x14ac:dyDescent="0.25">
      <c r="B1634" t="s">
        <v>41</v>
      </c>
      <c r="C1634" s="2">
        <f>SUM(C1631:C1633)</f>
        <v>74.8</v>
      </c>
      <c r="D1634" s="2">
        <f>SUM(D1631:D1633)</f>
        <v>60.099999999999994</v>
      </c>
      <c r="E1634" s="2">
        <f t="shared" ref="E1634:H1634" si="216">SUM(E1631:E1633)</f>
        <v>55.5</v>
      </c>
      <c r="F1634" s="2">
        <f t="shared" si="216"/>
        <v>55.8</v>
      </c>
      <c r="G1634" s="2">
        <f t="shared" si="216"/>
        <v>45.099999999999994</v>
      </c>
      <c r="H1634" s="2">
        <f t="shared" si="216"/>
        <v>40.199999999999996</v>
      </c>
      <c r="I1634" s="2"/>
      <c r="J1634" s="2"/>
      <c r="K1634" s="2">
        <f t="shared" ref="K1634:N1634" si="217">SUM(K1631:K1633)</f>
        <v>0</v>
      </c>
      <c r="L1634" s="2">
        <f t="shared" si="217"/>
        <v>0</v>
      </c>
      <c r="M1634" s="2">
        <f t="shared" si="217"/>
        <v>0</v>
      </c>
      <c r="N1634" s="2">
        <f t="shared" si="217"/>
        <v>0</v>
      </c>
      <c r="R1634" s="2"/>
      <c r="S1634" s="2"/>
      <c r="T1634" s="2"/>
      <c r="U1634" s="2"/>
      <c r="V1634" s="2"/>
      <c r="W1634" s="2"/>
      <c r="X1634" s="2"/>
      <c r="Y1634" s="2"/>
      <c r="Z1634" s="2"/>
      <c r="AA1634" s="2"/>
      <c r="AB1634" s="2"/>
      <c r="AC1634" s="2"/>
      <c r="AD1634" s="2"/>
      <c r="AE1634" s="2"/>
      <c r="AF1634" s="2"/>
      <c r="AG1634" s="2"/>
      <c r="AH1634" s="2"/>
      <c r="AI1634" s="2"/>
      <c r="AJ1634" s="2"/>
      <c r="AK1634" s="2"/>
      <c r="AL1634" s="2"/>
      <c r="AM1634" s="2"/>
    </row>
    <row r="1635" spans="2:39" x14ac:dyDescent="0.25">
      <c r="B1635" t="s">
        <v>843</v>
      </c>
      <c r="C1635" s="2">
        <f>D1638</f>
        <v>42.900000000000006</v>
      </c>
      <c r="D1635" s="2">
        <v>40.200000000000003</v>
      </c>
      <c r="E1635" s="2">
        <v>38</v>
      </c>
      <c r="F1635" s="2">
        <f>G1638</f>
        <v>31.699999999999996</v>
      </c>
      <c r="G1635" s="2">
        <f>H1638</f>
        <v>26.099999999999998</v>
      </c>
      <c r="H1635" s="2">
        <v>23.7</v>
      </c>
      <c r="I1635" s="2"/>
      <c r="J1635" s="2"/>
      <c r="L1635" s="2"/>
      <c r="M1635" s="2"/>
      <c r="N1635" s="2"/>
      <c r="R1635" s="2"/>
      <c r="S1635" s="2"/>
      <c r="T1635" s="2"/>
      <c r="U1635" s="2"/>
      <c r="V1635" s="2"/>
      <c r="W1635" s="2"/>
      <c r="X1635" s="2"/>
      <c r="Y1635" s="2"/>
      <c r="Z1635" s="2"/>
      <c r="AA1635" s="2"/>
      <c r="AB1635" s="2"/>
      <c r="AC1635" s="2"/>
      <c r="AD1635" s="2"/>
      <c r="AE1635" s="2"/>
      <c r="AF1635" s="2"/>
      <c r="AG1635" s="2"/>
      <c r="AH1635" s="2"/>
      <c r="AI1635" s="2"/>
      <c r="AJ1635" s="2"/>
      <c r="AK1635" s="2"/>
      <c r="AL1635" s="2"/>
      <c r="AM1635" s="2"/>
    </row>
    <row r="1636" spans="2:39" x14ac:dyDescent="0.25">
      <c r="B1636" t="s">
        <v>844</v>
      </c>
      <c r="C1636">
        <v>6.8</v>
      </c>
      <c r="D1636" s="2">
        <v>7.5</v>
      </c>
      <c r="E1636" s="2">
        <v>8.3000000000000007</v>
      </c>
      <c r="F1636" s="2">
        <v>6.5</v>
      </c>
      <c r="G1636" s="2">
        <v>7.1</v>
      </c>
      <c r="H1636" s="2">
        <v>4.5999999999999996</v>
      </c>
      <c r="I1636" s="2"/>
      <c r="J1636" s="2"/>
      <c r="L1636" s="2"/>
      <c r="M1636" s="2"/>
      <c r="N1636" s="2"/>
      <c r="R1636" s="2"/>
      <c r="S1636" s="2"/>
      <c r="T1636" s="2"/>
      <c r="U1636" s="2"/>
      <c r="V1636" s="2"/>
      <c r="W1636" s="2"/>
      <c r="X1636" s="2"/>
      <c r="Y1636" s="2"/>
      <c r="Z1636" s="2"/>
      <c r="AA1636" s="2"/>
      <c r="AB1636" s="2"/>
      <c r="AC1636" s="2"/>
      <c r="AD1636" s="2"/>
      <c r="AE1636" s="2"/>
      <c r="AF1636" s="2"/>
      <c r="AG1636" s="2"/>
      <c r="AH1636" s="2"/>
      <c r="AI1636" s="2"/>
      <c r="AJ1636" s="2"/>
      <c r="AK1636" s="2"/>
      <c r="AL1636" s="2"/>
      <c r="AM1636" s="2"/>
    </row>
    <row r="1637" spans="2:39" x14ac:dyDescent="0.25">
      <c r="B1637" t="s">
        <v>568</v>
      </c>
      <c r="C1637" s="2">
        <v>-2.2000000000000002</v>
      </c>
      <c r="D1637" s="2">
        <v>-4.8</v>
      </c>
      <c r="E1637" s="2">
        <v>-6.1</v>
      </c>
      <c r="F1637" s="2">
        <v>-0.2</v>
      </c>
      <c r="G1637" s="2">
        <v>-1.5</v>
      </c>
      <c r="H1637" s="2">
        <v>-2.2000000000000002</v>
      </c>
      <c r="I1637" s="2"/>
      <c r="J1637" s="2"/>
      <c r="L1637" s="2"/>
      <c r="M1637" s="2"/>
      <c r="N1637" s="2"/>
      <c r="R1637" s="2"/>
      <c r="S1637" s="2"/>
      <c r="T1637" s="2"/>
      <c r="U1637" s="2"/>
      <c r="V1637" s="2"/>
      <c r="W1637" s="2"/>
      <c r="X1637" s="2"/>
      <c r="Y1637" s="2"/>
      <c r="Z1637" s="2"/>
      <c r="AA1637" s="2"/>
      <c r="AB1637" s="2"/>
      <c r="AC1637" s="2"/>
      <c r="AD1637" s="2"/>
      <c r="AE1637" s="2"/>
      <c r="AF1637" s="2"/>
      <c r="AG1637" s="2"/>
      <c r="AH1637" s="2"/>
      <c r="AI1637" s="2"/>
      <c r="AJ1637" s="2"/>
      <c r="AK1637" s="2"/>
      <c r="AL1637" s="2"/>
      <c r="AM1637" s="2"/>
    </row>
    <row r="1638" spans="2:39" ht="15.75" thickBot="1" x14ac:dyDescent="0.3">
      <c r="B1638" t="s">
        <v>41</v>
      </c>
      <c r="C1638" s="28">
        <f>SUM(C1635:C1637)</f>
        <v>47.5</v>
      </c>
      <c r="D1638" s="28">
        <f>SUM(D1635:D1637)</f>
        <v>42.900000000000006</v>
      </c>
      <c r="E1638" s="28">
        <f t="shared" ref="E1638:H1638" si="218">SUM(E1635:E1637)</f>
        <v>40.199999999999996</v>
      </c>
      <c r="F1638" s="28">
        <f t="shared" si="218"/>
        <v>37.999999999999993</v>
      </c>
      <c r="G1638" s="28">
        <f t="shared" si="218"/>
        <v>31.699999999999996</v>
      </c>
      <c r="H1638" s="28">
        <f t="shared" si="218"/>
        <v>26.099999999999998</v>
      </c>
      <c r="I1638" s="2"/>
      <c r="J1638" s="2"/>
      <c r="K1638" s="28">
        <f t="shared" ref="K1638:N1638" si="219">SUM(K1635:K1637)</f>
        <v>0</v>
      </c>
      <c r="L1638" s="28">
        <f t="shared" si="219"/>
        <v>0</v>
      </c>
      <c r="M1638" s="28">
        <f t="shared" si="219"/>
        <v>0</v>
      </c>
      <c r="N1638" s="28">
        <f t="shared" si="219"/>
        <v>0</v>
      </c>
      <c r="R1638" s="2"/>
      <c r="S1638" s="2"/>
      <c r="T1638" s="2"/>
      <c r="U1638" s="2"/>
      <c r="V1638" s="2"/>
      <c r="W1638" s="2"/>
      <c r="X1638" s="2"/>
      <c r="Y1638" s="2"/>
      <c r="Z1638" s="2"/>
      <c r="AA1638" s="2"/>
      <c r="AB1638" s="2"/>
      <c r="AC1638" s="2"/>
      <c r="AD1638" s="2"/>
      <c r="AE1638" s="2"/>
      <c r="AF1638" s="2"/>
      <c r="AG1638" s="2"/>
      <c r="AH1638" s="2"/>
      <c r="AI1638" s="2"/>
      <c r="AJ1638" s="2"/>
      <c r="AK1638" s="2"/>
      <c r="AL1638" s="2"/>
      <c r="AM1638" s="2"/>
    </row>
    <row r="1639" spans="2:39" x14ac:dyDescent="0.25">
      <c r="B1639" s="13" t="s">
        <v>833</v>
      </c>
      <c r="C1639" s="27">
        <f>SUM(C1634-C1638)</f>
        <v>27.299999999999997</v>
      </c>
      <c r="D1639" s="27">
        <f>SUM(D1634-D1638)</f>
        <v>17.199999999999989</v>
      </c>
      <c r="E1639" s="27">
        <f t="shared" ref="E1639:M1639" si="220">SUM(E1634-E1638)</f>
        <v>15.300000000000004</v>
      </c>
      <c r="F1639" s="27">
        <f t="shared" si="220"/>
        <v>17.800000000000004</v>
      </c>
      <c r="G1639" s="27">
        <f t="shared" si="220"/>
        <v>13.399999999999999</v>
      </c>
      <c r="H1639" s="27">
        <f t="shared" si="220"/>
        <v>14.099999999999998</v>
      </c>
      <c r="I1639" s="2"/>
      <c r="J1639" s="2"/>
      <c r="K1639" s="27">
        <f t="shared" si="220"/>
        <v>0</v>
      </c>
      <c r="L1639" s="27">
        <f t="shared" si="220"/>
        <v>0</v>
      </c>
      <c r="M1639" s="27">
        <f t="shared" si="220"/>
        <v>0</v>
      </c>
      <c r="N1639" s="27">
        <f>SUM(N1634-N1638)</f>
        <v>0</v>
      </c>
      <c r="R1639" s="2"/>
      <c r="S1639" s="2"/>
      <c r="T1639" s="2"/>
      <c r="U1639" s="2"/>
      <c r="V1639" s="2"/>
      <c r="W1639" s="2"/>
      <c r="X1639" s="2"/>
      <c r="Y1639" s="2"/>
      <c r="Z1639" s="2"/>
      <c r="AA1639" s="2"/>
      <c r="AB1639" s="2"/>
      <c r="AC1639" s="2"/>
      <c r="AD1639" s="2"/>
      <c r="AE1639" s="2"/>
      <c r="AF1639" s="2"/>
      <c r="AG1639" s="2"/>
      <c r="AH1639" s="2"/>
      <c r="AI1639" s="2"/>
      <c r="AJ1639" s="2"/>
      <c r="AK1639" s="2"/>
      <c r="AL1639" s="2"/>
      <c r="AM1639" s="2"/>
    </row>
    <row r="1640" spans="2:39" x14ac:dyDescent="0.25">
      <c r="C1640" s="2"/>
      <c r="D1640" s="2"/>
      <c r="E1640" s="2"/>
      <c r="F1640" s="2"/>
      <c r="G1640" s="2"/>
      <c r="H1640" s="2"/>
      <c r="I1640" s="2"/>
      <c r="J1640" s="2"/>
      <c r="L1640" s="2"/>
      <c r="M1640" s="2"/>
      <c r="R1640" s="2"/>
      <c r="S1640" s="2"/>
      <c r="T1640" s="2"/>
      <c r="U1640" s="2"/>
      <c r="V1640" s="2"/>
      <c r="W1640" s="2"/>
      <c r="X1640" s="2"/>
      <c r="Y1640" s="2"/>
      <c r="Z1640" s="2"/>
      <c r="AA1640" s="2"/>
      <c r="AB1640" s="2"/>
      <c r="AC1640" s="2"/>
      <c r="AD1640" s="2"/>
      <c r="AE1640" s="2"/>
      <c r="AF1640" s="2"/>
      <c r="AG1640" s="2"/>
      <c r="AH1640" s="2"/>
      <c r="AI1640" s="2"/>
      <c r="AJ1640" s="2"/>
      <c r="AK1640" s="2"/>
      <c r="AL1640" s="2"/>
      <c r="AM1640" s="2"/>
    </row>
    <row r="1641" spans="2:39" x14ac:dyDescent="0.25">
      <c r="B1641" s="13" t="s">
        <v>846</v>
      </c>
      <c r="C1641" s="2"/>
      <c r="D1641" s="2"/>
      <c r="E1641" s="2"/>
      <c r="F1641" s="2"/>
      <c r="G1641" s="2"/>
      <c r="H1641" s="2"/>
      <c r="I1641" s="2"/>
      <c r="J1641" s="2"/>
      <c r="L1641" s="2"/>
      <c r="M1641" s="2"/>
      <c r="R1641" s="2"/>
      <c r="S1641" s="2"/>
      <c r="T1641" s="2"/>
      <c r="U1641" s="2"/>
      <c r="V1641" s="2"/>
      <c r="W1641" s="2"/>
      <c r="X1641" s="2"/>
      <c r="Y1641" s="2"/>
      <c r="Z1641" s="2"/>
      <c r="AA1641" s="2"/>
      <c r="AB1641" s="2"/>
      <c r="AC1641" s="2"/>
      <c r="AD1641" s="2"/>
      <c r="AE1641" s="2"/>
      <c r="AF1641" s="2"/>
      <c r="AG1641" s="2"/>
      <c r="AH1641" s="2"/>
      <c r="AI1641" s="2"/>
      <c r="AJ1641" s="2"/>
      <c r="AK1641" s="2"/>
      <c r="AL1641" s="2"/>
      <c r="AM1641" s="2"/>
    </row>
    <row r="1642" spans="2:39" x14ac:dyDescent="0.25">
      <c r="B1642" t="s">
        <v>682</v>
      </c>
      <c r="C1642" s="2">
        <f>D1645</f>
        <v>341.40000000000003</v>
      </c>
      <c r="D1642" s="2">
        <v>314.10000000000002</v>
      </c>
      <c r="E1642" s="2">
        <f>F1645</f>
        <v>268.89999999999998</v>
      </c>
      <c r="F1642" s="2">
        <v>230.8</v>
      </c>
      <c r="G1642" s="2">
        <f>H1645</f>
        <v>201.39999999999998</v>
      </c>
      <c r="H1642" s="2">
        <v>165.1</v>
      </c>
      <c r="I1642" s="2"/>
      <c r="J1642" s="2"/>
      <c r="L1642" s="2"/>
      <c r="M1642" s="2"/>
      <c r="R1642" s="2"/>
      <c r="S1642" s="2"/>
      <c r="T1642" s="2"/>
      <c r="U1642" s="2"/>
      <c r="V1642" s="2"/>
      <c r="W1642" s="2"/>
      <c r="X1642" s="2"/>
      <c r="Y1642" s="2"/>
      <c r="Z1642" s="2"/>
      <c r="AA1642" s="2"/>
      <c r="AB1642" s="2"/>
      <c r="AC1642" s="2"/>
      <c r="AD1642" s="2"/>
      <c r="AE1642" s="2"/>
      <c r="AF1642" s="2"/>
      <c r="AG1642" s="2"/>
      <c r="AH1642" s="2"/>
      <c r="AI1642" s="2"/>
      <c r="AJ1642" s="2"/>
      <c r="AK1642" s="2"/>
      <c r="AL1642" s="2"/>
      <c r="AM1642" s="2"/>
    </row>
    <row r="1643" spans="2:39" x14ac:dyDescent="0.25">
      <c r="B1643" t="s">
        <v>804</v>
      </c>
      <c r="C1643">
        <v>60.6</v>
      </c>
      <c r="D1643" s="2">
        <v>54.6</v>
      </c>
      <c r="E1643" s="2">
        <v>72.900000000000006</v>
      </c>
      <c r="F1643" s="2">
        <v>79.599999999999994</v>
      </c>
      <c r="G1643" s="2">
        <v>56.2</v>
      </c>
      <c r="H1643" s="2">
        <v>61.6</v>
      </c>
      <c r="I1643" s="2"/>
      <c r="J1643" s="2"/>
      <c r="L1643" s="2"/>
      <c r="M1643" s="2"/>
      <c r="R1643" s="2"/>
      <c r="S1643" s="2"/>
      <c r="T1643" s="2"/>
      <c r="U1643" s="2"/>
      <c r="V1643" s="2"/>
      <c r="W1643" s="2"/>
      <c r="X1643" s="2"/>
      <c r="Y1643" s="2"/>
      <c r="Z1643" s="2"/>
      <c r="AA1643" s="2"/>
      <c r="AB1643" s="2"/>
      <c r="AC1643" s="2"/>
      <c r="AD1643" s="2"/>
      <c r="AE1643" s="2"/>
      <c r="AF1643" s="2"/>
      <c r="AG1643" s="2"/>
      <c r="AH1643" s="2"/>
      <c r="AI1643" s="2"/>
      <c r="AJ1643" s="2"/>
      <c r="AK1643" s="2"/>
      <c r="AL1643" s="2"/>
      <c r="AM1643" s="2"/>
    </row>
    <row r="1644" spans="2:39" x14ac:dyDescent="0.25">
      <c r="B1644" t="s">
        <v>829</v>
      </c>
      <c r="C1644">
        <v>-41.3</v>
      </c>
      <c r="D1644" s="2">
        <v>-27.3</v>
      </c>
      <c r="E1644" s="2">
        <v>-27.7</v>
      </c>
      <c r="F1644" s="2">
        <v>-41.5</v>
      </c>
      <c r="G1644" s="2">
        <v>-26.8</v>
      </c>
      <c r="H1644" s="2">
        <v>-25.3</v>
      </c>
      <c r="I1644" s="2"/>
      <c r="J1644" s="2"/>
      <c r="L1644" s="2"/>
      <c r="M1644" s="2"/>
      <c r="R1644" s="2"/>
      <c r="S1644" s="2"/>
      <c r="T1644" s="2"/>
      <c r="U1644" s="2"/>
      <c r="V1644" s="2"/>
      <c r="W1644" s="2"/>
      <c r="X1644" s="2"/>
      <c r="Y1644" s="2"/>
      <c r="Z1644" s="2"/>
      <c r="AA1644" s="2"/>
      <c r="AB1644" s="2"/>
      <c r="AC1644" s="2"/>
      <c r="AD1644" s="2"/>
      <c r="AE1644" s="2"/>
      <c r="AF1644" s="2"/>
      <c r="AG1644" s="2"/>
      <c r="AH1644" s="2"/>
      <c r="AI1644" s="2"/>
      <c r="AJ1644" s="2"/>
      <c r="AK1644" s="2"/>
      <c r="AL1644" s="2"/>
      <c r="AM1644" s="2"/>
    </row>
    <row r="1645" spans="2:39" x14ac:dyDescent="0.25">
      <c r="B1645" t="s">
        <v>41</v>
      </c>
      <c r="C1645" s="2">
        <f>SUM(C1642:C1644)</f>
        <v>360.70000000000005</v>
      </c>
      <c r="D1645" s="2">
        <f>SUM(D1642:D1644)</f>
        <v>341.40000000000003</v>
      </c>
      <c r="E1645" s="2">
        <f t="shared" ref="E1645:H1645" si="221">SUM(E1642:E1644)</f>
        <v>314.09999999999997</v>
      </c>
      <c r="F1645" s="2">
        <f t="shared" si="221"/>
        <v>268.89999999999998</v>
      </c>
      <c r="G1645" s="2">
        <f t="shared" si="221"/>
        <v>230.79999999999995</v>
      </c>
      <c r="H1645" s="2">
        <f t="shared" si="221"/>
        <v>201.39999999999998</v>
      </c>
      <c r="I1645" s="2"/>
      <c r="J1645" s="2"/>
      <c r="K1645" s="2">
        <f t="shared" ref="K1645:O1645" si="222">SUM(K1642:K1644)</f>
        <v>0</v>
      </c>
      <c r="L1645" s="2">
        <f t="shared" si="222"/>
        <v>0</v>
      </c>
      <c r="M1645" s="2">
        <f t="shared" si="222"/>
        <v>0</v>
      </c>
      <c r="N1645" s="2">
        <f t="shared" si="222"/>
        <v>0</v>
      </c>
      <c r="O1645" s="2">
        <f t="shared" si="222"/>
        <v>0</v>
      </c>
      <c r="R1645" s="2"/>
      <c r="S1645" s="2"/>
      <c r="T1645" s="2"/>
      <c r="U1645" s="2"/>
      <c r="V1645" s="2"/>
      <c r="W1645" s="2"/>
      <c r="X1645" s="2"/>
      <c r="Y1645" s="2"/>
      <c r="Z1645" s="2"/>
      <c r="AA1645" s="2"/>
      <c r="AB1645" s="2"/>
      <c r="AC1645" s="2"/>
      <c r="AD1645" s="2"/>
      <c r="AE1645" s="2"/>
      <c r="AF1645" s="2"/>
      <c r="AG1645" s="2"/>
      <c r="AH1645" s="2"/>
      <c r="AI1645" s="2"/>
      <c r="AJ1645" s="2"/>
      <c r="AK1645" s="2"/>
      <c r="AL1645" s="2"/>
      <c r="AM1645" s="2"/>
    </row>
    <row r="1646" spans="2:39" x14ac:dyDescent="0.25">
      <c r="B1646" t="s">
        <v>843</v>
      </c>
      <c r="C1646" s="2">
        <f>D1649</f>
        <v>119.5</v>
      </c>
      <c r="D1646" s="2">
        <v>93.7</v>
      </c>
      <c r="E1646" s="2">
        <v>70.099999999999994</v>
      </c>
      <c r="F1646" s="2">
        <v>53</v>
      </c>
      <c r="G1646" s="2">
        <v>41.6</v>
      </c>
      <c r="H1646" s="2">
        <v>38.1</v>
      </c>
      <c r="I1646" s="2"/>
      <c r="J1646" s="2"/>
      <c r="L1646" s="2"/>
      <c r="M1646" s="2"/>
      <c r="R1646" s="2"/>
      <c r="S1646" s="2"/>
      <c r="T1646" s="2"/>
      <c r="U1646" s="2"/>
      <c r="V1646" s="2"/>
      <c r="W1646" s="2"/>
      <c r="X1646" s="2"/>
      <c r="Y1646" s="2"/>
      <c r="Z1646" s="2"/>
      <c r="AA1646" s="2"/>
      <c r="AB1646" s="2"/>
      <c r="AC1646" s="2"/>
      <c r="AD1646" s="2"/>
      <c r="AE1646" s="2"/>
      <c r="AF1646" s="2"/>
      <c r="AG1646" s="2"/>
      <c r="AH1646" s="2"/>
      <c r="AI1646" s="2"/>
      <c r="AJ1646" s="2"/>
      <c r="AK1646" s="2"/>
      <c r="AL1646" s="2"/>
      <c r="AM1646" s="2"/>
    </row>
    <row r="1647" spans="2:39" x14ac:dyDescent="0.25">
      <c r="B1647" t="s">
        <v>844</v>
      </c>
      <c r="C1647">
        <v>44.8</v>
      </c>
      <c r="D1647" s="2">
        <v>44.3</v>
      </c>
      <c r="E1647" s="2">
        <v>36.1</v>
      </c>
      <c r="F1647" s="2">
        <v>31.3</v>
      </c>
      <c r="G1647" s="2">
        <v>25</v>
      </c>
      <c r="H1647" s="2">
        <v>19.600000000000001</v>
      </c>
      <c r="I1647" s="2"/>
      <c r="J1647" s="2"/>
      <c r="L1647" s="2"/>
      <c r="M1647" s="2"/>
      <c r="R1647" s="2"/>
      <c r="S1647" s="2"/>
      <c r="T1647" s="2"/>
      <c r="U1647" s="2"/>
      <c r="V1647" s="2"/>
      <c r="W1647" s="2"/>
      <c r="X1647" s="2"/>
      <c r="Y1647" s="2"/>
      <c r="Z1647" s="2"/>
      <c r="AA1647" s="2"/>
      <c r="AB1647" s="2"/>
      <c r="AC1647" s="2"/>
      <c r="AD1647" s="2"/>
      <c r="AE1647" s="2"/>
      <c r="AF1647" s="2"/>
      <c r="AG1647" s="2"/>
      <c r="AH1647" s="2"/>
      <c r="AI1647" s="2"/>
      <c r="AJ1647" s="2"/>
      <c r="AK1647" s="2"/>
      <c r="AL1647" s="2"/>
      <c r="AM1647" s="2"/>
    </row>
    <row r="1648" spans="2:39" x14ac:dyDescent="0.25">
      <c r="B1648" t="s">
        <v>568</v>
      </c>
      <c r="C1648" s="2">
        <v>-26.5</v>
      </c>
      <c r="D1648" s="2">
        <v>-18.5</v>
      </c>
      <c r="E1648" s="2">
        <v>-12.5</v>
      </c>
      <c r="F1648" s="2">
        <v>-14.2</v>
      </c>
      <c r="G1648" s="2">
        <v>-13.6</v>
      </c>
      <c r="H1648" s="2">
        <v>-16.100000000000001</v>
      </c>
      <c r="I1648" s="2"/>
      <c r="J1648" s="2"/>
      <c r="L1648" s="2"/>
      <c r="M1648" s="2"/>
      <c r="R1648" s="2"/>
      <c r="S1648" s="2"/>
      <c r="T1648" s="2"/>
      <c r="U1648" s="2"/>
      <c r="V1648" s="2"/>
      <c r="W1648" s="2"/>
      <c r="X1648" s="2"/>
      <c r="Y1648" s="2"/>
      <c r="Z1648" s="2"/>
      <c r="AA1648" s="2"/>
      <c r="AB1648" s="2"/>
      <c r="AC1648" s="2"/>
      <c r="AD1648" s="2"/>
      <c r="AE1648" s="2"/>
      <c r="AF1648" s="2"/>
      <c r="AG1648" s="2"/>
      <c r="AH1648" s="2"/>
      <c r="AI1648" s="2"/>
      <c r="AJ1648" s="2"/>
      <c r="AK1648" s="2"/>
      <c r="AL1648" s="2"/>
      <c r="AM1648" s="2"/>
    </row>
    <row r="1649" spans="2:39" ht="15.75" thickBot="1" x14ac:dyDescent="0.3">
      <c r="B1649" t="s">
        <v>41</v>
      </c>
      <c r="C1649" s="28">
        <f>SUM(C1646:C1648)</f>
        <v>137.80000000000001</v>
      </c>
      <c r="D1649" s="28">
        <f>SUM(D1646:D1648)</f>
        <v>119.5</v>
      </c>
      <c r="E1649" s="28">
        <f t="shared" ref="E1649:O1649" si="223">SUM(E1646:E1648)</f>
        <v>93.699999999999989</v>
      </c>
      <c r="F1649" s="28">
        <f t="shared" si="223"/>
        <v>70.099999999999994</v>
      </c>
      <c r="G1649" s="28">
        <f t="shared" si="223"/>
        <v>52.999999999999993</v>
      </c>
      <c r="H1649" s="28">
        <f t="shared" si="223"/>
        <v>41.6</v>
      </c>
      <c r="I1649" s="2"/>
      <c r="J1649" s="2"/>
      <c r="K1649" s="28">
        <f t="shared" si="223"/>
        <v>0</v>
      </c>
      <c r="L1649" s="28">
        <f t="shared" si="223"/>
        <v>0</v>
      </c>
      <c r="M1649" s="28">
        <f t="shared" si="223"/>
        <v>0</v>
      </c>
      <c r="N1649" s="28">
        <f t="shared" si="223"/>
        <v>0</v>
      </c>
      <c r="O1649" s="28">
        <f t="shared" si="223"/>
        <v>0</v>
      </c>
      <c r="R1649" s="2"/>
      <c r="S1649" s="2"/>
      <c r="T1649" s="2"/>
      <c r="U1649" s="2"/>
      <c r="V1649" s="2"/>
      <c r="W1649" s="2"/>
      <c r="X1649" s="2"/>
      <c r="Y1649" s="2"/>
      <c r="Z1649" s="2"/>
      <c r="AA1649" s="2"/>
      <c r="AB1649" s="2"/>
      <c r="AC1649" s="2"/>
      <c r="AD1649" s="2"/>
      <c r="AE1649" s="2"/>
      <c r="AF1649" s="2"/>
      <c r="AG1649" s="2"/>
      <c r="AH1649" s="2"/>
      <c r="AI1649" s="2"/>
      <c r="AJ1649" s="2"/>
      <c r="AK1649" s="2"/>
      <c r="AL1649" s="2"/>
      <c r="AM1649" s="2"/>
    </row>
    <row r="1650" spans="2:39" x14ac:dyDescent="0.25">
      <c r="B1650" s="13" t="s">
        <v>833</v>
      </c>
      <c r="C1650" s="27">
        <f>SUM(C1645-C1649)</f>
        <v>222.90000000000003</v>
      </c>
      <c r="D1650" s="27">
        <f>SUM(D1645-D1649)</f>
        <v>221.90000000000003</v>
      </c>
      <c r="E1650" s="27">
        <f t="shared" ref="E1650:O1650" si="224">SUM(E1645-E1649)</f>
        <v>220.39999999999998</v>
      </c>
      <c r="F1650" s="27">
        <f t="shared" si="224"/>
        <v>198.79999999999998</v>
      </c>
      <c r="G1650" s="27">
        <f t="shared" si="224"/>
        <v>177.79999999999995</v>
      </c>
      <c r="H1650" s="27">
        <f t="shared" si="224"/>
        <v>159.79999999999998</v>
      </c>
      <c r="I1650" s="2"/>
      <c r="J1650" s="2"/>
      <c r="K1650" s="27">
        <f t="shared" si="224"/>
        <v>0</v>
      </c>
      <c r="L1650" s="27">
        <f t="shared" si="224"/>
        <v>0</v>
      </c>
      <c r="M1650" s="27">
        <f t="shared" si="224"/>
        <v>0</v>
      </c>
      <c r="N1650" s="27">
        <f t="shared" si="224"/>
        <v>0</v>
      </c>
      <c r="O1650" s="27">
        <f t="shared" si="224"/>
        <v>0</v>
      </c>
      <c r="R1650" s="2"/>
      <c r="S1650" s="2"/>
      <c r="T1650" s="2"/>
      <c r="U1650" s="2"/>
      <c r="V1650" s="2"/>
      <c r="W1650" s="2"/>
      <c r="X1650" s="2"/>
      <c r="Y1650" s="2"/>
      <c r="Z1650" s="2"/>
      <c r="AA1650" s="2"/>
      <c r="AB1650" s="2"/>
      <c r="AC1650" s="2"/>
      <c r="AD1650" s="2"/>
      <c r="AE1650" s="2"/>
      <c r="AF1650" s="2"/>
      <c r="AG1650" s="2"/>
      <c r="AH1650" s="2"/>
      <c r="AI1650" s="2"/>
      <c r="AJ1650" s="2"/>
      <c r="AK1650" s="2"/>
      <c r="AL1650" s="2"/>
      <c r="AM1650" s="2"/>
    </row>
    <row r="1651" spans="2:39" x14ac:dyDescent="0.25">
      <c r="C1651" s="2"/>
      <c r="D1651" s="2"/>
      <c r="E1651" s="2"/>
      <c r="F1651" s="2"/>
      <c r="G1651" s="2"/>
      <c r="H1651" s="2"/>
      <c r="I1651" s="2"/>
      <c r="J1651" s="2"/>
      <c r="L1651" s="2"/>
      <c r="M1651" s="2"/>
      <c r="R1651" s="2"/>
      <c r="S1651" s="2"/>
      <c r="T1651" s="2"/>
      <c r="U1651" s="2"/>
      <c r="V1651" s="2"/>
      <c r="W1651" s="2"/>
      <c r="X1651" s="2"/>
      <c r="Y1651" s="2"/>
      <c r="Z1651" s="2"/>
      <c r="AA1651" s="2"/>
      <c r="AB1651" s="2"/>
      <c r="AC1651" s="2"/>
      <c r="AD1651" s="2"/>
      <c r="AE1651" s="2"/>
      <c r="AF1651" s="2"/>
      <c r="AG1651" s="2"/>
      <c r="AH1651" s="2"/>
      <c r="AI1651" s="2"/>
      <c r="AJ1651" s="2"/>
      <c r="AK1651" s="2"/>
      <c r="AL1651" s="2"/>
      <c r="AM1651" s="2"/>
    </row>
    <row r="1652" spans="2:39" x14ac:dyDescent="0.25">
      <c r="B1652" s="13" t="s">
        <v>847</v>
      </c>
      <c r="C1652" s="2"/>
      <c r="D1652" s="2"/>
      <c r="E1652" s="2"/>
      <c r="F1652" s="2"/>
      <c r="G1652" s="2"/>
      <c r="H1652" s="2"/>
      <c r="I1652" s="2"/>
      <c r="J1652" s="2"/>
      <c r="L1652" s="2"/>
      <c r="M1652" s="2"/>
      <c r="R1652" s="2"/>
      <c r="S1652" s="2"/>
      <c r="T1652" s="2"/>
      <c r="U1652" s="2"/>
      <c r="V1652" s="2"/>
      <c r="W1652" s="2"/>
      <c r="X1652" s="2"/>
      <c r="Y1652" s="2"/>
      <c r="Z1652" s="2"/>
      <c r="AA1652" s="2"/>
      <c r="AB1652" s="2"/>
      <c r="AC1652" s="2"/>
      <c r="AD1652" s="2"/>
      <c r="AE1652" s="2"/>
      <c r="AF1652" s="2"/>
      <c r="AG1652" s="2"/>
      <c r="AH1652" s="2"/>
      <c r="AI1652" s="2"/>
      <c r="AJ1652" s="2"/>
      <c r="AK1652" s="2"/>
      <c r="AL1652" s="2"/>
      <c r="AM1652" s="2"/>
    </row>
    <row r="1653" spans="2:39" x14ac:dyDescent="0.25">
      <c r="B1653" t="s">
        <v>682</v>
      </c>
      <c r="C1653" s="2">
        <f>D1656</f>
        <v>0.1</v>
      </c>
      <c r="D1653" s="2">
        <v>0.1</v>
      </c>
      <c r="E1653" s="2">
        <f>F1656</f>
        <v>9.9999999999999978E-2</v>
      </c>
      <c r="F1653" s="2">
        <v>0.3</v>
      </c>
      <c r="G1653" s="2">
        <f>H1656</f>
        <v>0.4</v>
      </c>
      <c r="H1653" s="2">
        <v>0.8</v>
      </c>
      <c r="I1653" s="2"/>
      <c r="J1653" s="2"/>
      <c r="L1653" s="2"/>
      <c r="M1653" s="2"/>
      <c r="R1653" s="2"/>
      <c r="S1653" s="2"/>
      <c r="T1653" s="2"/>
      <c r="U1653" s="2"/>
      <c r="V1653" s="2"/>
      <c r="W1653" s="2"/>
      <c r="X1653" s="2"/>
      <c r="Y1653" s="2"/>
      <c r="Z1653" s="2"/>
      <c r="AA1653" s="2"/>
      <c r="AB1653" s="2"/>
      <c r="AC1653" s="2"/>
      <c r="AD1653" s="2"/>
      <c r="AE1653" s="2"/>
      <c r="AF1653" s="2"/>
      <c r="AG1653" s="2"/>
      <c r="AH1653" s="2"/>
      <c r="AI1653" s="2"/>
      <c r="AJ1653" s="2"/>
      <c r="AK1653" s="2"/>
      <c r="AL1653" s="2"/>
      <c r="AM1653" s="2"/>
    </row>
    <row r="1654" spans="2:39" x14ac:dyDescent="0.25">
      <c r="B1654" t="s">
        <v>804</v>
      </c>
      <c r="C1654">
        <v>0.1</v>
      </c>
      <c r="D1654" s="2"/>
      <c r="E1654" s="2"/>
      <c r="F1654" s="2"/>
      <c r="G1654" s="2"/>
      <c r="H1654" s="2">
        <v>0.1</v>
      </c>
      <c r="I1654" s="2"/>
      <c r="J1654" s="2"/>
      <c r="L1654" s="2"/>
      <c r="M1654" s="2"/>
      <c r="R1654" s="2"/>
      <c r="S1654" s="2"/>
      <c r="T1654" s="2"/>
      <c r="U1654" s="2"/>
      <c r="V1654" s="2"/>
      <c r="W1654" s="2"/>
      <c r="X1654" s="2"/>
      <c r="Y1654" s="2"/>
      <c r="Z1654" s="2"/>
      <c r="AA1654" s="2"/>
      <c r="AB1654" s="2"/>
      <c r="AC1654" s="2"/>
      <c r="AD1654" s="2"/>
      <c r="AE1654" s="2"/>
      <c r="AF1654" s="2"/>
      <c r="AG1654" s="2"/>
      <c r="AH1654" s="2"/>
      <c r="AI1654" s="2"/>
      <c r="AJ1654" s="2"/>
      <c r="AK1654" s="2"/>
      <c r="AL1654" s="2"/>
      <c r="AM1654" s="2"/>
    </row>
    <row r="1655" spans="2:39" x14ac:dyDescent="0.25">
      <c r="B1655" t="s">
        <v>829</v>
      </c>
      <c r="D1655" s="2"/>
      <c r="E1655" s="2"/>
      <c r="F1655" s="2">
        <v>-0.2</v>
      </c>
      <c r="G1655" s="2">
        <v>-0.1</v>
      </c>
      <c r="H1655" s="2">
        <v>-0.5</v>
      </c>
      <c r="I1655" s="2"/>
      <c r="J1655" s="2"/>
      <c r="L1655" s="2"/>
      <c r="M1655" s="2"/>
      <c r="R1655" s="2"/>
      <c r="S1655" s="2"/>
      <c r="T1655" s="2"/>
      <c r="U1655" s="2"/>
      <c r="V1655" s="2"/>
      <c r="W1655" s="2"/>
      <c r="X1655" s="2"/>
      <c r="Y1655" s="2"/>
      <c r="Z1655" s="2"/>
      <c r="AA1655" s="2"/>
      <c r="AB1655" s="2"/>
      <c r="AC1655" s="2"/>
      <c r="AD1655" s="2"/>
      <c r="AE1655" s="2"/>
      <c r="AF1655" s="2"/>
      <c r="AG1655" s="2"/>
      <c r="AH1655" s="2"/>
      <c r="AI1655" s="2"/>
      <c r="AJ1655" s="2"/>
      <c r="AK1655" s="2"/>
      <c r="AL1655" s="2"/>
      <c r="AM1655" s="2"/>
    </row>
    <row r="1656" spans="2:39" x14ac:dyDescent="0.25">
      <c r="B1656" t="s">
        <v>41</v>
      </c>
      <c r="C1656" s="2">
        <f>SUM(C1653:C1655)</f>
        <v>0.2</v>
      </c>
      <c r="D1656" s="2">
        <f>SUM(D1653:D1655)</f>
        <v>0.1</v>
      </c>
      <c r="E1656" s="2">
        <f t="shared" ref="E1656:O1656" si="225">SUM(E1653:E1655)</f>
        <v>9.9999999999999978E-2</v>
      </c>
      <c r="F1656" s="2">
        <f t="shared" si="225"/>
        <v>9.9999999999999978E-2</v>
      </c>
      <c r="G1656" s="2">
        <f t="shared" si="225"/>
        <v>0.30000000000000004</v>
      </c>
      <c r="H1656" s="2">
        <f t="shared" si="225"/>
        <v>0.4</v>
      </c>
      <c r="I1656" s="2"/>
      <c r="J1656" s="2"/>
      <c r="K1656" s="2">
        <f t="shared" si="225"/>
        <v>0</v>
      </c>
      <c r="L1656" s="2">
        <f t="shared" si="225"/>
        <v>0</v>
      </c>
      <c r="M1656" s="2">
        <f t="shared" si="225"/>
        <v>0</v>
      </c>
      <c r="N1656" s="2">
        <f t="shared" si="225"/>
        <v>0</v>
      </c>
      <c r="O1656" s="2">
        <f t="shared" si="225"/>
        <v>0</v>
      </c>
      <c r="R1656" s="2"/>
      <c r="S1656" s="2"/>
      <c r="T1656" s="2"/>
      <c r="U1656" s="2"/>
      <c r="V1656" s="2"/>
      <c r="W1656" s="2"/>
      <c r="X1656" s="2"/>
      <c r="Y1656" s="2"/>
      <c r="Z1656" s="2"/>
      <c r="AA1656" s="2"/>
      <c r="AB1656" s="2"/>
      <c r="AC1656" s="2"/>
      <c r="AD1656" s="2"/>
      <c r="AE1656" s="2"/>
      <c r="AF1656" s="2"/>
      <c r="AG1656" s="2"/>
      <c r="AH1656" s="2"/>
      <c r="AI1656" s="2"/>
      <c r="AJ1656" s="2"/>
      <c r="AK1656" s="2"/>
      <c r="AL1656" s="2"/>
      <c r="AM1656" s="2"/>
    </row>
    <row r="1657" spans="2:39" x14ac:dyDescent="0.25">
      <c r="B1657" t="s">
        <v>843</v>
      </c>
      <c r="C1657" s="2">
        <f>D1660</f>
        <v>0.1</v>
      </c>
      <c r="D1657" s="2">
        <v>0.1</v>
      </c>
      <c r="E1657" s="2">
        <v>0.1</v>
      </c>
      <c r="F1657" s="2">
        <v>0.1</v>
      </c>
      <c r="G1657" s="2">
        <v>0.3</v>
      </c>
      <c r="H1657" s="2">
        <v>0.5</v>
      </c>
      <c r="I1657" s="2"/>
      <c r="J1657" s="2"/>
      <c r="L1657" s="2"/>
      <c r="M1657" s="2"/>
      <c r="R1657" s="2"/>
      <c r="S1657" s="2"/>
      <c r="T1657" s="2"/>
      <c r="U1657" s="2"/>
      <c r="V1657" s="2"/>
      <c r="W1657" s="2"/>
      <c r="X1657" s="2"/>
      <c r="Y1657" s="2"/>
      <c r="Z1657" s="2"/>
      <c r="AA1657" s="2"/>
      <c r="AB1657" s="2"/>
      <c r="AC1657" s="2"/>
      <c r="AD1657" s="2"/>
      <c r="AE1657" s="2"/>
      <c r="AF1657" s="2"/>
      <c r="AG1657" s="2"/>
      <c r="AH1657" s="2"/>
      <c r="AI1657" s="2"/>
      <c r="AJ1657" s="2"/>
      <c r="AK1657" s="2"/>
      <c r="AL1657" s="2"/>
      <c r="AM1657" s="2"/>
    </row>
    <row r="1658" spans="2:39" x14ac:dyDescent="0.25">
      <c r="B1658" t="s">
        <v>844</v>
      </c>
      <c r="D1658" s="2"/>
      <c r="E1658" s="2"/>
      <c r="F1658" s="2"/>
      <c r="G1658" s="2"/>
      <c r="H1658" s="2">
        <v>0.1</v>
      </c>
      <c r="I1658" s="2"/>
      <c r="J1658" s="2"/>
      <c r="L1658" s="2"/>
      <c r="M1658" s="2"/>
      <c r="R1658" s="2"/>
      <c r="S1658" s="2"/>
      <c r="T1658" s="2"/>
      <c r="U1658" s="2"/>
      <c r="V1658" s="2"/>
      <c r="W1658" s="2"/>
      <c r="X1658" s="2"/>
      <c r="Y1658" s="2"/>
      <c r="Z1658" s="2"/>
      <c r="AA1658" s="2"/>
      <c r="AB1658" s="2"/>
      <c r="AC1658" s="2"/>
      <c r="AD1658" s="2"/>
      <c r="AE1658" s="2"/>
      <c r="AF1658" s="2"/>
      <c r="AG1658" s="2"/>
      <c r="AH1658" s="2"/>
      <c r="AI1658" s="2"/>
      <c r="AJ1658" s="2"/>
      <c r="AK1658" s="2"/>
      <c r="AL1658" s="2"/>
      <c r="AM1658" s="2"/>
    </row>
    <row r="1659" spans="2:39" x14ac:dyDescent="0.25">
      <c r="B1659" t="s">
        <v>568</v>
      </c>
      <c r="C1659" s="2">
        <v>0.1</v>
      </c>
      <c r="D1659" s="2"/>
      <c r="E1659" s="2"/>
      <c r="F1659" s="2"/>
      <c r="G1659" s="2">
        <v>-0.2</v>
      </c>
      <c r="H1659" s="2">
        <v>-0.3</v>
      </c>
      <c r="I1659" s="2"/>
      <c r="J1659" s="2"/>
      <c r="L1659" s="2"/>
      <c r="M1659" s="2"/>
      <c r="R1659" s="2"/>
      <c r="S1659" s="2"/>
      <c r="T1659" s="2"/>
      <c r="U1659" s="2"/>
      <c r="V1659" s="2"/>
      <c r="W1659" s="2"/>
      <c r="X1659" s="2"/>
      <c r="Y1659" s="2"/>
      <c r="Z1659" s="2"/>
      <c r="AA1659" s="2"/>
      <c r="AB1659" s="2"/>
      <c r="AC1659" s="2"/>
      <c r="AD1659" s="2"/>
      <c r="AE1659" s="2"/>
      <c r="AF1659" s="2"/>
      <c r="AG1659" s="2"/>
      <c r="AH1659" s="2"/>
      <c r="AI1659" s="2"/>
      <c r="AJ1659" s="2"/>
      <c r="AK1659" s="2"/>
      <c r="AL1659" s="2"/>
      <c r="AM1659" s="2"/>
    </row>
    <row r="1660" spans="2:39" ht="15.75" thickBot="1" x14ac:dyDescent="0.3">
      <c r="B1660" t="s">
        <v>41</v>
      </c>
      <c r="C1660" s="28">
        <f>SUM(C1657:C1659)</f>
        <v>0.2</v>
      </c>
      <c r="D1660" s="28">
        <f>SUM(D1657:D1659)</f>
        <v>0.1</v>
      </c>
      <c r="E1660" s="28">
        <f t="shared" ref="E1660:O1660" si="226">SUM(E1657:E1659)</f>
        <v>0.1</v>
      </c>
      <c r="F1660" s="28">
        <f t="shared" si="226"/>
        <v>0.1</v>
      </c>
      <c r="G1660" s="28">
        <f t="shared" si="226"/>
        <v>9.9999999999999978E-2</v>
      </c>
      <c r="H1660" s="28">
        <f t="shared" si="226"/>
        <v>0.3</v>
      </c>
      <c r="I1660" s="2"/>
      <c r="J1660" s="2"/>
      <c r="K1660" s="28">
        <f t="shared" si="226"/>
        <v>0</v>
      </c>
      <c r="L1660" s="28">
        <f t="shared" si="226"/>
        <v>0</v>
      </c>
      <c r="M1660" s="28">
        <f t="shared" si="226"/>
        <v>0</v>
      </c>
      <c r="N1660" s="28">
        <f t="shared" si="226"/>
        <v>0</v>
      </c>
      <c r="O1660" s="28">
        <f t="shared" si="226"/>
        <v>0</v>
      </c>
      <c r="R1660" s="2"/>
      <c r="S1660" s="2"/>
      <c r="T1660" s="2"/>
      <c r="U1660" s="2"/>
      <c r="V1660" s="2"/>
      <c r="W1660" s="2"/>
      <c r="X1660" s="2"/>
      <c r="Y1660" s="2"/>
      <c r="Z1660" s="2"/>
      <c r="AA1660" s="2"/>
      <c r="AB1660" s="2"/>
      <c r="AC1660" s="2"/>
      <c r="AD1660" s="2"/>
      <c r="AE1660" s="2"/>
      <c r="AF1660" s="2"/>
      <c r="AG1660" s="2"/>
      <c r="AH1660" s="2"/>
      <c r="AI1660" s="2"/>
      <c r="AJ1660" s="2"/>
      <c r="AK1660" s="2"/>
      <c r="AL1660" s="2"/>
      <c r="AM1660" s="2"/>
    </row>
    <row r="1661" spans="2:39" x14ac:dyDescent="0.25">
      <c r="B1661" s="13" t="s">
        <v>833</v>
      </c>
      <c r="C1661" s="27">
        <f>SUM(C1656-C1660)</f>
        <v>0</v>
      </c>
      <c r="D1661" s="27">
        <f>SUM(D1656-D1660)</f>
        <v>0</v>
      </c>
      <c r="E1661" s="27">
        <f t="shared" ref="E1661:O1661" si="227">SUM(E1656-E1660)</f>
        <v>-2.7755575615628914E-17</v>
      </c>
      <c r="F1661" s="27">
        <f t="shared" si="227"/>
        <v>-2.7755575615628914E-17</v>
      </c>
      <c r="G1661" s="27">
        <f t="shared" si="227"/>
        <v>0.20000000000000007</v>
      </c>
      <c r="H1661" s="27">
        <f t="shared" si="227"/>
        <v>0.10000000000000003</v>
      </c>
      <c r="I1661" s="2"/>
      <c r="J1661" s="2"/>
      <c r="K1661" s="27">
        <f t="shared" si="227"/>
        <v>0</v>
      </c>
      <c r="L1661" s="27">
        <f t="shared" si="227"/>
        <v>0</v>
      </c>
      <c r="M1661" s="27">
        <f t="shared" si="227"/>
        <v>0</v>
      </c>
      <c r="N1661" s="27">
        <f t="shared" si="227"/>
        <v>0</v>
      </c>
      <c r="O1661" s="27">
        <f t="shared" si="227"/>
        <v>0</v>
      </c>
      <c r="R1661" s="2"/>
      <c r="S1661" s="2"/>
      <c r="T1661" s="2"/>
      <c r="U1661" s="2"/>
      <c r="V1661" s="2"/>
      <c r="W1661" s="2"/>
      <c r="X1661" s="2"/>
      <c r="Y1661" s="2"/>
      <c r="Z1661" s="2"/>
      <c r="AA1661" s="2"/>
      <c r="AB1661" s="2"/>
      <c r="AC1661" s="2"/>
      <c r="AD1661" s="2"/>
      <c r="AE1661" s="2"/>
      <c r="AF1661" s="2"/>
      <c r="AG1661" s="2"/>
      <c r="AH1661" s="2"/>
      <c r="AI1661" s="2"/>
      <c r="AJ1661" s="2"/>
      <c r="AK1661" s="2"/>
      <c r="AL1661" s="2"/>
      <c r="AM1661" s="2"/>
    </row>
    <row r="1662" spans="2:39" x14ac:dyDescent="0.25">
      <c r="C1662" s="2"/>
      <c r="D1662" s="2"/>
      <c r="E1662" s="2"/>
      <c r="F1662" s="2"/>
      <c r="G1662" s="2"/>
      <c r="H1662" s="2"/>
      <c r="I1662" s="2"/>
      <c r="J1662" s="2"/>
      <c r="L1662" s="2"/>
      <c r="M1662" s="2"/>
      <c r="R1662" s="2"/>
      <c r="S1662" s="2"/>
      <c r="T1662" s="2"/>
      <c r="U1662" s="2"/>
      <c r="V1662" s="2"/>
      <c r="W1662" s="2"/>
      <c r="X1662" s="2"/>
      <c r="Y1662" s="2"/>
      <c r="Z1662" s="2"/>
      <c r="AA1662" s="2"/>
      <c r="AB1662" s="2"/>
      <c r="AC1662" s="2"/>
      <c r="AD1662" s="2"/>
      <c r="AE1662" s="2"/>
      <c r="AF1662" s="2"/>
      <c r="AG1662" s="2"/>
      <c r="AH1662" s="2"/>
      <c r="AI1662" s="2"/>
      <c r="AJ1662" s="2"/>
      <c r="AK1662" s="2"/>
      <c r="AL1662" s="2"/>
      <c r="AM1662" s="2"/>
    </row>
    <row r="1663" spans="2:39" x14ac:dyDescent="0.25">
      <c r="B1663" s="13" t="s">
        <v>848</v>
      </c>
      <c r="C1663" s="2"/>
      <c r="D1663" s="2"/>
      <c r="E1663" s="2"/>
      <c r="F1663" s="2"/>
      <c r="G1663" s="2"/>
      <c r="H1663" s="2"/>
      <c r="I1663" s="2"/>
      <c r="J1663" s="2"/>
      <c r="L1663" s="2"/>
      <c r="M1663" s="2"/>
      <c r="R1663" s="2"/>
      <c r="S1663" s="2"/>
      <c r="T1663" s="2"/>
      <c r="U1663" s="2"/>
      <c r="V1663" s="2"/>
      <c r="W1663" s="2"/>
      <c r="X1663" s="2"/>
      <c r="Y1663" s="2"/>
      <c r="Z1663" s="2"/>
      <c r="AA1663" s="2"/>
      <c r="AB1663" s="2"/>
      <c r="AC1663" s="2"/>
      <c r="AD1663" s="2"/>
      <c r="AE1663" s="2"/>
      <c r="AF1663" s="2"/>
      <c r="AG1663" s="2"/>
      <c r="AH1663" s="2"/>
      <c r="AI1663" s="2"/>
      <c r="AJ1663" s="2"/>
      <c r="AK1663" s="2"/>
      <c r="AL1663" s="2"/>
      <c r="AM1663" s="2"/>
    </row>
    <row r="1664" spans="2:39" x14ac:dyDescent="0.25">
      <c r="B1664" t="s">
        <v>682</v>
      </c>
      <c r="C1664" s="2">
        <f>D1667</f>
        <v>60.399999999999991</v>
      </c>
      <c r="D1664" s="2">
        <v>44.8</v>
      </c>
      <c r="E1664" s="2"/>
      <c r="F1664" s="2"/>
      <c r="G1664" s="2"/>
      <c r="H1664" s="2"/>
      <c r="I1664" s="2"/>
      <c r="J1664" s="2"/>
      <c r="L1664" s="2"/>
      <c r="M1664" s="2"/>
      <c r="R1664" s="2"/>
      <c r="S1664" s="2"/>
      <c r="T1664" s="2"/>
      <c r="U1664" s="2"/>
      <c r="V1664" s="2"/>
      <c r="W1664" s="2"/>
      <c r="X1664" s="2"/>
      <c r="Y1664" s="2"/>
      <c r="Z1664" s="2"/>
      <c r="AA1664" s="2"/>
      <c r="AB1664" s="2"/>
      <c r="AC1664" s="2"/>
      <c r="AD1664" s="2"/>
      <c r="AE1664" s="2"/>
      <c r="AF1664" s="2"/>
      <c r="AG1664" s="2"/>
      <c r="AH1664" s="2"/>
      <c r="AI1664" s="2"/>
      <c r="AJ1664" s="2"/>
      <c r="AK1664" s="2"/>
      <c r="AL1664" s="2"/>
      <c r="AM1664" s="2"/>
    </row>
    <row r="1665" spans="2:39" x14ac:dyDescent="0.25">
      <c r="B1665" t="s">
        <v>804</v>
      </c>
      <c r="C1665">
        <v>17.600000000000001</v>
      </c>
      <c r="D1665" s="2">
        <v>16.3</v>
      </c>
      <c r="E1665" s="2"/>
      <c r="F1665" s="2"/>
      <c r="G1665" s="2"/>
      <c r="H1665" s="2"/>
      <c r="I1665" s="2"/>
      <c r="J1665" s="2"/>
      <c r="L1665" s="2"/>
      <c r="M1665" s="2"/>
      <c r="R1665" s="2"/>
      <c r="S1665" s="2"/>
      <c r="T1665" s="2"/>
      <c r="U1665" s="2"/>
      <c r="V1665" s="2"/>
      <c r="W1665" s="2"/>
      <c r="X1665" s="2"/>
      <c r="Y1665" s="2"/>
      <c r="Z1665" s="2"/>
      <c r="AA1665" s="2"/>
      <c r="AB1665" s="2"/>
      <c r="AC1665" s="2"/>
      <c r="AD1665" s="2"/>
      <c r="AE1665" s="2"/>
      <c r="AF1665" s="2"/>
      <c r="AG1665" s="2"/>
      <c r="AH1665" s="2"/>
      <c r="AI1665" s="2"/>
      <c r="AJ1665" s="2"/>
      <c r="AK1665" s="2"/>
      <c r="AL1665" s="2"/>
      <c r="AM1665" s="2"/>
    </row>
    <row r="1666" spans="2:39" x14ac:dyDescent="0.25">
      <c r="B1666" t="s">
        <v>829</v>
      </c>
      <c r="C1666">
        <v>-6.3</v>
      </c>
      <c r="D1666" s="2">
        <v>-0.7</v>
      </c>
      <c r="E1666" s="2"/>
      <c r="F1666" s="2"/>
      <c r="G1666" s="2"/>
      <c r="H1666" s="2"/>
      <c r="I1666" s="2"/>
      <c r="J1666" s="2"/>
      <c r="L1666" s="2"/>
      <c r="M1666" s="2"/>
      <c r="R1666" s="2"/>
      <c r="S1666" s="2"/>
      <c r="T1666" s="2"/>
      <c r="U1666" s="2"/>
      <c r="V1666" s="2"/>
      <c r="W1666" s="2"/>
      <c r="X1666" s="2"/>
      <c r="Y1666" s="2"/>
      <c r="Z1666" s="2"/>
      <c r="AA1666" s="2"/>
      <c r="AB1666" s="2"/>
      <c r="AC1666" s="2"/>
      <c r="AD1666" s="2"/>
      <c r="AE1666" s="2"/>
      <c r="AF1666" s="2"/>
      <c r="AG1666" s="2"/>
      <c r="AH1666" s="2"/>
      <c r="AI1666" s="2"/>
      <c r="AJ1666" s="2"/>
      <c r="AK1666" s="2"/>
      <c r="AL1666" s="2"/>
      <c r="AM1666" s="2"/>
    </row>
    <row r="1667" spans="2:39" x14ac:dyDescent="0.25">
      <c r="B1667" t="s">
        <v>41</v>
      </c>
      <c r="C1667" s="2">
        <f>SUM(C1664:C1666)</f>
        <v>71.7</v>
      </c>
      <c r="D1667" s="2">
        <f>SUM(D1664:D1666)</f>
        <v>60.399999999999991</v>
      </c>
      <c r="E1667" s="2">
        <f t="shared" ref="E1667:O1667" si="228">SUM(E1664:E1666)</f>
        <v>0</v>
      </c>
      <c r="F1667" s="2">
        <f t="shared" si="228"/>
        <v>0</v>
      </c>
      <c r="G1667" s="2">
        <f t="shared" si="228"/>
        <v>0</v>
      </c>
      <c r="H1667" s="2">
        <f t="shared" si="228"/>
        <v>0</v>
      </c>
      <c r="I1667" s="2"/>
      <c r="J1667" s="2"/>
      <c r="K1667" s="2">
        <f t="shared" si="228"/>
        <v>0</v>
      </c>
      <c r="L1667" s="2">
        <f t="shared" si="228"/>
        <v>0</v>
      </c>
      <c r="M1667" s="2">
        <f t="shared" si="228"/>
        <v>0</v>
      </c>
      <c r="N1667" s="2">
        <f t="shared" si="228"/>
        <v>0</v>
      </c>
      <c r="O1667" s="2">
        <f t="shared" si="228"/>
        <v>0</v>
      </c>
      <c r="R1667" s="2"/>
      <c r="S1667" s="2"/>
      <c r="T1667" s="2"/>
      <c r="U1667" s="2"/>
      <c r="V1667" s="2"/>
      <c r="W1667" s="2"/>
      <c r="X1667" s="2"/>
      <c r="Y1667" s="2"/>
      <c r="Z1667" s="2"/>
      <c r="AA1667" s="2"/>
      <c r="AB1667" s="2"/>
      <c r="AC1667" s="2"/>
      <c r="AD1667" s="2"/>
      <c r="AE1667" s="2"/>
      <c r="AF1667" s="2"/>
      <c r="AG1667" s="2"/>
      <c r="AH1667" s="2"/>
      <c r="AI1667" s="2"/>
      <c r="AJ1667" s="2"/>
      <c r="AK1667" s="2"/>
      <c r="AL1667" s="2"/>
      <c r="AM1667" s="2"/>
    </row>
    <row r="1668" spans="2:39" x14ac:dyDescent="0.25">
      <c r="B1668" t="s">
        <v>843</v>
      </c>
      <c r="C1668" s="2">
        <f>D1671</f>
        <v>13</v>
      </c>
      <c r="D1668" s="2"/>
      <c r="E1668" s="2"/>
      <c r="F1668" s="2"/>
      <c r="G1668" s="2"/>
      <c r="H1668" s="2"/>
      <c r="I1668" s="2"/>
      <c r="J1668" s="2"/>
      <c r="L1668" s="2"/>
      <c r="M1668" s="2"/>
      <c r="R1668" s="2"/>
      <c r="S1668" s="2"/>
      <c r="T1668" s="2"/>
      <c r="U1668" s="2"/>
      <c r="V1668" s="2"/>
      <c r="W1668" s="2"/>
      <c r="X1668" s="2"/>
      <c r="Y1668" s="2"/>
      <c r="Z1668" s="2"/>
      <c r="AA1668" s="2"/>
      <c r="AB1668" s="2"/>
      <c r="AC1668" s="2"/>
      <c r="AD1668" s="2"/>
      <c r="AE1668" s="2"/>
      <c r="AF1668" s="2"/>
      <c r="AG1668" s="2"/>
      <c r="AH1668" s="2"/>
      <c r="AI1668" s="2"/>
      <c r="AJ1668" s="2"/>
      <c r="AK1668" s="2"/>
      <c r="AL1668" s="2"/>
      <c r="AM1668" s="2"/>
    </row>
    <row r="1669" spans="2:39" x14ac:dyDescent="0.25">
      <c r="B1669" t="s">
        <v>844</v>
      </c>
      <c r="C1669">
        <v>13.8</v>
      </c>
      <c r="D1669" s="2">
        <v>13.2</v>
      </c>
      <c r="E1669" s="2"/>
      <c r="F1669" s="2"/>
      <c r="G1669" s="2"/>
      <c r="H1669" s="2"/>
      <c r="I1669" s="2"/>
      <c r="J1669" s="2"/>
      <c r="L1669" s="2"/>
      <c r="M1669" s="2"/>
      <c r="R1669" s="2"/>
      <c r="S1669" s="2"/>
      <c r="T1669" s="2"/>
      <c r="U1669" s="2"/>
      <c r="V1669" s="2"/>
      <c r="W1669" s="2"/>
      <c r="X1669" s="2"/>
      <c r="Y1669" s="2"/>
      <c r="Z1669" s="2"/>
      <c r="AA1669" s="2"/>
      <c r="AB1669" s="2"/>
      <c r="AC1669" s="2"/>
      <c r="AD1669" s="2"/>
      <c r="AE1669" s="2"/>
      <c r="AF1669" s="2"/>
      <c r="AG1669" s="2"/>
      <c r="AH1669" s="2"/>
      <c r="AI1669" s="2"/>
      <c r="AJ1669" s="2"/>
      <c r="AK1669" s="2"/>
      <c r="AL1669" s="2"/>
      <c r="AM1669" s="2"/>
    </row>
    <row r="1670" spans="2:39" x14ac:dyDescent="0.25">
      <c r="B1670" t="s">
        <v>568</v>
      </c>
      <c r="C1670" s="2">
        <v>-5.2</v>
      </c>
      <c r="D1670" s="2">
        <v>-0.2</v>
      </c>
      <c r="E1670" s="2"/>
      <c r="F1670" s="2"/>
      <c r="G1670" s="2"/>
      <c r="H1670" s="2"/>
      <c r="I1670" s="2"/>
      <c r="J1670" s="2"/>
      <c r="L1670" s="2"/>
      <c r="M1670" s="2"/>
      <c r="R1670" s="2"/>
      <c r="S1670" s="2"/>
      <c r="T1670" s="2"/>
      <c r="U1670" s="2"/>
      <c r="V1670" s="2"/>
      <c r="W1670" s="2"/>
      <c r="X1670" s="2"/>
      <c r="Y1670" s="2"/>
      <c r="Z1670" s="2"/>
      <c r="AA1670" s="2"/>
      <c r="AB1670" s="2"/>
      <c r="AC1670" s="2"/>
      <c r="AD1670" s="2"/>
      <c r="AE1670" s="2"/>
      <c r="AF1670" s="2"/>
      <c r="AG1670" s="2"/>
      <c r="AH1670" s="2"/>
      <c r="AI1670" s="2"/>
      <c r="AJ1670" s="2"/>
      <c r="AK1670" s="2"/>
      <c r="AL1670" s="2"/>
      <c r="AM1670" s="2"/>
    </row>
    <row r="1671" spans="2:39" ht="15.75" thickBot="1" x14ac:dyDescent="0.3">
      <c r="B1671" t="s">
        <v>41</v>
      </c>
      <c r="C1671" s="28">
        <f>SUM(C1668:C1670)</f>
        <v>21.6</v>
      </c>
      <c r="D1671" s="28">
        <f>SUM(D1668:D1670)</f>
        <v>13</v>
      </c>
      <c r="E1671" s="28">
        <f t="shared" ref="E1671:O1671" si="229">SUM(E1668:E1670)</f>
        <v>0</v>
      </c>
      <c r="F1671" s="28">
        <f t="shared" si="229"/>
        <v>0</v>
      </c>
      <c r="G1671" s="28">
        <f t="shared" si="229"/>
        <v>0</v>
      </c>
      <c r="H1671" s="28">
        <f t="shared" si="229"/>
        <v>0</v>
      </c>
      <c r="I1671" s="2"/>
      <c r="J1671" s="2"/>
      <c r="K1671" s="28">
        <f t="shared" si="229"/>
        <v>0</v>
      </c>
      <c r="L1671" s="28">
        <f t="shared" si="229"/>
        <v>0</v>
      </c>
      <c r="M1671" s="28">
        <f t="shared" si="229"/>
        <v>0</v>
      </c>
      <c r="N1671" s="28">
        <f t="shared" si="229"/>
        <v>0</v>
      </c>
      <c r="O1671" s="28">
        <f t="shared" si="229"/>
        <v>0</v>
      </c>
      <c r="R1671" s="2"/>
      <c r="S1671" s="2"/>
      <c r="T1671" s="2"/>
      <c r="U1671" s="2"/>
      <c r="V1671" s="2"/>
      <c r="W1671" s="2"/>
      <c r="X1671" s="2"/>
      <c r="Y1671" s="2"/>
      <c r="Z1671" s="2"/>
      <c r="AA1671" s="2"/>
      <c r="AB1671" s="2"/>
      <c r="AC1671" s="2"/>
      <c r="AD1671" s="2"/>
      <c r="AE1671" s="2"/>
      <c r="AF1671" s="2"/>
      <c r="AG1671" s="2"/>
      <c r="AH1671" s="2"/>
      <c r="AI1671" s="2"/>
      <c r="AJ1671" s="2"/>
      <c r="AK1671" s="2"/>
      <c r="AL1671" s="2"/>
      <c r="AM1671" s="2"/>
    </row>
    <row r="1672" spans="2:39" x14ac:dyDescent="0.25">
      <c r="B1672" s="13" t="s">
        <v>833</v>
      </c>
      <c r="C1672" s="27">
        <f>SUM(C1667-C1671)</f>
        <v>50.1</v>
      </c>
      <c r="D1672" s="27">
        <f>SUM(D1667-D1671)</f>
        <v>47.399999999999991</v>
      </c>
      <c r="E1672" s="27">
        <f t="shared" ref="E1672:N1672" si="230">SUM(E1667-E1671)</f>
        <v>0</v>
      </c>
      <c r="F1672" s="27">
        <f t="shared" si="230"/>
        <v>0</v>
      </c>
      <c r="G1672" s="27">
        <f t="shared" si="230"/>
        <v>0</v>
      </c>
      <c r="H1672" s="27">
        <f t="shared" si="230"/>
        <v>0</v>
      </c>
      <c r="I1672" s="2"/>
      <c r="J1672" s="2"/>
      <c r="K1672" s="27">
        <f t="shared" si="230"/>
        <v>0</v>
      </c>
      <c r="L1672" s="27">
        <f t="shared" si="230"/>
        <v>0</v>
      </c>
      <c r="M1672" s="27">
        <f t="shared" si="230"/>
        <v>0</v>
      </c>
      <c r="N1672" s="27">
        <f t="shared" si="230"/>
        <v>0</v>
      </c>
      <c r="R1672" s="2"/>
      <c r="S1672" s="2"/>
      <c r="T1672" s="2"/>
      <c r="U1672" s="2"/>
      <c r="V1672" s="2"/>
      <c r="W1672" s="2"/>
      <c r="X1672" s="2"/>
      <c r="Y1672" s="2"/>
      <c r="Z1672" s="2"/>
      <c r="AA1672" s="2"/>
      <c r="AB1672" s="2"/>
      <c r="AC1672" s="2"/>
      <c r="AD1672" s="2"/>
      <c r="AE1672" s="2"/>
      <c r="AF1672" s="2"/>
      <c r="AG1672" s="2"/>
      <c r="AH1672" s="2"/>
      <c r="AI1672" s="2"/>
      <c r="AJ1672" s="2"/>
      <c r="AK1672" s="2"/>
      <c r="AL1672" s="2"/>
      <c r="AM1672" s="2"/>
    </row>
    <row r="1673" spans="2:39" x14ac:dyDescent="0.25">
      <c r="C1673" s="2"/>
      <c r="D1673" s="2"/>
      <c r="E1673" s="2"/>
      <c r="F1673" s="2"/>
      <c r="G1673" s="2"/>
      <c r="H1673" s="2"/>
      <c r="I1673" s="2"/>
      <c r="J1673" s="2"/>
      <c r="L1673" s="2"/>
      <c r="M1673" s="2"/>
      <c r="R1673" s="2"/>
      <c r="S1673" s="2"/>
      <c r="T1673" s="2"/>
      <c r="U1673" s="2"/>
      <c r="V1673" s="2"/>
      <c r="W1673" s="2"/>
      <c r="X1673" s="2"/>
      <c r="Y1673" s="2"/>
      <c r="Z1673" s="2"/>
      <c r="AA1673" s="2"/>
      <c r="AB1673" s="2"/>
      <c r="AC1673" s="2"/>
      <c r="AD1673" s="2"/>
      <c r="AE1673" s="2"/>
      <c r="AF1673" s="2"/>
      <c r="AG1673" s="2"/>
      <c r="AH1673" s="2"/>
      <c r="AI1673" s="2"/>
      <c r="AJ1673" s="2"/>
      <c r="AK1673" s="2"/>
      <c r="AL1673" s="2"/>
      <c r="AM1673" s="2"/>
    </row>
    <row r="1674" spans="2:39" x14ac:dyDescent="0.25">
      <c r="B1674" s="13" t="s">
        <v>41</v>
      </c>
      <c r="C1674" s="2"/>
      <c r="D1674" s="2"/>
      <c r="E1674" s="2"/>
      <c r="F1674" s="2"/>
      <c r="G1674" s="2"/>
      <c r="H1674" s="2"/>
      <c r="I1674" s="2"/>
      <c r="J1674" s="2"/>
      <c r="L1674" s="2"/>
      <c r="M1674" s="2"/>
      <c r="R1674" s="2"/>
      <c r="S1674" s="2"/>
      <c r="T1674" s="2"/>
      <c r="U1674" s="2"/>
      <c r="V1674" s="2"/>
      <c r="W1674" s="2"/>
      <c r="X1674" s="2"/>
      <c r="Y1674" s="2"/>
      <c r="Z1674" s="2"/>
      <c r="AA1674" s="2"/>
      <c r="AB1674" s="2"/>
      <c r="AC1674" s="2"/>
      <c r="AD1674" s="2"/>
      <c r="AE1674" s="2"/>
      <c r="AF1674" s="2"/>
      <c r="AG1674" s="2"/>
      <c r="AH1674" s="2"/>
      <c r="AI1674" s="2"/>
      <c r="AJ1674" s="2"/>
      <c r="AK1674" s="2"/>
      <c r="AL1674" s="2"/>
      <c r="AM1674" s="2"/>
    </row>
    <row r="1675" spans="2:39" x14ac:dyDescent="0.25">
      <c r="B1675" t="s">
        <v>682</v>
      </c>
      <c r="C1675" s="2">
        <f t="shared" ref="C1675:O1677" si="231">C1620+C1631+C1642+C1653+C1664</f>
        <v>487.5</v>
      </c>
      <c r="D1675" s="2">
        <f t="shared" si="231"/>
        <v>441.60000000000008</v>
      </c>
      <c r="E1675" s="2">
        <f t="shared" si="231"/>
        <v>347.2</v>
      </c>
      <c r="F1675" s="2">
        <f t="shared" si="231"/>
        <v>298.60000000000002</v>
      </c>
      <c r="G1675" s="2">
        <f t="shared" si="231"/>
        <v>263.49999999999994</v>
      </c>
      <c r="H1675" s="2">
        <f t="shared" si="231"/>
        <v>217.9</v>
      </c>
      <c r="I1675" s="2"/>
      <c r="J1675" s="2"/>
      <c r="K1675" s="2">
        <f t="shared" si="231"/>
        <v>0</v>
      </c>
      <c r="L1675" s="2">
        <f t="shared" si="231"/>
        <v>0</v>
      </c>
      <c r="M1675" s="2">
        <f t="shared" si="231"/>
        <v>0</v>
      </c>
      <c r="N1675" s="2">
        <f t="shared" si="231"/>
        <v>0</v>
      </c>
      <c r="O1675" s="2">
        <f t="shared" si="231"/>
        <v>0</v>
      </c>
      <c r="R1675" s="2"/>
      <c r="S1675" s="2"/>
      <c r="T1675" s="2"/>
      <c r="U1675" s="2"/>
      <c r="V1675" s="2"/>
      <c r="W1675" s="2"/>
      <c r="X1675" s="2"/>
      <c r="Y1675" s="2"/>
      <c r="Z1675" s="2"/>
      <c r="AA1675" s="2"/>
      <c r="AB1675" s="2"/>
      <c r="AC1675" s="2"/>
      <c r="AD1675" s="2"/>
      <c r="AE1675" s="2"/>
      <c r="AF1675" s="2"/>
      <c r="AG1675" s="2"/>
      <c r="AH1675" s="2"/>
      <c r="AI1675" s="2"/>
      <c r="AJ1675" s="2"/>
      <c r="AK1675" s="2"/>
      <c r="AL1675" s="2"/>
      <c r="AM1675" s="2"/>
    </row>
    <row r="1676" spans="2:39" x14ac:dyDescent="0.25">
      <c r="B1676" t="s">
        <v>804</v>
      </c>
      <c r="C1676" s="2">
        <f t="shared" si="231"/>
        <v>96.6</v>
      </c>
      <c r="D1676" s="2">
        <f t="shared" si="231"/>
        <v>82.399999999999991</v>
      </c>
      <c r="E1676" s="2">
        <f t="shared" si="231"/>
        <v>85</v>
      </c>
      <c r="F1676" s="2">
        <f t="shared" si="231"/>
        <v>91.1</v>
      </c>
      <c r="G1676" s="2">
        <f t="shared" si="231"/>
        <v>63.2</v>
      </c>
      <c r="H1676" s="2">
        <f t="shared" si="231"/>
        <v>75.199999999999989</v>
      </c>
      <c r="I1676" s="2"/>
      <c r="J1676" s="2"/>
      <c r="K1676" s="2">
        <f t="shared" si="231"/>
        <v>0</v>
      </c>
      <c r="L1676" s="2">
        <f t="shared" si="231"/>
        <v>0</v>
      </c>
      <c r="M1676" s="2">
        <f t="shared" si="231"/>
        <v>0</v>
      </c>
      <c r="N1676" s="2">
        <f t="shared" si="231"/>
        <v>0</v>
      </c>
      <c r="O1676" s="2">
        <f t="shared" si="231"/>
        <v>0</v>
      </c>
      <c r="R1676" s="2"/>
      <c r="S1676" s="2"/>
      <c r="T1676" s="2"/>
      <c r="U1676" s="2"/>
      <c r="V1676" s="2"/>
      <c r="W1676" s="2"/>
      <c r="X1676" s="2"/>
      <c r="Y1676" s="2"/>
      <c r="Z1676" s="2"/>
      <c r="AA1676" s="2"/>
      <c r="AB1676" s="2"/>
      <c r="AC1676" s="2"/>
      <c r="AD1676" s="2"/>
      <c r="AE1676" s="2"/>
      <c r="AF1676" s="2"/>
      <c r="AG1676" s="2"/>
      <c r="AH1676" s="2"/>
      <c r="AI1676" s="2"/>
      <c r="AJ1676" s="2"/>
      <c r="AK1676" s="2"/>
      <c r="AL1676" s="2"/>
      <c r="AM1676" s="2"/>
    </row>
    <row r="1677" spans="2:39" x14ac:dyDescent="0.25">
      <c r="B1677" t="s">
        <v>829</v>
      </c>
      <c r="C1677" s="2">
        <f t="shared" si="231"/>
        <v>-51.499999999999993</v>
      </c>
      <c r="D1677" s="2">
        <f t="shared" si="231"/>
        <v>-36.5</v>
      </c>
      <c r="E1677" s="2">
        <f t="shared" si="231"/>
        <v>-35.4</v>
      </c>
      <c r="F1677" s="2">
        <f t="shared" si="231"/>
        <v>-42.5</v>
      </c>
      <c r="G1677" s="2">
        <f t="shared" si="231"/>
        <v>-28.1</v>
      </c>
      <c r="H1677" s="2">
        <f t="shared" si="231"/>
        <v>-29.6</v>
      </c>
      <c r="I1677" s="2"/>
      <c r="J1677" s="2"/>
      <c r="K1677" s="2">
        <f t="shared" si="231"/>
        <v>0</v>
      </c>
      <c r="L1677" s="2">
        <f t="shared" si="231"/>
        <v>0</v>
      </c>
      <c r="M1677" s="2">
        <f t="shared" si="231"/>
        <v>0</v>
      </c>
      <c r="N1677" s="2">
        <f t="shared" si="231"/>
        <v>0</v>
      </c>
      <c r="O1677" s="2">
        <f t="shared" si="231"/>
        <v>0</v>
      </c>
      <c r="R1677" s="2"/>
      <c r="S1677" s="2"/>
      <c r="T1677" s="2"/>
      <c r="U1677" s="2"/>
      <c r="V1677" s="2"/>
      <c r="W1677" s="2"/>
      <c r="X1677" s="2"/>
      <c r="Y1677" s="2"/>
      <c r="Z1677" s="2"/>
      <c r="AA1677" s="2"/>
      <c r="AB1677" s="2"/>
      <c r="AC1677" s="2"/>
      <c r="AD1677" s="2"/>
      <c r="AE1677" s="2"/>
      <c r="AF1677" s="2"/>
      <c r="AG1677" s="2"/>
      <c r="AH1677" s="2"/>
      <c r="AI1677" s="2"/>
      <c r="AJ1677" s="2"/>
      <c r="AK1677" s="2"/>
      <c r="AL1677" s="2"/>
      <c r="AM1677" s="2"/>
    </row>
    <row r="1678" spans="2:39" x14ac:dyDescent="0.25">
      <c r="B1678" t="s">
        <v>41</v>
      </c>
      <c r="C1678" s="2">
        <f>C1623+C1634+C1645+C1656+C1667</f>
        <v>532.6</v>
      </c>
      <c r="D1678" s="2">
        <f>SUM(D1675:D1677)</f>
        <v>487.50000000000011</v>
      </c>
      <c r="E1678" s="2">
        <f t="shared" ref="E1678:O1678" si="232">SUM(E1675:E1677)</f>
        <v>396.8</v>
      </c>
      <c r="F1678" s="2">
        <f t="shared" si="232"/>
        <v>347.20000000000005</v>
      </c>
      <c r="G1678" s="2">
        <f t="shared" si="232"/>
        <v>298.59999999999991</v>
      </c>
      <c r="H1678" s="2">
        <f t="shared" si="232"/>
        <v>263.5</v>
      </c>
      <c r="I1678" s="2"/>
      <c r="J1678" s="2"/>
      <c r="K1678" s="2">
        <f t="shared" si="232"/>
        <v>0</v>
      </c>
      <c r="L1678" s="2">
        <f t="shared" si="232"/>
        <v>0</v>
      </c>
      <c r="M1678" s="2">
        <f t="shared" si="232"/>
        <v>0</v>
      </c>
      <c r="N1678" s="2">
        <f t="shared" si="232"/>
        <v>0</v>
      </c>
      <c r="O1678" s="2">
        <f t="shared" si="232"/>
        <v>0</v>
      </c>
      <c r="R1678" s="2"/>
      <c r="S1678" s="2"/>
      <c r="T1678" s="2"/>
      <c r="U1678" s="2"/>
      <c r="V1678" s="2"/>
      <c r="W1678" s="2"/>
      <c r="X1678" s="2"/>
      <c r="Y1678" s="2"/>
      <c r="Z1678" s="2"/>
      <c r="AA1678" s="2"/>
      <c r="AB1678" s="2"/>
      <c r="AC1678" s="2"/>
      <c r="AD1678" s="2"/>
      <c r="AE1678" s="2"/>
      <c r="AF1678" s="2"/>
      <c r="AG1678" s="2"/>
      <c r="AH1678" s="2"/>
      <c r="AI1678" s="2"/>
      <c r="AJ1678" s="2"/>
      <c r="AK1678" s="2"/>
      <c r="AL1678" s="2"/>
      <c r="AM1678" s="2"/>
    </row>
    <row r="1679" spans="2:39" x14ac:dyDescent="0.25">
      <c r="B1679" t="s">
        <v>843</v>
      </c>
      <c r="C1679" s="2">
        <f>C1624+C1635+C1646+C1657+C1668</f>
        <v>190.29999999999998</v>
      </c>
      <c r="D1679" s="2">
        <f>D1624+D1635+D1646+D1657+D1668</f>
        <v>148.6</v>
      </c>
      <c r="E1679" s="2">
        <f t="shared" ref="E1679:O1681" si="233">E1624+E1635+E1646+E1657+E1668</f>
        <v>121.1</v>
      </c>
      <c r="F1679" s="2">
        <f t="shared" si="233"/>
        <v>95.899999999999991</v>
      </c>
      <c r="G1679" s="2">
        <f t="shared" si="233"/>
        <v>77.7</v>
      </c>
      <c r="H1679" s="2">
        <f t="shared" si="233"/>
        <v>69.5</v>
      </c>
      <c r="I1679" s="2"/>
      <c r="J1679" s="2"/>
      <c r="K1679" s="2">
        <f t="shared" si="233"/>
        <v>0</v>
      </c>
      <c r="L1679" s="2">
        <f t="shared" si="233"/>
        <v>0</v>
      </c>
      <c r="M1679" s="2">
        <f t="shared" si="233"/>
        <v>0</v>
      </c>
      <c r="N1679" s="2">
        <f t="shared" si="233"/>
        <v>0</v>
      </c>
      <c r="O1679" s="2">
        <f t="shared" si="233"/>
        <v>0</v>
      </c>
      <c r="R1679" s="2"/>
      <c r="S1679" s="2"/>
      <c r="T1679" s="2"/>
      <c r="U1679" s="2"/>
      <c r="V1679" s="2"/>
      <c r="W1679" s="2"/>
      <c r="X1679" s="2"/>
      <c r="Y1679" s="2"/>
      <c r="Z1679" s="2"/>
      <c r="AA1679" s="2"/>
      <c r="AB1679" s="2"/>
      <c r="AC1679" s="2"/>
      <c r="AD1679" s="2"/>
      <c r="AE1679" s="2"/>
      <c r="AF1679" s="2"/>
      <c r="AG1679" s="2"/>
      <c r="AH1679" s="2"/>
      <c r="AI1679" s="2"/>
      <c r="AJ1679" s="2"/>
      <c r="AK1679" s="2"/>
      <c r="AL1679" s="2"/>
      <c r="AM1679" s="2"/>
    </row>
    <row r="1680" spans="2:39" x14ac:dyDescent="0.25">
      <c r="B1680" t="s">
        <v>844</v>
      </c>
      <c r="C1680" s="2">
        <f>C1625+C1636+C1647+C1658+C1669</f>
        <v>67.7</v>
      </c>
      <c r="D1680" s="2">
        <f>D1625+D1636+D1647+D1658+D1669</f>
        <v>67.399999999999991</v>
      </c>
      <c r="E1680" s="2">
        <f t="shared" si="233"/>
        <v>47.1</v>
      </c>
      <c r="F1680" s="2">
        <f t="shared" si="233"/>
        <v>39.9</v>
      </c>
      <c r="G1680" s="2">
        <f t="shared" si="233"/>
        <v>34.1</v>
      </c>
      <c r="H1680" s="2">
        <f t="shared" si="233"/>
        <v>26.800000000000004</v>
      </c>
      <c r="I1680" s="2"/>
      <c r="J1680" s="2"/>
      <c r="K1680" s="2">
        <f t="shared" si="233"/>
        <v>0</v>
      </c>
      <c r="L1680" s="2">
        <f t="shared" si="233"/>
        <v>0</v>
      </c>
      <c r="M1680" s="2">
        <f t="shared" si="233"/>
        <v>0</v>
      </c>
      <c r="N1680" s="2">
        <f t="shared" si="233"/>
        <v>0</v>
      </c>
      <c r="O1680" s="2">
        <f t="shared" si="233"/>
        <v>0</v>
      </c>
      <c r="R1680" s="2"/>
      <c r="S1680" s="2"/>
      <c r="T1680" s="2"/>
      <c r="U1680" s="2"/>
      <c r="V1680" s="2"/>
      <c r="W1680" s="2"/>
      <c r="X1680" s="2"/>
      <c r="Y1680" s="2"/>
      <c r="Z1680" s="2"/>
      <c r="AA1680" s="2"/>
      <c r="AB1680" s="2"/>
      <c r="AC1680" s="2"/>
      <c r="AD1680" s="2"/>
      <c r="AE1680" s="2"/>
      <c r="AF1680" s="2"/>
      <c r="AG1680" s="2"/>
      <c r="AH1680" s="2"/>
      <c r="AI1680" s="2"/>
      <c r="AJ1680" s="2"/>
      <c r="AK1680" s="2"/>
      <c r="AL1680" s="2"/>
      <c r="AM1680" s="2"/>
    </row>
    <row r="1681" spans="2:39" x14ac:dyDescent="0.25">
      <c r="B1681" t="s">
        <v>568</v>
      </c>
      <c r="C1681" s="2">
        <f>C1626+C1637+C1648+C1659+C1670</f>
        <v>-35.200000000000003</v>
      </c>
      <c r="D1681" s="2">
        <f>D1626+D1637+D1648+D1659+D1670</f>
        <v>-25.7</v>
      </c>
      <c r="E1681" s="2">
        <f t="shared" si="233"/>
        <v>-19.600000000000001</v>
      </c>
      <c r="F1681" s="2">
        <f t="shared" si="233"/>
        <v>-14.7</v>
      </c>
      <c r="G1681" s="2">
        <f t="shared" si="233"/>
        <v>-15.899999999999999</v>
      </c>
      <c r="H1681" s="2">
        <f t="shared" si="233"/>
        <v>-18.600000000000001</v>
      </c>
      <c r="I1681" s="2"/>
      <c r="J1681" s="2"/>
      <c r="K1681" s="2">
        <f t="shared" si="233"/>
        <v>0</v>
      </c>
      <c r="L1681" s="2">
        <f t="shared" si="233"/>
        <v>0</v>
      </c>
      <c r="M1681" s="2">
        <f t="shared" si="233"/>
        <v>0</v>
      </c>
      <c r="N1681" s="2">
        <f t="shared" si="233"/>
        <v>0</v>
      </c>
      <c r="O1681" s="2">
        <f t="shared" si="233"/>
        <v>0</v>
      </c>
      <c r="R1681" s="2"/>
      <c r="S1681" s="2"/>
      <c r="T1681" s="2"/>
      <c r="U1681" s="2"/>
      <c r="V1681" s="2"/>
      <c r="W1681" s="2"/>
      <c r="X1681" s="2"/>
      <c r="Y1681" s="2"/>
      <c r="Z1681" s="2"/>
      <c r="AA1681" s="2"/>
      <c r="AB1681" s="2"/>
      <c r="AC1681" s="2"/>
      <c r="AD1681" s="2"/>
      <c r="AE1681" s="2"/>
      <c r="AF1681" s="2"/>
      <c r="AG1681" s="2"/>
      <c r="AH1681" s="2"/>
      <c r="AI1681" s="2"/>
      <c r="AJ1681" s="2"/>
      <c r="AK1681" s="2"/>
      <c r="AL1681" s="2"/>
      <c r="AM1681" s="2"/>
    </row>
    <row r="1682" spans="2:39" ht="15.75" thickBot="1" x14ac:dyDescent="0.3">
      <c r="B1682" t="s">
        <v>41</v>
      </c>
      <c r="C1682" s="28">
        <f>C1627+C1638+C1649+C1660+C1671</f>
        <v>222.79999999999998</v>
      </c>
      <c r="D1682" s="28">
        <f>SUM(D1679:D1681)</f>
        <v>190.3</v>
      </c>
      <c r="E1682" s="28">
        <f t="shared" ref="E1682:O1682" si="234">SUM(E1679:E1681)</f>
        <v>148.6</v>
      </c>
      <c r="F1682" s="28">
        <f t="shared" si="234"/>
        <v>121.09999999999998</v>
      </c>
      <c r="G1682" s="28">
        <f t="shared" si="234"/>
        <v>95.9</v>
      </c>
      <c r="H1682" s="28">
        <f t="shared" si="234"/>
        <v>77.700000000000017</v>
      </c>
      <c r="I1682" s="2"/>
      <c r="J1682" s="2"/>
      <c r="K1682" s="28">
        <f t="shared" si="234"/>
        <v>0</v>
      </c>
      <c r="L1682" s="28">
        <f t="shared" si="234"/>
        <v>0</v>
      </c>
      <c r="M1682" s="28">
        <f t="shared" si="234"/>
        <v>0</v>
      </c>
      <c r="N1682" s="28">
        <f t="shared" si="234"/>
        <v>0</v>
      </c>
      <c r="O1682" s="28">
        <f t="shared" si="234"/>
        <v>0</v>
      </c>
      <c r="R1682" s="2"/>
      <c r="S1682" s="2"/>
      <c r="T1682" s="2"/>
      <c r="U1682" s="2"/>
      <c r="V1682" s="2"/>
      <c r="W1682" s="2"/>
      <c r="X1682" s="2"/>
      <c r="Y1682" s="2"/>
      <c r="Z1682" s="2"/>
      <c r="AA1682" s="2"/>
      <c r="AB1682" s="2"/>
      <c r="AC1682" s="2"/>
      <c r="AD1682" s="2"/>
      <c r="AE1682" s="2"/>
      <c r="AF1682" s="2"/>
      <c r="AG1682" s="2"/>
      <c r="AH1682" s="2"/>
      <c r="AI1682" s="2"/>
      <c r="AJ1682" s="2"/>
      <c r="AK1682" s="2"/>
      <c r="AL1682" s="2"/>
      <c r="AM1682" s="2"/>
    </row>
    <row r="1683" spans="2:39" x14ac:dyDescent="0.25">
      <c r="B1683" s="13" t="s">
        <v>833</v>
      </c>
      <c r="C1683" s="27">
        <f>SUM(C1678-C1682)</f>
        <v>309.80000000000007</v>
      </c>
      <c r="D1683" s="27">
        <f>SUM(D1678-D1682)</f>
        <v>297.2000000000001</v>
      </c>
      <c r="E1683" s="27">
        <f t="shared" ref="E1683:O1683" si="235">SUM(E1678-E1682)</f>
        <v>248.20000000000002</v>
      </c>
      <c r="F1683" s="27">
        <f t="shared" si="235"/>
        <v>226.10000000000008</v>
      </c>
      <c r="G1683" s="27">
        <f t="shared" si="235"/>
        <v>202.6999999999999</v>
      </c>
      <c r="H1683" s="27">
        <f t="shared" si="235"/>
        <v>185.79999999999998</v>
      </c>
      <c r="I1683" s="2"/>
      <c r="J1683" s="2"/>
      <c r="K1683" s="27">
        <f t="shared" si="235"/>
        <v>0</v>
      </c>
      <c r="L1683" s="27">
        <f t="shared" si="235"/>
        <v>0</v>
      </c>
      <c r="M1683" s="27">
        <f t="shared" si="235"/>
        <v>0</v>
      </c>
      <c r="N1683" s="27">
        <f t="shared" si="235"/>
        <v>0</v>
      </c>
      <c r="O1683" s="27">
        <f t="shared" si="235"/>
        <v>0</v>
      </c>
      <c r="R1683" s="2"/>
      <c r="S1683" s="2"/>
      <c r="T1683" s="2"/>
      <c r="U1683" s="2"/>
      <c r="V1683" s="2"/>
      <c r="W1683" s="2"/>
      <c r="X1683" s="2"/>
      <c r="Y1683" s="2"/>
      <c r="Z1683" s="2"/>
      <c r="AA1683" s="2"/>
      <c r="AB1683" s="2"/>
      <c r="AC1683" s="2"/>
      <c r="AD1683" s="2"/>
      <c r="AE1683" s="2"/>
      <c r="AF1683" s="2"/>
      <c r="AG1683" s="2"/>
      <c r="AH1683" s="2"/>
      <c r="AI1683" s="2"/>
      <c r="AJ1683" s="2"/>
      <c r="AK1683" s="2"/>
      <c r="AL1683" s="2"/>
      <c r="AM1683" s="2"/>
    </row>
    <row r="1684" spans="2:39" x14ac:dyDescent="0.25">
      <c r="C1684" s="2"/>
      <c r="D1684" s="2"/>
      <c r="E1684" s="2"/>
      <c r="F1684" s="2"/>
      <c r="G1684" s="2"/>
      <c r="H1684" s="2"/>
      <c r="I1684" s="2"/>
      <c r="J1684" s="2"/>
      <c r="L1684" s="2"/>
      <c r="M1684" s="2"/>
      <c r="R1684" s="2"/>
      <c r="S1684" s="2"/>
      <c r="T1684" s="2"/>
      <c r="U1684" s="2"/>
      <c r="V1684" s="2"/>
      <c r="W1684" s="2"/>
      <c r="X1684" s="2"/>
      <c r="Y1684" s="2"/>
      <c r="Z1684" s="2"/>
      <c r="AA1684" s="2"/>
      <c r="AB1684" s="2"/>
      <c r="AC1684" s="2"/>
      <c r="AD1684" s="2"/>
      <c r="AE1684" s="2"/>
      <c r="AF1684" s="2"/>
      <c r="AG1684" s="2"/>
      <c r="AH1684" s="2"/>
      <c r="AI1684" s="2"/>
      <c r="AJ1684" s="2"/>
      <c r="AK1684" s="2"/>
      <c r="AL1684" s="2"/>
      <c r="AM1684" s="2"/>
    </row>
    <row r="1685" spans="2:39" x14ac:dyDescent="0.25">
      <c r="B1685" t="s">
        <v>849</v>
      </c>
      <c r="C1685" s="2"/>
      <c r="D1685" s="2"/>
      <c r="E1685" s="2"/>
      <c r="F1685" s="2"/>
      <c r="G1685" s="2"/>
      <c r="H1685" s="2"/>
      <c r="I1685" s="2"/>
      <c r="J1685" s="2"/>
      <c r="L1685" s="2"/>
      <c r="M1685" s="2"/>
      <c r="R1685" s="2"/>
      <c r="S1685" s="2"/>
      <c r="T1685" s="2"/>
      <c r="U1685" s="2"/>
      <c r="V1685" s="2"/>
      <c r="W1685" s="2"/>
      <c r="X1685" s="2"/>
      <c r="Y1685" s="2"/>
      <c r="Z1685" s="2"/>
      <c r="AA1685" s="2"/>
      <c r="AB1685" s="2"/>
      <c r="AC1685" s="2"/>
      <c r="AD1685" s="2"/>
      <c r="AE1685" s="2"/>
      <c r="AF1685" s="2"/>
      <c r="AG1685" s="2"/>
      <c r="AH1685" s="2"/>
      <c r="AI1685" s="2"/>
      <c r="AJ1685" s="2"/>
      <c r="AK1685" s="2"/>
      <c r="AL1685" s="2"/>
      <c r="AM1685" s="2"/>
    </row>
    <row r="1686" spans="2:39" x14ac:dyDescent="0.25">
      <c r="B1686" t="s">
        <v>789</v>
      </c>
      <c r="C1686" s="2">
        <v>44.3</v>
      </c>
      <c r="D1686" s="2">
        <v>43.8</v>
      </c>
      <c r="E1686">
        <v>42</v>
      </c>
      <c r="F1686">
        <v>39.4</v>
      </c>
      <c r="G1686">
        <v>39.1</v>
      </c>
      <c r="H1686">
        <v>28.6</v>
      </c>
      <c r="I1686" s="2"/>
      <c r="J1686" s="2"/>
      <c r="L1686" s="2"/>
      <c r="M1686" s="2"/>
      <c r="R1686" s="2"/>
      <c r="S1686" s="2"/>
      <c r="T1686" s="2"/>
      <c r="U1686" s="2"/>
      <c r="V1686" s="2"/>
      <c r="W1686" s="2"/>
      <c r="X1686" s="2"/>
      <c r="Y1686" s="2"/>
      <c r="Z1686" s="2"/>
      <c r="AA1686" s="2"/>
      <c r="AB1686" s="2"/>
      <c r="AC1686" s="2"/>
      <c r="AD1686" s="2"/>
      <c r="AE1686" s="2"/>
      <c r="AF1686" s="2"/>
      <c r="AG1686" s="2"/>
      <c r="AH1686" s="2"/>
      <c r="AI1686" s="2"/>
      <c r="AJ1686" s="2"/>
      <c r="AK1686" s="2"/>
      <c r="AL1686" s="2"/>
      <c r="AM1686" s="2"/>
    </row>
    <row r="1687" spans="2:39" x14ac:dyDescent="0.25">
      <c r="B1687" t="s">
        <v>790</v>
      </c>
      <c r="C1687" s="2">
        <v>28.5</v>
      </c>
      <c r="D1687" s="2">
        <v>28.5</v>
      </c>
      <c r="E1687" s="58">
        <v>65.7</v>
      </c>
      <c r="F1687" s="58">
        <v>61</v>
      </c>
      <c r="G1687" s="58">
        <v>84.9</v>
      </c>
      <c r="H1687" s="58">
        <v>59.5</v>
      </c>
      <c r="I1687" s="2"/>
      <c r="J1687" s="2"/>
      <c r="L1687" s="2"/>
      <c r="M1687" s="2"/>
      <c r="R1687" s="2"/>
      <c r="S1687" s="2"/>
      <c r="T1687" s="2"/>
      <c r="U1687" s="2"/>
      <c r="V1687" s="2"/>
      <c r="W1687" s="2"/>
      <c r="X1687" s="2"/>
      <c r="Y1687" s="2"/>
      <c r="Z1687" s="2"/>
      <c r="AA1687" s="2"/>
      <c r="AB1687" s="2"/>
      <c r="AC1687" s="2"/>
      <c r="AD1687" s="2"/>
      <c r="AE1687" s="2"/>
      <c r="AF1687" s="2"/>
      <c r="AG1687" s="2"/>
      <c r="AH1687" s="2"/>
      <c r="AI1687" s="2"/>
      <c r="AJ1687" s="2"/>
      <c r="AK1687" s="2"/>
      <c r="AL1687" s="2"/>
      <c r="AM1687" s="2"/>
    </row>
    <row r="1688" spans="2:39" x14ac:dyDescent="0.25">
      <c r="B1688" t="s">
        <v>791</v>
      </c>
      <c r="C1688" s="2">
        <v>14.6</v>
      </c>
      <c r="D1688" s="2">
        <v>15.9</v>
      </c>
      <c r="E1688" s="58"/>
      <c r="F1688" s="58"/>
      <c r="G1688" s="58"/>
      <c r="H1688" s="58"/>
      <c r="I1688" s="2"/>
      <c r="J1688" s="2"/>
      <c r="L1688" s="2"/>
      <c r="M1688" s="2"/>
      <c r="R1688" s="2"/>
      <c r="S1688" s="2"/>
      <c r="T1688" s="2"/>
      <c r="U1688" s="2"/>
      <c r="V1688" s="2"/>
      <c r="W1688" s="2"/>
      <c r="X1688" s="2"/>
      <c r="Y1688" s="2"/>
      <c r="Z1688" s="2"/>
      <c r="AA1688" s="2"/>
      <c r="AB1688" s="2"/>
      <c r="AC1688" s="2"/>
      <c r="AD1688" s="2"/>
      <c r="AE1688" s="2"/>
      <c r="AF1688" s="2"/>
      <c r="AG1688" s="2"/>
      <c r="AH1688" s="2"/>
      <c r="AI1688" s="2"/>
      <c r="AJ1688" s="2"/>
      <c r="AK1688" s="2"/>
      <c r="AL1688" s="2"/>
      <c r="AM1688" s="2"/>
    </row>
    <row r="1689" spans="2:39" x14ac:dyDescent="0.25">
      <c r="B1689" t="s">
        <v>792</v>
      </c>
      <c r="C1689" s="2">
        <v>4</v>
      </c>
      <c r="D1689" s="2">
        <v>6.7</v>
      </c>
      <c r="E1689" s="58"/>
      <c r="F1689" s="58"/>
      <c r="G1689" s="58"/>
      <c r="H1689" s="58"/>
      <c r="I1689" s="2"/>
      <c r="J1689" s="2"/>
      <c r="L1689" s="2"/>
      <c r="M1689" s="2"/>
      <c r="R1689" s="2"/>
      <c r="S1689" s="2"/>
      <c r="T1689" s="2"/>
      <c r="U1689" s="2"/>
      <c r="V1689" s="2"/>
      <c r="W1689" s="2"/>
      <c r="X1689" s="2"/>
      <c r="Y1689" s="2"/>
      <c r="Z1689" s="2"/>
      <c r="AA1689" s="2"/>
      <c r="AB1689" s="2"/>
      <c r="AC1689" s="2"/>
      <c r="AD1689" s="2"/>
      <c r="AE1689" s="2"/>
      <c r="AF1689" s="2"/>
      <c r="AG1689" s="2"/>
      <c r="AH1689" s="2"/>
      <c r="AI1689" s="2"/>
      <c r="AJ1689" s="2"/>
      <c r="AK1689" s="2"/>
      <c r="AL1689" s="2"/>
      <c r="AM1689" s="2"/>
    </row>
    <row r="1690" spans="2:39" x14ac:dyDescent="0.25">
      <c r="B1690" t="s">
        <v>793</v>
      </c>
      <c r="C1690" s="2">
        <v>1.9</v>
      </c>
      <c r="D1690" s="2">
        <v>2.2000000000000002</v>
      </c>
      <c r="E1690" s="58"/>
      <c r="F1690" s="58"/>
      <c r="G1690" s="58"/>
      <c r="H1690" s="58"/>
      <c r="I1690" s="2"/>
      <c r="J1690" s="2"/>
      <c r="L1690" s="2"/>
      <c r="M1690" s="2"/>
      <c r="R1690" s="2"/>
      <c r="S1690" s="2"/>
      <c r="T1690" s="2"/>
      <c r="U1690" s="2"/>
      <c r="V1690" s="2"/>
      <c r="W1690" s="2"/>
      <c r="X1690" s="2"/>
      <c r="Y1690" s="2"/>
      <c r="Z1690" s="2"/>
      <c r="AA1690" s="2"/>
      <c r="AB1690" s="2"/>
      <c r="AC1690" s="2"/>
      <c r="AD1690" s="2"/>
      <c r="AE1690" s="2"/>
      <c r="AF1690" s="2"/>
      <c r="AG1690" s="2"/>
      <c r="AH1690" s="2"/>
      <c r="AI1690" s="2"/>
      <c r="AJ1690" s="2"/>
      <c r="AK1690" s="2"/>
      <c r="AL1690" s="2"/>
      <c r="AM1690" s="2"/>
    </row>
    <row r="1691" spans="2:39" ht="15.75" thickBot="1" x14ac:dyDescent="0.3">
      <c r="B1691" t="s">
        <v>794</v>
      </c>
      <c r="C1691" s="28">
        <v>1.2</v>
      </c>
      <c r="D1691" s="28">
        <v>1.3</v>
      </c>
      <c r="E1691" s="28">
        <v>0.3</v>
      </c>
      <c r="F1691" s="28">
        <v>0.8</v>
      </c>
      <c r="G1691" s="28">
        <v>0.9</v>
      </c>
      <c r="H1691" s="28">
        <v>0.3</v>
      </c>
      <c r="I1691" s="2"/>
      <c r="J1691" s="2"/>
      <c r="L1691" s="2"/>
      <c r="M1691" s="2"/>
      <c r="R1691" s="2"/>
      <c r="S1691" s="2"/>
      <c r="T1691" s="2"/>
      <c r="U1691" s="2"/>
      <c r="V1691" s="2"/>
      <c r="W1691" s="2"/>
      <c r="X1691" s="2"/>
      <c r="Y1691" s="2"/>
      <c r="Z1691" s="2"/>
      <c r="AA1691" s="2"/>
      <c r="AB1691" s="2"/>
      <c r="AC1691" s="2"/>
      <c r="AD1691" s="2"/>
      <c r="AE1691" s="2"/>
      <c r="AF1691" s="2"/>
      <c r="AG1691" s="2"/>
      <c r="AH1691" s="2"/>
      <c r="AI1691" s="2"/>
      <c r="AJ1691" s="2"/>
      <c r="AK1691" s="2"/>
      <c r="AL1691" s="2"/>
      <c r="AM1691" s="2"/>
    </row>
    <row r="1692" spans="2:39" s="13" customFormat="1" x14ac:dyDescent="0.25">
      <c r="B1692" s="13" t="s">
        <v>41</v>
      </c>
      <c r="C1692" s="27">
        <f>SUM(C1686:C1691)</f>
        <v>94.5</v>
      </c>
      <c r="D1692" s="27">
        <f>SUM(D1686:D1691)</f>
        <v>98.4</v>
      </c>
      <c r="E1692" s="27">
        <f>SUM(E1686:E1691)</f>
        <v>108</v>
      </c>
      <c r="F1692" s="27">
        <f>SUM(F1686:F1691)</f>
        <v>101.2</v>
      </c>
      <c r="G1692" s="27">
        <f t="shared" ref="G1692:H1692" si="236">SUM(G1686:G1691)</f>
        <v>124.9</v>
      </c>
      <c r="H1692" s="27">
        <f t="shared" si="236"/>
        <v>88.399999999999991</v>
      </c>
      <c r="I1692" s="27"/>
      <c r="J1692" s="27"/>
      <c r="K1692" s="27"/>
      <c r="L1692" s="27"/>
      <c r="M1692" s="27"/>
      <c r="R1692" s="27"/>
      <c r="S1692" s="27"/>
      <c r="T1692" s="27"/>
      <c r="U1692" s="27"/>
      <c r="V1692" s="27"/>
      <c r="W1692" s="27"/>
      <c r="X1692" s="27"/>
      <c r="Y1692" s="27"/>
      <c r="Z1692" s="27"/>
      <c r="AA1692" s="27"/>
      <c r="AB1692" s="27"/>
      <c r="AC1692" s="27"/>
      <c r="AD1692" s="27"/>
      <c r="AE1692" s="27"/>
      <c r="AF1692" s="27"/>
      <c r="AG1692" s="27"/>
      <c r="AH1692" s="27"/>
      <c r="AI1692" s="27"/>
      <c r="AJ1692" s="27"/>
      <c r="AK1692" s="27"/>
      <c r="AL1692" s="27"/>
      <c r="AM1692" s="27"/>
    </row>
    <row r="1693" spans="2:39" x14ac:dyDescent="0.25">
      <c r="C1693" s="2"/>
      <c r="D1693" s="2"/>
      <c r="E1693" s="2"/>
      <c r="F1693" s="2"/>
      <c r="G1693" s="2"/>
      <c r="H1693" s="2"/>
      <c r="I1693" s="2"/>
      <c r="J1693" s="2"/>
      <c r="L1693" s="2"/>
      <c r="M1693" s="2"/>
      <c r="R1693" s="2"/>
      <c r="S1693" s="2"/>
      <c r="T1693" s="2"/>
      <c r="U1693" s="2"/>
      <c r="V1693" s="2"/>
      <c r="W1693" s="2"/>
      <c r="X1693" s="2"/>
      <c r="Y1693" s="2"/>
      <c r="Z1693" s="2"/>
      <c r="AA1693" s="2"/>
      <c r="AB1693" s="2"/>
      <c r="AC1693" s="2"/>
      <c r="AD1693" s="2"/>
      <c r="AE1693" s="2"/>
      <c r="AF1693" s="2"/>
      <c r="AG1693" s="2"/>
      <c r="AH1693" s="2"/>
      <c r="AI1693" s="2"/>
      <c r="AJ1693" s="2"/>
      <c r="AK1693" s="2"/>
      <c r="AL1693" s="2"/>
      <c r="AM1693" s="2"/>
    </row>
    <row r="1694" spans="2:39" x14ac:dyDescent="0.25">
      <c r="B1694" s="47" t="s">
        <v>850</v>
      </c>
      <c r="C1694" s="47"/>
      <c r="D1694" s="47"/>
      <c r="E1694" s="47"/>
      <c r="F1694" s="47"/>
      <c r="G1694" s="47"/>
      <c r="H1694" s="47"/>
      <c r="I1694" s="47"/>
      <c r="J1694" s="47"/>
      <c r="K1694" s="47"/>
      <c r="L1694" s="47"/>
      <c r="M1694" s="47"/>
      <c r="N1694" s="47"/>
      <c r="R1694" s="2"/>
      <c r="S1694" s="2"/>
      <c r="T1694" s="2"/>
      <c r="U1694" s="2"/>
      <c r="V1694" s="2"/>
      <c r="W1694" s="2"/>
      <c r="X1694" s="2"/>
      <c r="Y1694" s="2"/>
      <c r="Z1694" s="2"/>
      <c r="AA1694" s="2"/>
      <c r="AB1694" s="2"/>
      <c r="AC1694" s="2"/>
      <c r="AD1694" s="2"/>
      <c r="AE1694" s="2"/>
      <c r="AF1694" s="2"/>
      <c r="AG1694" s="2"/>
      <c r="AH1694" s="2"/>
      <c r="AI1694" s="2"/>
      <c r="AJ1694" s="2"/>
      <c r="AK1694" s="2"/>
      <c r="AL1694" s="2"/>
      <c r="AM1694" s="2"/>
    </row>
    <row r="1695" spans="2:39" x14ac:dyDescent="0.25">
      <c r="C1695" s="2"/>
      <c r="D1695" s="2"/>
      <c r="E1695" s="2"/>
      <c r="F1695" s="2"/>
      <c r="G1695" s="2"/>
      <c r="H1695" s="2"/>
      <c r="I1695" s="2"/>
      <c r="J1695" s="2"/>
      <c r="L1695" s="2"/>
      <c r="M1695" s="2"/>
      <c r="R1695" s="2"/>
      <c r="S1695" s="2"/>
      <c r="T1695" s="2"/>
      <c r="U1695" s="2"/>
      <c r="V1695" s="2"/>
      <c r="W1695" s="2"/>
      <c r="X1695" s="2"/>
      <c r="Y1695" s="2"/>
      <c r="Z1695" s="2"/>
      <c r="AA1695" s="2"/>
      <c r="AB1695" s="2"/>
      <c r="AC1695" s="2"/>
      <c r="AD1695" s="2"/>
      <c r="AE1695" s="2"/>
      <c r="AF1695" s="2"/>
      <c r="AG1695" s="2"/>
      <c r="AH1695" s="2"/>
      <c r="AI1695" s="2"/>
      <c r="AJ1695" s="2"/>
      <c r="AK1695" s="2"/>
      <c r="AL1695" s="2"/>
      <c r="AM1695" s="2"/>
    </row>
    <row r="1696" spans="2:39" x14ac:dyDescent="0.25">
      <c r="C1696" s="2"/>
      <c r="D1696" s="2"/>
      <c r="E1696" s="2"/>
      <c r="F1696" s="2"/>
      <c r="G1696" s="2"/>
      <c r="H1696" s="2"/>
      <c r="I1696" s="2"/>
      <c r="J1696" s="2"/>
      <c r="L1696" s="2"/>
      <c r="M1696" s="2"/>
      <c r="R1696" s="2"/>
      <c r="S1696" s="2"/>
      <c r="T1696" s="2"/>
      <c r="U1696" s="2"/>
      <c r="V1696" s="2"/>
      <c r="W1696" s="2"/>
      <c r="X1696" s="2"/>
      <c r="Y1696" s="2"/>
      <c r="Z1696" s="2"/>
      <c r="AA1696" s="2"/>
      <c r="AB1696" s="2"/>
      <c r="AC1696" s="2"/>
      <c r="AD1696" s="2"/>
      <c r="AE1696" s="2"/>
      <c r="AF1696" s="2"/>
      <c r="AG1696" s="2"/>
      <c r="AH1696" s="2"/>
      <c r="AI1696" s="2"/>
      <c r="AJ1696" s="2"/>
      <c r="AK1696" s="2"/>
      <c r="AL1696" s="2"/>
      <c r="AM1696" s="2"/>
    </row>
    <row r="1697" spans="2:39" ht="15.75" thickBot="1" x14ac:dyDescent="0.3">
      <c r="B1697" s="13" t="s">
        <v>70</v>
      </c>
      <c r="C1697" s="5">
        <v>44408</v>
      </c>
      <c r="D1697" s="5">
        <v>44043</v>
      </c>
      <c r="E1697" s="5">
        <v>43677</v>
      </c>
      <c r="F1697" s="5">
        <v>43312</v>
      </c>
      <c r="G1697" s="5">
        <v>42947</v>
      </c>
      <c r="H1697" s="5">
        <v>42582</v>
      </c>
      <c r="I1697" s="2"/>
      <c r="J1697" s="2"/>
      <c r="K1697" s="5">
        <v>44592</v>
      </c>
      <c r="L1697" s="5">
        <v>44227</v>
      </c>
      <c r="M1697" s="5">
        <v>43861</v>
      </c>
      <c r="N1697" s="5">
        <v>43496</v>
      </c>
      <c r="R1697" s="2"/>
      <c r="S1697" s="2"/>
      <c r="T1697" s="2"/>
      <c r="U1697" s="2"/>
      <c r="V1697" s="2"/>
      <c r="W1697" s="2"/>
      <c r="X1697" s="2"/>
      <c r="Y1697" s="2"/>
      <c r="Z1697" s="2"/>
      <c r="AA1697" s="2"/>
      <c r="AB1697" s="2"/>
      <c r="AC1697" s="2"/>
      <c r="AD1697" s="2"/>
      <c r="AE1697" s="2"/>
      <c r="AF1697" s="2"/>
      <c r="AG1697" s="2"/>
      <c r="AH1697" s="2"/>
      <c r="AI1697" s="2"/>
      <c r="AJ1697" s="2"/>
      <c r="AK1697" s="2"/>
      <c r="AL1697" s="2"/>
      <c r="AM1697" s="2"/>
    </row>
    <row r="1698" spans="2:39" x14ac:dyDescent="0.25">
      <c r="B1698" t="s">
        <v>851</v>
      </c>
      <c r="C1698" s="2">
        <v>134.6</v>
      </c>
      <c r="D1698" s="2">
        <v>140.69999999999999</v>
      </c>
      <c r="E1698">
        <v>140.4</v>
      </c>
      <c r="F1698" s="2">
        <v>135.6</v>
      </c>
      <c r="G1698" s="2">
        <v>117.6</v>
      </c>
      <c r="H1698" s="2">
        <v>99.5</v>
      </c>
      <c r="I1698" s="2"/>
      <c r="J1698" s="2"/>
      <c r="L1698" s="2"/>
      <c r="M1698" s="2"/>
      <c r="R1698" s="2"/>
      <c r="S1698" s="2"/>
      <c r="T1698" s="2"/>
      <c r="U1698" s="2"/>
      <c r="V1698" s="2"/>
      <c r="W1698" s="2"/>
      <c r="X1698" s="2"/>
      <c r="Y1698" s="2"/>
      <c r="Z1698" s="2"/>
      <c r="AA1698" s="2"/>
      <c r="AB1698" s="2"/>
      <c r="AC1698" s="2"/>
      <c r="AD1698" s="2"/>
      <c r="AE1698" s="2"/>
      <c r="AF1698" s="2"/>
      <c r="AG1698" s="2"/>
      <c r="AH1698" s="2"/>
      <c r="AI1698" s="2"/>
      <c r="AJ1698" s="2"/>
      <c r="AK1698" s="2"/>
      <c r="AL1698" s="2"/>
      <c r="AM1698" s="2"/>
    </row>
    <row r="1699" spans="2:39" x14ac:dyDescent="0.25">
      <c r="B1699" t="s">
        <v>852</v>
      </c>
      <c r="C1699" s="2">
        <v>15.7</v>
      </c>
      <c r="D1699" s="2">
        <v>14.2</v>
      </c>
      <c r="E1699" s="2"/>
      <c r="F1699" s="2"/>
      <c r="G1699" s="2"/>
      <c r="H1699" s="2"/>
      <c r="I1699" s="2"/>
      <c r="J1699" s="2"/>
      <c r="L1699" s="2"/>
      <c r="M1699" s="2"/>
      <c r="R1699" s="2"/>
      <c r="S1699" s="2"/>
      <c r="T1699" s="2"/>
      <c r="U1699" s="2"/>
      <c r="V1699" s="2"/>
      <c r="W1699" s="2"/>
      <c r="X1699" s="2"/>
      <c r="Y1699" s="2"/>
      <c r="Z1699" s="2"/>
      <c r="AA1699" s="2"/>
      <c r="AB1699" s="2"/>
      <c r="AC1699" s="2"/>
      <c r="AD1699" s="2"/>
      <c r="AE1699" s="2"/>
      <c r="AF1699" s="2"/>
      <c r="AG1699" s="2"/>
      <c r="AH1699" s="2"/>
      <c r="AI1699" s="2"/>
      <c r="AJ1699" s="2"/>
      <c r="AK1699" s="2"/>
      <c r="AL1699" s="2"/>
      <c r="AM1699" s="2"/>
    </row>
    <row r="1700" spans="2:39" ht="15.75" thickBot="1" x14ac:dyDescent="0.3">
      <c r="B1700" t="s">
        <v>853</v>
      </c>
      <c r="C1700" s="28">
        <v>59.3</v>
      </c>
      <c r="D1700" s="28">
        <v>54.6</v>
      </c>
      <c r="E1700" s="28">
        <v>50</v>
      </c>
      <c r="F1700" s="28">
        <v>51.5</v>
      </c>
      <c r="G1700" s="28">
        <v>41.1</v>
      </c>
      <c r="H1700" s="28">
        <v>34.6</v>
      </c>
      <c r="I1700" s="2"/>
      <c r="J1700" s="2"/>
      <c r="L1700" s="2"/>
      <c r="M1700" s="2"/>
      <c r="R1700" s="2"/>
      <c r="S1700" s="2"/>
      <c r="T1700" s="2"/>
      <c r="U1700" s="2"/>
      <c r="V1700" s="2"/>
      <c r="W1700" s="2"/>
      <c r="X1700" s="2"/>
      <c r="Y1700" s="2"/>
      <c r="Z1700" s="2"/>
      <c r="AA1700" s="2"/>
      <c r="AB1700" s="2"/>
      <c r="AC1700" s="2"/>
      <c r="AD1700" s="2"/>
      <c r="AE1700" s="2"/>
      <c r="AF1700" s="2"/>
      <c r="AG1700" s="2"/>
      <c r="AH1700" s="2"/>
      <c r="AI1700" s="2"/>
      <c r="AJ1700" s="2"/>
      <c r="AK1700" s="2"/>
      <c r="AL1700" s="2"/>
      <c r="AM1700" s="2"/>
    </row>
    <row r="1701" spans="2:39" s="13" customFormat="1" x14ac:dyDescent="0.25">
      <c r="B1701" s="13" t="s">
        <v>41</v>
      </c>
      <c r="C1701" s="27">
        <f>SUM(C1698:C1700)</f>
        <v>209.59999999999997</v>
      </c>
      <c r="D1701" s="27">
        <f>SUM(D1698:D1700)</f>
        <v>209.49999999999997</v>
      </c>
      <c r="E1701" s="27">
        <f>SUM(E1698:E1700)</f>
        <v>190.4</v>
      </c>
      <c r="F1701" s="27">
        <f>SUM(F1698:F1700)</f>
        <v>187.1</v>
      </c>
      <c r="G1701" s="27"/>
      <c r="H1701" s="27"/>
      <c r="I1701" s="27"/>
      <c r="J1701" s="27"/>
      <c r="K1701" s="27"/>
      <c r="L1701" s="27"/>
      <c r="M1701" s="27"/>
      <c r="R1701" s="27"/>
      <c r="S1701" s="27"/>
      <c r="T1701" s="27"/>
      <c r="U1701" s="27"/>
      <c r="V1701" s="27"/>
      <c r="W1701" s="27"/>
      <c r="X1701" s="27"/>
      <c r="Y1701" s="27"/>
      <c r="Z1701" s="27"/>
      <c r="AA1701" s="27"/>
      <c r="AB1701" s="27"/>
      <c r="AC1701" s="27"/>
      <c r="AD1701" s="27"/>
      <c r="AE1701" s="27"/>
      <c r="AF1701" s="27"/>
      <c r="AG1701" s="27"/>
      <c r="AH1701" s="27"/>
      <c r="AI1701" s="27"/>
      <c r="AJ1701" s="27"/>
      <c r="AK1701" s="27"/>
      <c r="AL1701" s="27"/>
      <c r="AM1701" s="27"/>
    </row>
    <row r="1702" spans="2:39" x14ac:dyDescent="0.25">
      <c r="C1702" s="2"/>
      <c r="D1702" s="2"/>
      <c r="E1702" s="2"/>
      <c r="F1702" s="2"/>
      <c r="G1702" s="2"/>
      <c r="H1702" s="2"/>
      <c r="I1702" s="2"/>
      <c r="J1702" s="2"/>
      <c r="L1702" s="2"/>
      <c r="M1702" s="2"/>
      <c r="R1702" s="2"/>
      <c r="S1702" s="2"/>
      <c r="T1702" s="2"/>
      <c r="U1702" s="2"/>
      <c r="V1702" s="2"/>
      <c r="W1702" s="2"/>
      <c r="X1702" s="2"/>
      <c r="Y1702" s="2"/>
      <c r="Z1702" s="2"/>
      <c r="AA1702" s="2"/>
      <c r="AB1702" s="2"/>
      <c r="AC1702" s="2"/>
      <c r="AD1702" s="2"/>
      <c r="AE1702" s="2"/>
      <c r="AF1702" s="2"/>
      <c r="AG1702" s="2"/>
      <c r="AH1702" s="2"/>
      <c r="AI1702" s="2"/>
      <c r="AJ1702" s="2"/>
      <c r="AK1702" s="2"/>
      <c r="AL1702" s="2"/>
      <c r="AM1702" s="2"/>
    </row>
    <row r="1703" spans="2:39" x14ac:dyDescent="0.25">
      <c r="B1703" s="13" t="s">
        <v>81</v>
      </c>
      <c r="E1703" s="2"/>
      <c r="F1703" s="2"/>
      <c r="G1703" s="2"/>
      <c r="H1703" s="2"/>
      <c r="I1703" s="2"/>
      <c r="J1703" s="2"/>
      <c r="L1703" s="2"/>
      <c r="M1703" s="2"/>
      <c r="R1703" s="2"/>
      <c r="S1703" s="2"/>
      <c r="T1703" s="2"/>
      <c r="U1703" s="2"/>
      <c r="V1703" s="2"/>
      <c r="W1703" s="2"/>
      <c r="X1703" s="2"/>
      <c r="Y1703" s="2"/>
      <c r="Z1703" s="2"/>
      <c r="AA1703" s="2"/>
      <c r="AB1703" s="2"/>
      <c r="AC1703" s="2"/>
      <c r="AD1703" s="2"/>
      <c r="AE1703" s="2"/>
      <c r="AF1703" s="2"/>
      <c r="AG1703" s="2"/>
      <c r="AH1703" s="2"/>
      <c r="AI1703" s="2"/>
      <c r="AJ1703" s="2"/>
      <c r="AK1703" s="2"/>
      <c r="AL1703" s="2"/>
      <c r="AM1703" s="2"/>
    </row>
    <row r="1704" spans="2:39" x14ac:dyDescent="0.25">
      <c r="B1704" t="s">
        <v>854</v>
      </c>
      <c r="C1704" s="2">
        <v>182.8</v>
      </c>
      <c r="D1704" s="2">
        <v>156.30000000000001</v>
      </c>
      <c r="E1704" s="2">
        <v>144.5</v>
      </c>
      <c r="F1704" s="2">
        <v>148</v>
      </c>
      <c r="G1704" s="2">
        <v>138.6</v>
      </c>
      <c r="H1704" s="2">
        <v>119.5</v>
      </c>
      <c r="I1704" s="2"/>
      <c r="J1704" s="2"/>
      <c r="L1704" s="2"/>
      <c r="M1704" s="2"/>
      <c r="R1704" s="2"/>
      <c r="S1704" s="2"/>
      <c r="T1704" s="2"/>
      <c r="U1704" s="2"/>
      <c r="V1704" s="2"/>
      <c r="W1704" s="2"/>
      <c r="X1704" s="2"/>
      <c r="Y1704" s="2"/>
      <c r="Z1704" s="2"/>
      <c r="AA1704" s="2"/>
      <c r="AB1704" s="2"/>
      <c r="AC1704" s="2"/>
      <c r="AD1704" s="2"/>
      <c r="AE1704" s="2"/>
      <c r="AF1704" s="2"/>
      <c r="AG1704" s="2"/>
      <c r="AH1704" s="2"/>
      <c r="AI1704" s="2"/>
      <c r="AJ1704" s="2"/>
      <c r="AK1704" s="2"/>
      <c r="AL1704" s="2"/>
      <c r="AM1704" s="2"/>
    </row>
    <row r="1705" spans="2:39" x14ac:dyDescent="0.25">
      <c r="B1705" t="s">
        <v>855</v>
      </c>
      <c r="C1705" s="2">
        <v>4.0999999999999996</v>
      </c>
      <c r="D1705" s="2">
        <v>3.4</v>
      </c>
      <c r="F1705" s="2"/>
      <c r="G1705" s="2"/>
      <c r="H1705" s="2"/>
      <c r="I1705" s="2"/>
      <c r="J1705" s="2"/>
      <c r="L1705" s="2"/>
      <c r="M1705" s="2"/>
      <c r="R1705" s="2"/>
      <c r="S1705" s="2"/>
      <c r="T1705" s="2"/>
      <c r="U1705" s="2"/>
      <c r="V1705" s="2"/>
      <c r="W1705" s="2"/>
      <c r="X1705" s="2"/>
      <c r="Y1705" s="2"/>
      <c r="Z1705" s="2"/>
      <c r="AA1705" s="2"/>
      <c r="AB1705" s="2"/>
      <c r="AC1705" s="2"/>
      <c r="AD1705" s="2"/>
      <c r="AE1705" s="2"/>
      <c r="AF1705" s="2"/>
      <c r="AG1705" s="2"/>
      <c r="AH1705" s="2"/>
      <c r="AI1705" s="2"/>
      <c r="AJ1705" s="2"/>
      <c r="AK1705" s="2"/>
      <c r="AL1705" s="2"/>
      <c r="AM1705" s="2"/>
    </row>
    <row r="1706" spans="2:39" x14ac:dyDescent="0.25">
      <c r="B1706" t="s">
        <v>856</v>
      </c>
      <c r="C1706" s="2">
        <v>158.30000000000001</v>
      </c>
      <c r="D1706" s="2">
        <v>139.80000000000001</v>
      </c>
      <c r="E1706" s="2">
        <v>40.9</v>
      </c>
      <c r="F1706" s="2">
        <v>80.099999999999994</v>
      </c>
      <c r="G1706" s="2">
        <v>71.8</v>
      </c>
      <c r="H1706" s="2">
        <v>70.2</v>
      </c>
      <c r="I1706" s="2"/>
      <c r="J1706" s="2"/>
      <c r="L1706" s="2"/>
      <c r="M1706" s="2"/>
      <c r="R1706" s="2"/>
      <c r="S1706" s="2"/>
      <c r="T1706" s="2"/>
      <c r="U1706" s="2"/>
      <c r="V1706" s="2"/>
      <c r="W1706" s="2"/>
      <c r="X1706" s="2"/>
      <c r="Y1706" s="2"/>
      <c r="Z1706" s="2"/>
      <c r="AA1706" s="2"/>
      <c r="AB1706" s="2"/>
      <c r="AC1706" s="2"/>
      <c r="AD1706" s="2"/>
      <c r="AE1706" s="2"/>
      <c r="AF1706" s="2"/>
      <c r="AG1706" s="2"/>
      <c r="AH1706" s="2"/>
      <c r="AI1706" s="2"/>
      <c r="AJ1706" s="2"/>
      <c r="AK1706" s="2"/>
      <c r="AL1706" s="2"/>
      <c r="AM1706" s="2"/>
    </row>
    <row r="1707" spans="2:39" ht="15.75" thickBot="1" x14ac:dyDescent="0.3">
      <c r="B1707" t="s">
        <v>857</v>
      </c>
      <c r="C1707" s="28">
        <v>21.8</v>
      </c>
      <c r="D1707" s="28">
        <v>15.8</v>
      </c>
      <c r="E1707" s="28">
        <v>17.899999999999999</v>
      </c>
      <c r="F1707" s="28">
        <v>21.5</v>
      </c>
      <c r="G1707" s="28">
        <v>22.7</v>
      </c>
      <c r="H1707" s="28">
        <v>15.7</v>
      </c>
      <c r="I1707" s="2"/>
      <c r="J1707" s="2"/>
      <c r="L1707" s="2"/>
      <c r="M1707" s="2"/>
      <c r="R1707" s="2"/>
      <c r="S1707" s="2"/>
      <c r="T1707" s="2"/>
      <c r="U1707" s="2"/>
      <c r="V1707" s="2"/>
      <c r="W1707" s="2"/>
      <c r="X1707" s="2"/>
      <c r="Y1707" s="2"/>
      <c r="Z1707" s="2"/>
      <c r="AA1707" s="2"/>
      <c r="AB1707" s="2"/>
      <c r="AC1707" s="2"/>
      <c r="AD1707" s="2"/>
      <c r="AE1707" s="2"/>
      <c r="AF1707" s="2"/>
      <c r="AG1707" s="2"/>
      <c r="AH1707" s="2"/>
      <c r="AI1707" s="2"/>
      <c r="AJ1707" s="2"/>
      <c r="AK1707" s="2"/>
      <c r="AL1707" s="2"/>
      <c r="AM1707" s="2"/>
    </row>
    <row r="1708" spans="2:39" s="13" customFormat="1" x14ac:dyDescent="0.25">
      <c r="B1708" s="13" t="s">
        <v>41</v>
      </c>
      <c r="C1708" s="27">
        <f t="shared" ref="C1708:H1708" si="237">SUM(C1704:C1707)</f>
        <v>367.00000000000006</v>
      </c>
      <c r="D1708" s="27">
        <f t="shared" si="237"/>
        <v>315.3</v>
      </c>
      <c r="E1708" s="27">
        <f t="shared" si="237"/>
        <v>203.3</v>
      </c>
      <c r="F1708" s="27">
        <f t="shared" si="237"/>
        <v>249.6</v>
      </c>
      <c r="G1708" s="27">
        <f t="shared" si="237"/>
        <v>233.09999999999997</v>
      </c>
      <c r="H1708" s="27">
        <f t="shared" si="237"/>
        <v>205.39999999999998</v>
      </c>
      <c r="I1708" s="27"/>
      <c r="J1708" s="27"/>
      <c r="K1708" s="27"/>
      <c r="L1708" s="27"/>
      <c r="M1708" s="27"/>
      <c r="R1708" s="27"/>
      <c r="S1708" s="27"/>
      <c r="T1708" s="27"/>
      <c r="U1708" s="27"/>
      <c r="V1708" s="27"/>
      <c r="W1708" s="27"/>
      <c r="X1708" s="27"/>
      <c r="Y1708" s="27"/>
      <c r="Z1708" s="27"/>
      <c r="AA1708" s="27"/>
      <c r="AB1708" s="27"/>
      <c r="AC1708" s="27"/>
      <c r="AD1708" s="27"/>
      <c r="AE1708" s="27"/>
      <c r="AF1708" s="27"/>
      <c r="AG1708" s="27"/>
      <c r="AH1708" s="27"/>
      <c r="AI1708" s="27"/>
      <c r="AJ1708" s="27"/>
      <c r="AK1708" s="27"/>
      <c r="AL1708" s="27"/>
      <c r="AM1708" s="27"/>
    </row>
    <row r="1709" spans="2:39" x14ac:dyDescent="0.25">
      <c r="C1709" s="2"/>
      <c r="D1709" s="2"/>
      <c r="E1709" s="2"/>
      <c r="F1709" s="2"/>
      <c r="G1709" s="2"/>
      <c r="H1709" s="2"/>
      <c r="I1709" s="2"/>
      <c r="J1709" s="2"/>
      <c r="L1709" s="2"/>
      <c r="M1709" s="2"/>
      <c r="R1709" s="2"/>
      <c r="S1709" s="2"/>
      <c r="T1709" s="2"/>
      <c r="U1709" s="2"/>
      <c r="V1709" s="2"/>
      <c r="W1709" s="2"/>
      <c r="X1709" s="2"/>
      <c r="Y1709" s="2"/>
      <c r="Z1709" s="2"/>
      <c r="AA1709" s="2"/>
      <c r="AB1709" s="2"/>
      <c r="AC1709" s="2"/>
      <c r="AD1709" s="2"/>
      <c r="AE1709" s="2"/>
      <c r="AF1709" s="2"/>
      <c r="AG1709" s="2"/>
      <c r="AH1709" s="2"/>
      <c r="AI1709" s="2"/>
      <c r="AJ1709" s="2"/>
      <c r="AK1709" s="2"/>
      <c r="AL1709" s="2"/>
      <c r="AM1709" s="2"/>
    </row>
    <row r="1710" spans="2:39" x14ac:dyDescent="0.25">
      <c r="C1710" s="2"/>
      <c r="D1710" s="2"/>
      <c r="E1710" s="2"/>
      <c r="F1710" s="2"/>
      <c r="G1710" s="2"/>
      <c r="H1710" s="2"/>
      <c r="I1710" s="2"/>
      <c r="J1710" s="2"/>
      <c r="L1710" s="2"/>
      <c r="M1710" s="2"/>
      <c r="R1710" s="2"/>
      <c r="S1710" s="2"/>
      <c r="T1710" s="2"/>
      <c r="U1710" s="2"/>
      <c r="V1710" s="2"/>
      <c r="W1710" s="2"/>
      <c r="X1710" s="2"/>
      <c r="Y1710" s="2"/>
      <c r="Z1710" s="2"/>
      <c r="AA1710" s="2"/>
      <c r="AB1710" s="2"/>
      <c r="AC1710" s="2"/>
      <c r="AD1710" s="2"/>
      <c r="AE1710" s="2"/>
      <c r="AF1710" s="2"/>
      <c r="AG1710" s="2"/>
      <c r="AH1710" s="2"/>
      <c r="AI1710" s="2"/>
      <c r="AJ1710" s="2"/>
      <c r="AK1710" s="2"/>
      <c r="AL1710" s="2"/>
      <c r="AM1710" s="2"/>
    </row>
    <row r="1711" spans="2:39" x14ac:dyDescent="0.25">
      <c r="B1711" s="47" t="s">
        <v>858</v>
      </c>
      <c r="C1711" s="47"/>
      <c r="D1711" s="47"/>
      <c r="E1711" s="47"/>
      <c r="F1711" s="47"/>
      <c r="G1711" s="47"/>
      <c r="H1711" s="47"/>
      <c r="I1711" s="47"/>
      <c r="J1711" s="47"/>
      <c r="K1711" s="47"/>
      <c r="L1711" s="47"/>
      <c r="M1711" s="47"/>
      <c r="N1711" s="47"/>
      <c r="R1711" s="2"/>
      <c r="S1711" s="2"/>
      <c r="T1711" s="2"/>
      <c r="U1711" s="2"/>
      <c r="V1711" s="2"/>
      <c r="W1711" s="2"/>
      <c r="X1711" s="2"/>
      <c r="Y1711" s="2"/>
      <c r="Z1711" s="2"/>
      <c r="AA1711" s="2"/>
      <c r="AB1711" s="2"/>
      <c r="AC1711" s="2"/>
      <c r="AD1711" s="2"/>
      <c r="AE1711" s="2"/>
      <c r="AF1711" s="2"/>
      <c r="AG1711" s="2"/>
      <c r="AH1711" s="2"/>
      <c r="AI1711" s="2"/>
      <c r="AJ1711" s="2"/>
      <c r="AK1711" s="2"/>
      <c r="AL1711" s="2"/>
      <c r="AM1711" s="2"/>
    </row>
    <row r="1712" spans="2:39" x14ac:dyDescent="0.25">
      <c r="C1712" s="2"/>
      <c r="D1712" s="2"/>
      <c r="E1712" s="2"/>
      <c r="F1712" s="2"/>
      <c r="G1712" s="2"/>
      <c r="H1712" s="2"/>
      <c r="I1712" s="2"/>
      <c r="J1712" s="2"/>
      <c r="L1712" s="2"/>
      <c r="M1712" s="2"/>
      <c r="R1712" s="2"/>
      <c r="S1712" s="2"/>
      <c r="T1712" s="2"/>
      <c r="U1712" s="2"/>
      <c r="V1712" s="2"/>
      <c r="W1712" s="2"/>
      <c r="X1712" s="2"/>
      <c r="Y1712" s="2"/>
      <c r="Z1712" s="2"/>
      <c r="AA1712" s="2"/>
      <c r="AB1712" s="2"/>
      <c r="AC1712" s="2"/>
      <c r="AD1712" s="2"/>
      <c r="AE1712" s="2"/>
      <c r="AF1712" s="2"/>
      <c r="AG1712" s="2"/>
      <c r="AH1712" s="2"/>
      <c r="AI1712" s="2"/>
      <c r="AJ1712" s="2"/>
      <c r="AK1712" s="2"/>
      <c r="AL1712" s="2"/>
      <c r="AM1712" s="2"/>
    </row>
    <row r="1713" spans="2:39" ht="15.75" thickBot="1" x14ac:dyDescent="0.3">
      <c r="C1713" s="5">
        <v>44408</v>
      </c>
      <c r="D1713" s="5">
        <v>44043</v>
      </c>
      <c r="E1713" s="5">
        <v>43677</v>
      </c>
      <c r="F1713" s="5">
        <v>43312</v>
      </c>
      <c r="G1713" s="5">
        <v>42947</v>
      </c>
      <c r="H1713" s="5">
        <v>42582</v>
      </c>
      <c r="I1713" s="2"/>
      <c r="J1713" s="2"/>
      <c r="K1713" s="5">
        <v>44592</v>
      </c>
      <c r="L1713" s="5">
        <v>44227</v>
      </c>
      <c r="M1713" s="5">
        <v>43861</v>
      </c>
      <c r="N1713" s="5">
        <v>43496</v>
      </c>
      <c r="R1713" s="2"/>
      <c r="S1713" s="2"/>
      <c r="T1713" s="2"/>
      <c r="U1713" s="2"/>
      <c r="V1713" s="2"/>
      <c r="W1713" s="2"/>
      <c r="X1713" s="2"/>
      <c r="Y1713" s="2"/>
      <c r="Z1713" s="2"/>
      <c r="AA1713" s="2"/>
      <c r="AB1713" s="2"/>
      <c r="AC1713" s="2"/>
      <c r="AD1713" s="2"/>
      <c r="AE1713" s="2"/>
      <c r="AF1713" s="2"/>
      <c r="AG1713" s="2"/>
      <c r="AH1713" s="2"/>
      <c r="AI1713" s="2"/>
      <c r="AJ1713" s="2"/>
      <c r="AK1713" s="2"/>
      <c r="AL1713" s="2"/>
      <c r="AM1713" s="2"/>
    </row>
    <row r="1714" spans="2:39" x14ac:dyDescent="0.25">
      <c r="B1714" t="s">
        <v>58</v>
      </c>
      <c r="C1714" s="2">
        <v>674.2</v>
      </c>
      <c r="D1714" s="2">
        <v>587.5</v>
      </c>
      <c r="E1714" s="2">
        <v>547.6</v>
      </c>
      <c r="F1714" s="2">
        <v>512.5</v>
      </c>
      <c r="G1714" s="2">
        <v>524.9</v>
      </c>
      <c r="H1714" s="2">
        <v>456.3</v>
      </c>
      <c r="I1714" s="2"/>
      <c r="J1714" s="2"/>
      <c r="K1714">
        <v>880.1</v>
      </c>
      <c r="L1714" s="2"/>
      <c r="M1714" s="2"/>
      <c r="R1714" s="2"/>
      <c r="S1714" s="2"/>
      <c r="T1714" s="2"/>
      <c r="U1714" s="2"/>
      <c r="V1714" s="2"/>
      <c r="W1714" s="2"/>
      <c r="X1714" s="2"/>
      <c r="Y1714" s="2"/>
      <c r="Z1714" s="2"/>
      <c r="AA1714" s="2"/>
      <c r="AB1714" s="2"/>
      <c r="AC1714" s="2"/>
      <c r="AD1714" s="2"/>
      <c r="AE1714" s="2"/>
      <c r="AF1714" s="2"/>
      <c r="AG1714" s="2"/>
      <c r="AH1714" s="2"/>
      <c r="AI1714" s="2"/>
      <c r="AJ1714" s="2"/>
      <c r="AK1714" s="2"/>
      <c r="AL1714" s="2"/>
      <c r="AM1714" s="2"/>
    </row>
    <row r="1715" spans="2:39" x14ac:dyDescent="0.25">
      <c r="C1715" s="2"/>
      <c r="D1715" s="2"/>
      <c r="E1715" s="2"/>
      <c r="F1715" s="2"/>
      <c r="G1715" s="2"/>
      <c r="H1715" s="2"/>
      <c r="I1715" s="2"/>
      <c r="J1715" s="2"/>
      <c r="L1715" s="2"/>
      <c r="M1715" s="2"/>
      <c r="R1715" s="2"/>
      <c r="S1715" s="2"/>
      <c r="T1715" s="2"/>
      <c r="U1715" s="2"/>
      <c r="V1715" s="2"/>
      <c r="W1715" s="2"/>
      <c r="X1715" s="2"/>
      <c r="Y1715" s="2"/>
      <c r="Z1715" s="2"/>
      <c r="AA1715" s="2"/>
      <c r="AB1715" s="2"/>
      <c r="AC1715" s="2"/>
      <c r="AD1715" s="2"/>
      <c r="AE1715" s="2"/>
      <c r="AF1715" s="2"/>
      <c r="AG1715" s="2"/>
      <c r="AH1715" s="2"/>
      <c r="AI1715" s="2"/>
      <c r="AJ1715" s="2"/>
      <c r="AK1715" s="2"/>
      <c r="AL1715" s="2"/>
      <c r="AM1715" s="2"/>
    </row>
    <row r="1716" spans="2:39" x14ac:dyDescent="0.25">
      <c r="B1716" t="s">
        <v>859</v>
      </c>
      <c r="C1716" s="2"/>
      <c r="D1716" s="2"/>
      <c r="E1716" s="2"/>
      <c r="F1716" s="2"/>
      <c r="G1716" s="2"/>
      <c r="H1716" s="2"/>
      <c r="I1716" s="2"/>
      <c r="J1716" s="2"/>
      <c r="L1716" s="2"/>
      <c r="M1716" s="2"/>
      <c r="R1716" s="2"/>
      <c r="S1716" s="2"/>
      <c r="T1716" s="2"/>
      <c r="U1716" s="2"/>
      <c r="V1716" s="2"/>
      <c r="W1716" s="2"/>
      <c r="X1716" s="2"/>
      <c r="Y1716" s="2"/>
      <c r="Z1716" s="2"/>
      <c r="AA1716" s="2"/>
      <c r="AB1716" s="2"/>
      <c r="AC1716" s="2"/>
      <c r="AD1716" s="2"/>
      <c r="AE1716" s="2"/>
      <c r="AF1716" s="2"/>
      <c r="AG1716" s="2"/>
      <c r="AH1716" s="2"/>
      <c r="AI1716" s="2"/>
      <c r="AJ1716" s="2"/>
      <c r="AK1716" s="2"/>
      <c r="AL1716" s="2"/>
      <c r="AM1716" s="2"/>
    </row>
    <row r="1717" spans="2:39" x14ac:dyDescent="0.25">
      <c r="B1717" t="s">
        <v>61</v>
      </c>
      <c r="C1717" s="2">
        <v>7</v>
      </c>
      <c r="D1717" s="2">
        <v>8.3000000000000007</v>
      </c>
      <c r="E1717" s="2">
        <v>9.6</v>
      </c>
      <c r="F1717" s="2">
        <v>16.399999999999999</v>
      </c>
      <c r="G1717" s="2">
        <v>11.5</v>
      </c>
      <c r="H1717" s="2">
        <v>5.8</v>
      </c>
      <c r="I1717" s="2"/>
      <c r="J1717" s="2"/>
      <c r="K1717" s="2">
        <v>6.7</v>
      </c>
      <c r="L1717" s="2"/>
      <c r="M1717" s="2"/>
      <c r="R1717" s="2"/>
      <c r="S1717" s="2"/>
      <c r="T1717" s="2"/>
      <c r="U1717" s="2"/>
      <c r="V1717" s="2"/>
      <c r="W1717" s="2"/>
      <c r="X1717" s="2"/>
      <c r="Y1717" s="2"/>
      <c r="Z1717" s="2"/>
      <c r="AA1717" s="2"/>
      <c r="AB1717" s="2"/>
      <c r="AC1717" s="2"/>
      <c r="AD1717" s="2"/>
      <c r="AE1717" s="2"/>
      <c r="AF1717" s="2"/>
      <c r="AG1717" s="2"/>
      <c r="AH1717" s="2"/>
      <c r="AI1717" s="2"/>
      <c r="AJ1717" s="2"/>
      <c r="AK1717" s="2"/>
      <c r="AL1717" s="2"/>
      <c r="AM1717" s="2"/>
    </row>
    <row r="1718" spans="2:39" ht="15.75" thickBot="1" x14ac:dyDescent="0.3">
      <c r="B1718" t="s">
        <v>62</v>
      </c>
      <c r="C1718" s="28">
        <v>9.4</v>
      </c>
      <c r="D1718" s="28">
        <v>9.1</v>
      </c>
      <c r="E1718" s="28">
        <v>10.9</v>
      </c>
      <c r="F1718" s="28">
        <v>14.2</v>
      </c>
      <c r="G1718" s="28">
        <v>16.2</v>
      </c>
      <c r="H1718" s="28">
        <v>13.5</v>
      </c>
      <c r="I1718" s="2"/>
      <c r="J1718" s="2"/>
      <c r="K1718" s="28">
        <v>10.9</v>
      </c>
      <c r="L1718" s="28"/>
      <c r="M1718" s="28"/>
      <c r="N1718" s="28"/>
      <c r="R1718" s="2"/>
      <c r="S1718" s="2"/>
      <c r="T1718" s="2"/>
      <c r="U1718" s="2"/>
      <c r="V1718" s="2"/>
      <c r="W1718" s="2"/>
      <c r="X1718" s="2"/>
      <c r="Y1718" s="2"/>
      <c r="Z1718" s="2"/>
      <c r="AA1718" s="2"/>
      <c r="AB1718" s="2"/>
      <c r="AC1718" s="2"/>
      <c r="AD1718" s="2"/>
      <c r="AE1718" s="2"/>
      <c r="AF1718" s="2"/>
      <c r="AG1718" s="2"/>
      <c r="AH1718" s="2"/>
      <c r="AI1718" s="2"/>
      <c r="AJ1718" s="2"/>
      <c r="AK1718" s="2"/>
      <c r="AL1718" s="2"/>
      <c r="AM1718" s="2"/>
    </row>
    <row r="1719" spans="2:39" x14ac:dyDescent="0.25">
      <c r="B1719" t="s">
        <v>41</v>
      </c>
      <c r="C1719" s="2">
        <f t="shared" ref="C1719:H1719" si="238">SUM(C1717:C1718)</f>
        <v>16.399999999999999</v>
      </c>
      <c r="D1719" s="2">
        <f t="shared" si="238"/>
        <v>17.399999999999999</v>
      </c>
      <c r="E1719" s="2">
        <f t="shared" si="238"/>
        <v>20.5</v>
      </c>
      <c r="F1719" s="2">
        <f t="shared" si="238"/>
        <v>30.599999999999998</v>
      </c>
      <c r="G1719" s="2">
        <f t="shared" si="238"/>
        <v>27.7</v>
      </c>
      <c r="H1719" s="2">
        <f t="shared" si="238"/>
        <v>19.3</v>
      </c>
      <c r="I1719" s="2"/>
      <c r="J1719" s="2"/>
      <c r="K1719" s="2">
        <f>SUM(K1717:K1718)</f>
        <v>17.600000000000001</v>
      </c>
      <c r="L1719" s="2"/>
      <c r="M1719" s="2"/>
      <c r="R1719" s="2"/>
      <c r="S1719" s="2"/>
      <c r="T1719" s="2"/>
      <c r="U1719" s="2"/>
      <c r="V1719" s="2"/>
      <c r="W1719" s="2"/>
      <c r="X1719" s="2"/>
      <c r="Y1719" s="2"/>
      <c r="Z1719" s="2"/>
      <c r="AA1719" s="2"/>
      <c r="AB1719" s="2"/>
      <c r="AC1719" s="2"/>
      <c r="AD1719" s="2"/>
      <c r="AE1719" s="2"/>
      <c r="AF1719" s="2"/>
      <c r="AG1719" s="2"/>
      <c r="AH1719" s="2"/>
      <c r="AI1719" s="2"/>
      <c r="AJ1719" s="2"/>
      <c r="AK1719" s="2"/>
      <c r="AL1719" s="2"/>
      <c r="AM1719" s="2"/>
    </row>
    <row r="1720" spans="2:39" ht="15.75" thickBot="1" x14ac:dyDescent="0.3">
      <c r="C1720" s="28"/>
      <c r="D1720" s="28"/>
      <c r="E1720" s="28"/>
      <c r="F1720" s="28"/>
      <c r="G1720" s="28"/>
      <c r="H1720" s="28"/>
      <c r="I1720" s="2"/>
      <c r="J1720" s="2"/>
      <c r="K1720" s="28"/>
      <c r="L1720" s="28"/>
      <c r="M1720" s="28"/>
      <c r="N1720" s="28"/>
      <c r="R1720" s="2"/>
      <c r="S1720" s="2"/>
      <c r="T1720" s="2"/>
      <c r="U1720" s="2"/>
      <c r="V1720" s="2"/>
      <c r="W1720" s="2"/>
      <c r="X1720" s="2"/>
      <c r="Y1720" s="2"/>
      <c r="Z1720" s="2"/>
      <c r="AA1720" s="2"/>
      <c r="AB1720" s="2"/>
      <c r="AC1720" s="2"/>
      <c r="AD1720" s="2"/>
      <c r="AE1720" s="2"/>
      <c r="AF1720" s="2"/>
      <c r="AG1720" s="2"/>
      <c r="AH1720" s="2"/>
      <c r="AI1720" s="2"/>
      <c r="AJ1720" s="2"/>
      <c r="AK1720" s="2"/>
      <c r="AL1720" s="2"/>
      <c r="AM1720" s="2"/>
    </row>
    <row r="1721" spans="2:39" s="13" customFormat="1" x14ac:dyDescent="0.25">
      <c r="B1721" s="13" t="s">
        <v>41</v>
      </c>
      <c r="C1721" s="27">
        <f t="shared" ref="C1721:H1721" si="239">SUM(C1719+C1714)</f>
        <v>690.6</v>
      </c>
      <c r="D1721" s="27">
        <f t="shared" si="239"/>
        <v>604.9</v>
      </c>
      <c r="E1721" s="27">
        <f t="shared" si="239"/>
        <v>568.1</v>
      </c>
      <c r="F1721" s="27">
        <f t="shared" si="239"/>
        <v>543.1</v>
      </c>
      <c r="G1721" s="27">
        <f t="shared" si="239"/>
        <v>552.6</v>
      </c>
      <c r="H1721" s="27">
        <f t="shared" si="239"/>
        <v>475.6</v>
      </c>
      <c r="I1721" s="27"/>
      <c r="J1721" s="27"/>
      <c r="K1721" s="27">
        <f>SUM(K1719+K1714)</f>
        <v>897.7</v>
      </c>
      <c r="L1721" s="27"/>
      <c r="M1721" s="27"/>
      <c r="R1721" s="27"/>
      <c r="S1721" s="27"/>
      <c r="T1721" s="27"/>
      <c r="U1721" s="27"/>
      <c r="V1721" s="27"/>
      <c r="W1721" s="27"/>
      <c r="X1721" s="27"/>
      <c r="Y1721" s="27"/>
      <c r="Z1721" s="27"/>
      <c r="AA1721" s="27"/>
      <c r="AB1721" s="27"/>
      <c r="AC1721" s="27"/>
      <c r="AD1721" s="27"/>
      <c r="AE1721" s="27"/>
      <c r="AF1721" s="27"/>
      <c r="AG1721" s="27"/>
      <c r="AH1721" s="27"/>
      <c r="AI1721" s="27"/>
      <c r="AJ1721" s="27"/>
      <c r="AK1721" s="27"/>
      <c r="AL1721" s="27"/>
      <c r="AM1721" s="27"/>
    </row>
    <row r="1722" spans="2:39" x14ac:dyDescent="0.25">
      <c r="C1722" s="2"/>
      <c r="D1722" s="2"/>
      <c r="E1722" s="2"/>
      <c r="F1722" s="2"/>
      <c r="G1722" s="2"/>
      <c r="H1722" s="2"/>
      <c r="I1722" s="2"/>
      <c r="J1722" s="2"/>
      <c r="L1722" s="2"/>
      <c r="M1722" s="2"/>
      <c r="R1722" s="2"/>
      <c r="S1722" s="2"/>
      <c r="T1722" s="2"/>
      <c r="U1722" s="2"/>
      <c r="V1722" s="2"/>
      <c r="W1722" s="2"/>
      <c r="X1722" s="2"/>
      <c r="Y1722" s="2"/>
      <c r="Z1722" s="2"/>
      <c r="AA1722" s="2"/>
      <c r="AB1722" s="2"/>
      <c r="AC1722" s="2"/>
      <c r="AD1722" s="2"/>
      <c r="AE1722" s="2"/>
      <c r="AF1722" s="2"/>
      <c r="AG1722" s="2"/>
      <c r="AH1722" s="2"/>
      <c r="AI1722" s="2"/>
      <c r="AJ1722" s="2"/>
      <c r="AK1722" s="2"/>
      <c r="AL1722" s="2"/>
      <c r="AM1722" s="2"/>
    </row>
    <row r="1723" spans="2:39" x14ac:dyDescent="0.25">
      <c r="B1723" s="47" t="s">
        <v>860</v>
      </c>
      <c r="C1723" s="47"/>
      <c r="D1723" s="47"/>
      <c r="E1723" s="47"/>
      <c r="F1723" s="47"/>
      <c r="G1723" s="47"/>
      <c r="H1723" s="47"/>
      <c r="I1723" s="47"/>
      <c r="J1723" s="47"/>
      <c r="K1723" s="47"/>
      <c r="L1723" s="47"/>
      <c r="M1723" s="47"/>
      <c r="N1723" s="47"/>
      <c r="R1723" s="2"/>
      <c r="S1723" s="2"/>
      <c r="T1723" s="2"/>
      <c r="U1723" s="2"/>
      <c r="V1723" s="2"/>
      <c r="W1723" s="2"/>
      <c r="X1723" s="2"/>
      <c r="Y1723" s="2"/>
      <c r="Z1723" s="2"/>
      <c r="AA1723" s="2"/>
      <c r="AB1723" s="2"/>
      <c r="AC1723" s="2"/>
      <c r="AD1723" s="2"/>
      <c r="AE1723" s="2"/>
      <c r="AF1723" s="2"/>
      <c r="AG1723" s="2"/>
      <c r="AH1723" s="2"/>
      <c r="AI1723" s="2"/>
      <c r="AJ1723" s="2"/>
      <c r="AK1723" s="2"/>
      <c r="AL1723" s="2"/>
      <c r="AM1723" s="2"/>
    </row>
    <row r="1724" spans="2:39" x14ac:dyDescent="0.25">
      <c r="C1724" s="2"/>
      <c r="D1724" s="2"/>
      <c r="E1724" s="2"/>
      <c r="F1724" s="2"/>
      <c r="G1724" s="2"/>
      <c r="H1724" s="2"/>
      <c r="I1724" s="2"/>
      <c r="J1724" s="2"/>
      <c r="L1724" s="2"/>
      <c r="M1724" s="2"/>
      <c r="R1724" s="2"/>
      <c r="S1724" s="2"/>
      <c r="T1724" s="2"/>
      <c r="U1724" s="2"/>
      <c r="V1724" s="2"/>
      <c r="W1724" s="2"/>
      <c r="X1724" s="2"/>
      <c r="Y1724" s="2"/>
      <c r="Z1724" s="2"/>
      <c r="AA1724" s="2"/>
      <c r="AB1724" s="2"/>
      <c r="AC1724" s="2"/>
      <c r="AD1724" s="2"/>
      <c r="AE1724" s="2"/>
      <c r="AF1724" s="2"/>
      <c r="AG1724" s="2"/>
      <c r="AH1724" s="2"/>
      <c r="AI1724" s="2"/>
      <c r="AJ1724" s="2"/>
      <c r="AK1724" s="2"/>
      <c r="AL1724" s="2"/>
      <c r="AM1724" s="2"/>
    </row>
    <row r="1725" spans="2:39" ht="15.75" thickBot="1" x14ac:dyDescent="0.3">
      <c r="B1725" s="13" t="s">
        <v>74</v>
      </c>
      <c r="C1725" s="70">
        <v>44408</v>
      </c>
      <c r="D1725" s="70">
        <v>44043</v>
      </c>
      <c r="E1725" s="70">
        <v>43677</v>
      </c>
      <c r="F1725" s="70">
        <v>43312</v>
      </c>
      <c r="G1725" s="70">
        <v>42947</v>
      </c>
      <c r="H1725" s="70">
        <v>42582</v>
      </c>
      <c r="I1725" s="71"/>
      <c r="J1725" s="71"/>
      <c r="K1725" s="70">
        <v>44592</v>
      </c>
      <c r="L1725" s="70">
        <v>44227</v>
      </c>
      <c r="M1725" s="70">
        <v>43861</v>
      </c>
      <c r="N1725" s="70">
        <v>43496</v>
      </c>
      <c r="R1725" s="2"/>
      <c r="S1725" s="2"/>
      <c r="T1725" s="2"/>
      <c r="U1725" s="2"/>
      <c r="V1725" s="2"/>
      <c r="W1725" s="2"/>
      <c r="X1725" s="2"/>
      <c r="Y1725" s="2"/>
      <c r="Z1725" s="2"/>
      <c r="AA1725" s="2"/>
      <c r="AB1725" s="2"/>
      <c r="AC1725" s="2"/>
      <c r="AD1725" s="2"/>
      <c r="AE1725" s="2"/>
      <c r="AF1725" s="2"/>
      <c r="AG1725" s="2"/>
      <c r="AH1725" s="2"/>
      <c r="AI1725" s="2"/>
      <c r="AJ1725" s="2"/>
      <c r="AK1725" s="2"/>
      <c r="AL1725" s="2"/>
      <c r="AM1725" s="2"/>
    </row>
    <row r="1726" spans="2:39" x14ac:dyDescent="0.25">
      <c r="B1726" t="s">
        <v>634</v>
      </c>
      <c r="C1726" s="2">
        <v>2.1</v>
      </c>
      <c r="D1726" s="2">
        <v>25.5</v>
      </c>
      <c r="E1726" s="2">
        <v>12.5</v>
      </c>
      <c r="F1726" s="2">
        <v>7.9</v>
      </c>
      <c r="G1726" s="2">
        <v>18.399999999999999</v>
      </c>
      <c r="H1726" s="2">
        <v>31.9</v>
      </c>
      <c r="I1726" s="2"/>
      <c r="J1726" s="2"/>
      <c r="L1726" s="2"/>
      <c r="M1726" s="2"/>
      <c r="N1726" s="2"/>
      <c r="O1726" s="2"/>
      <c r="R1726" s="2"/>
      <c r="S1726" s="2"/>
      <c r="T1726" s="2"/>
      <c r="U1726" s="2"/>
      <c r="V1726" s="2"/>
      <c r="W1726" s="2"/>
      <c r="X1726" s="2"/>
      <c r="Y1726" s="2"/>
      <c r="Z1726" s="2"/>
      <c r="AA1726" s="2"/>
      <c r="AB1726" s="2"/>
      <c r="AC1726" s="2"/>
      <c r="AD1726" s="2"/>
      <c r="AE1726" s="2"/>
      <c r="AF1726" s="2"/>
      <c r="AG1726" s="2"/>
      <c r="AH1726" s="2"/>
      <c r="AI1726" s="2"/>
      <c r="AJ1726" s="2"/>
      <c r="AK1726" s="2"/>
      <c r="AL1726" s="2"/>
      <c r="AM1726" s="2"/>
    </row>
    <row r="1727" spans="2:39" x14ac:dyDescent="0.25">
      <c r="B1727" t="s">
        <v>822</v>
      </c>
      <c r="C1727" s="2">
        <v>37.700000000000003</v>
      </c>
      <c r="D1727" s="2">
        <v>123.3</v>
      </c>
      <c r="E1727" s="2">
        <v>15.7</v>
      </c>
      <c r="F1727" s="2">
        <v>16.100000000000001</v>
      </c>
      <c r="G1727" s="2">
        <v>15.4</v>
      </c>
      <c r="H1727" s="2">
        <v>1.9</v>
      </c>
      <c r="I1727" s="2"/>
      <c r="J1727" s="2"/>
      <c r="K1727" s="2">
        <v>50</v>
      </c>
      <c r="L1727" s="2"/>
      <c r="M1727" s="2"/>
      <c r="N1727" s="2"/>
      <c r="O1727" s="2"/>
      <c r="R1727" s="2"/>
      <c r="S1727" s="2"/>
      <c r="T1727" s="2"/>
      <c r="U1727" s="2"/>
      <c r="V1727" s="2"/>
      <c r="W1727" s="2"/>
      <c r="X1727" s="2"/>
      <c r="Y1727" s="2"/>
      <c r="Z1727" s="2"/>
      <c r="AA1727" s="2"/>
      <c r="AB1727" s="2"/>
      <c r="AC1727" s="2"/>
      <c r="AD1727" s="2"/>
      <c r="AE1727" s="2"/>
      <c r="AF1727" s="2"/>
      <c r="AG1727" s="2"/>
      <c r="AH1727" s="2"/>
      <c r="AI1727" s="2"/>
      <c r="AJ1727" s="2"/>
      <c r="AK1727" s="2"/>
      <c r="AL1727" s="2"/>
      <c r="AM1727" s="2"/>
    </row>
    <row r="1728" spans="2:39" x14ac:dyDescent="0.25">
      <c r="B1728" t="s">
        <v>861</v>
      </c>
      <c r="C1728" s="2">
        <v>110.8</v>
      </c>
      <c r="D1728" s="2">
        <v>4</v>
      </c>
      <c r="E1728" s="2">
        <v>29.8</v>
      </c>
      <c r="F1728" s="2">
        <v>31.2</v>
      </c>
      <c r="G1728" s="2">
        <v>37.5</v>
      </c>
      <c r="H1728" s="2">
        <v>26.5</v>
      </c>
      <c r="I1728" s="2"/>
      <c r="J1728" s="2"/>
      <c r="K1728" s="2">
        <v>104</v>
      </c>
      <c r="L1728" s="2"/>
      <c r="M1728" s="2"/>
      <c r="N1728" s="2"/>
      <c r="O1728" s="2"/>
      <c r="R1728" s="2"/>
      <c r="S1728" s="2"/>
      <c r="T1728" s="2"/>
      <c r="U1728" s="2"/>
      <c r="V1728" s="2"/>
      <c r="W1728" s="2"/>
      <c r="X1728" s="2"/>
      <c r="Y1728" s="2"/>
      <c r="Z1728" s="2"/>
      <c r="AA1728" s="2"/>
      <c r="AB1728" s="2"/>
      <c r="AC1728" s="2"/>
      <c r="AD1728" s="2"/>
      <c r="AE1728" s="2"/>
      <c r="AF1728" s="2"/>
      <c r="AG1728" s="2"/>
      <c r="AH1728" s="2"/>
      <c r="AI1728" s="2"/>
      <c r="AJ1728" s="2"/>
      <c r="AK1728" s="2"/>
      <c r="AL1728" s="2"/>
      <c r="AM1728" s="2"/>
    </row>
    <row r="1729" spans="2:39" x14ac:dyDescent="0.25">
      <c r="B1729" t="s">
        <v>862</v>
      </c>
      <c r="C1729" s="2"/>
      <c r="D1729" s="2"/>
      <c r="E1729" s="2"/>
      <c r="F1729" s="2"/>
      <c r="G1729" s="2"/>
      <c r="H1729" s="2"/>
      <c r="I1729" s="2"/>
      <c r="J1729" s="2"/>
      <c r="L1729" s="2"/>
      <c r="M1729" s="2"/>
      <c r="N1729" s="2"/>
      <c r="O1729" s="2"/>
      <c r="R1729" s="2"/>
      <c r="S1729" s="2"/>
      <c r="T1729" s="2"/>
      <c r="U1729" s="2"/>
      <c r="V1729" s="2"/>
      <c r="W1729" s="2"/>
      <c r="X1729" s="2"/>
      <c r="Y1729" s="2"/>
      <c r="Z1729" s="2"/>
      <c r="AA1729" s="2"/>
      <c r="AB1729" s="2"/>
      <c r="AC1729" s="2"/>
      <c r="AD1729" s="2"/>
      <c r="AE1729" s="2"/>
      <c r="AF1729" s="2"/>
      <c r="AG1729" s="2"/>
      <c r="AH1729" s="2"/>
      <c r="AI1729" s="2"/>
      <c r="AJ1729" s="2"/>
      <c r="AK1729" s="2"/>
      <c r="AL1729" s="2"/>
      <c r="AM1729" s="2"/>
    </row>
    <row r="1730" spans="2:39" x14ac:dyDescent="0.25">
      <c r="B1730" t="s">
        <v>863</v>
      </c>
      <c r="C1730" s="2"/>
      <c r="D1730" s="2"/>
      <c r="E1730" s="2"/>
      <c r="F1730" s="2"/>
      <c r="G1730" s="2"/>
      <c r="H1730" s="2"/>
      <c r="I1730" s="2"/>
      <c r="J1730" s="2"/>
      <c r="L1730" s="2"/>
      <c r="M1730" s="2"/>
      <c r="N1730" s="2"/>
      <c r="O1730" s="2"/>
      <c r="R1730" s="2"/>
      <c r="S1730" s="2"/>
      <c r="T1730" s="2"/>
      <c r="U1730" s="2"/>
      <c r="V1730" s="2"/>
      <c r="W1730" s="2"/>
      <c r="X1730" s="2"/>
      <c r="Y1730" s="2"/>
      <c r="Z1730" s="2"/>
      <c r="AA1730" s="2"/>
      <c r="AB1730" s="2"/>
      <c r="AC1730" s="2"/>
      <c r="AD1730" s="2"/>
      <c r="AE1730" s="2"/>
      <c r="AF1730" s="2"/>
      <c r="AG1730" s="2"/>
      <c r="AH1730" s="2"/>
      <c r="AI1730" s="2"/>
      <c r="AJ1730" s="2"/>
      <c r="AK1730" s="2"/>
      <c r="AL1730" s="2"/>
      <c r="AM1730" s="2"/>
    </row>
    <row r="1731" spans="2:39" ht="15.75" thickBot="1" x14ac:dyDescent="0.3">
      <c r="B1731" t="s">
        <v>826</v>
      </c>
      <c r="C1731" s="62"/>
      <c r="D1731" s="62"/>
      <c r="E1731" s="62"/>
      <c r="F1731" s="62"/>
      <c r="G1731" s="62"/>
      <c r="H1731" s="62"/>
      <c r="I1731" s="2"/>
      <c r="J1731" s="2"/>
      <c r="K1731" s="62"/>
      <c r="L1731" s="62"/>
      <c r="M1731" s="62"/>
      <c r="N1731" s="62"/>
      <c r="R1731" s="2"/>
      <c r="S1731" s="2"/>
      <c r="T1731" s="2"/>
      <c r="U1731" s="2"/>
      <c r="V1731" s="2"/>
      <c r="W1731" s="2"/>
      <c r="X1731" s="2"/>
      <c r="Y1731" s="2"/>
      <c r="Z1731" s="2"/>
      <c r="AA1731" s="2"/>
      <c r="AB1731" s="2"/>
      <c r="AC1731" s="2"/>
      <c r="AD1731" s="2"/>
      <c r="AE1731" s="2"/>
      <c r="AF1731" s="2"/>
      <c r="AG1731" s="2"/>
      <c r="AH1731" s="2"/>
      <c r="AI1731" s="2"/>
      <c r="AJ1731" s="2"/>
      <c r="AK1731" s="2"/>
      <c r="AL1731" s="2"/>
      <c r="AM1731" s="2"/>
    </row>
    <row r="1732" spans="2:39" s="13" customFormat="1" x14ac:dyDescent="0.25">
      <c r="B1732" s="13" t="s">
        <v>41</v>
      </c>
      <c r="C1732" s="27">
        <f>SUM(C1726:C1731)</f>
        <v>150.6</v>
      </c>
      <c r="D1732" s="27">
        <f t="shared" ref="D1732:N1732" si="240">SUM(D1726:D1731)</f>
        <v>152.80000000000001</v>
      </c>
      <c r="E1732" s="27">
        <f t="shared" si="240"/>
        <v>58</v>
      </c>
      <c r="F1732" s="27">
        <f t="shared" si="240"/>
        <v>55.2</v>
      </c>
      <c r="G1732" s="27">
        <f t="shared" si="240"/>
        <v>71.3</v>
      </c>
      <c r="H1732" s="27">
        <f t="shared" si="240"/>
        <v>60.3</v>
      </c>
      <c r="I1732" s="27"/>
      <c r="J1732" s="27"/>
      <c r="K1732" s="27">
        <f t="shared" si="240"/>
        <v>154</v>
      </c>
      <c r="L1732" s="27">
        <f t="shared" si="240"/>
        <v>0</v>
      </c>
      <c r="M1732" s="27">
        <f t="shared" si="240"/>
        <v>0</v>
      </c>
      <c r="N1732" s="27">
        <f t="shared" si="240"/>
        <v>0</v>
      </c>
      <c r="R1732" s="27"/>
      <c r="S1732" s="27"/>
      <c r="T1732" s="27"/>
      <c r="U1732" s="27"/>
      <c r="V1732" s="27"/>
      <c r="W1732" s="27"/>
      <c r="X1732" s="27"/>
      <c r="Y1732" s="27"/>
      <c r="Z1732" s="27"/>
      <c r="AA1732" s="27"/>
      <c r="AB1732" s="27"/>
      <c r="AC1732" s="27"/>
      <c r="AD1732" s="27"/>
      <c r="AE1732" s="27"/>
      <c r="AF1732" s="27"/>
      <c r="AG1732" s="27"/>
      <c r="AH1732" s="27"/>
      <c r="AI1732" s="27"/>
      <c r="AJ1732" s="27"/>
      <c r="AK1732" s="27"/>
      <c r="AL1732" s="27"/>
      <c r="AM1732" s="27"/>
    </row>
    <row r="1733" spans="2:39" x14ac:dyDescent="0.25">
      <c r="C1733" s="2"/>
      <c r="D1733" s="2"/>
      <c r="E1733" s="2"/>
      <c r="F1733" s="2"/>
      <c r="G1733" s="2"/>
      <c r="H1733" s="2"/>
      <c r="I1733" s="2"/>
      <c r="J1733" s="2"/>
      <c r="L1733" s="2"/>
      <c r="M1733" s="2"/>
      <c r="R1733" s="2"/>
      <c r="S1733" s="2"/>
      <c r="T1733" s="2"/>
      <c r="U1733" s="2"/>
      <c r="V1733" s="2"/>
      <c r="W1733" s="2"/>
      <c r="X1733" s="2"/>
      <c r="Y1733" s="2"/>
      <c r="Z1733" s="2"/>
      <c r="AA1733" s="2"/>
      <c r="AB1733" s="2"/>
      <c r="AC1733" s="2"/>
      <c r="AD1733" s="2"/>
      <c r="AE1733" s="2"/>
      <c r="AF1733" s="2"/>
      <c r="AG1733" s="2"/>
      <c r="AH1733" s="2"/>
      <c r="AI1733" s="2"/>
      <c r="AJ1733" s="2"/>
      <c r="AK1733" s="2"/>
      <c r="AL1733" s="2"/>
      <c r="AM1733" s="2"/>
    </row>
    <row r="1734" spans="2:39" x14ac:dyDescent="0.25">
      <c r="B1734" s="13" t="s">
        <v>75</v>
      </c>
      <c r="C1734" s="2"/>
      <c r="D1734" s="2"/>
      <c r="E1734" s="2"/>
      <c r="F1734" s="2"/>
      <c r="G1734" s="2"/>
      <c r="H1734" s="2"/>
      <c r="I1734" s="2"/>
      <c r="J1734" s="2"/>
      <c r="L1734" s="2"/>
      <c r="M1734" s="2"/>
      <c r="R1734" s="2"/>
      <c r="S1734" s="2"/>
      <c r="T1734" s="2"/>
      <c r="U1734" s="2"/>
      <c r="V1734" s="2"/>
      <c r="W1734" s="2"/>
      <c r="X1734" s="2"/>
      <c r="Y1734" s="2"/>
      <c r="Z1734" s="2"/>
      <c r="AA1734" s="2"/>
      <c r="AB1734" s="2"/>
      <c r="AC1734" s="2"/>
      <c r="AD1734" s="2"/>
      <c r="AE1734" s="2"/>
      <c r="AF1734" s="2"/>
      <c r="AG1734" s="2"/>
      <c r="AH1734" s="2"/>
      <c r="AI1734" s="2"/>
      <c r="AJ1734" s="2"/>
      <c r="AK1734" s="2"/>
      <c r="AL1734" s="2"/>
      <c r="AM1734" s="2"/>
    </row>
    <row r="1735" spans="2:39" x14ac:dyDescent="0.25">
      <c r="B1735" t="s">
        <v>634</v>
      </c>
      <c r="C1735" s="2">
        <v>576.29999999999995</v>
      </c>
      <c r="D1735" s="2">
        <v>543.29999999999995</v>
      </c>
      <c r="E1735" s="2">
        <v>78.3</v>
      </c>
      <c r="F1735" s="2">
        <v>86.5</v>
      </c>
      <c r="G1735" s="2">
        <v>123.4</v>
      </c>
      <c r="H1735" s="2">
        <v>130.80000000000001</v>
      </c>
      <c r="I1735" s="2"/>
      <c r="J1735" s="2"/>
      <c r="K1735" s="2">
        <v>126.6</v>
      </c>
      <c r="L1735" s="2"/>
      <c r="M1735" s="2"/>
      <c r="R1735" s="2"/>
      <c r="S1735" s="2"/>
      <c r="T1735" s="2"/>
      <c r="U1735" s="2"/>
      <c r="V1735" s="2"/>
      <c r="W1735" s="2"/>
      <c r="X1735" s="2"/>
      <c r="Y1735" s="2"/>
      <c r="Z1735" s="2"/>
      <c r="AA1735" s="2"/>
      <c r="AB1735" s="2"/>
      <c r="AC1735" s="2"/>
      <c r="AD1735" s="2"/>
      <c r="AE1735" s="2"/>
      <c r="AF1735" s="2"/>
      <c r="AG1735" s="2"/>
      <c r="AH1735" s="2"/>
      <c r="AI1735" s="2"/>
      <c r="AJ1735" s="2"/>
      <c r="AK1735" s="2"/>
      <c r="AL1735" s="2"/>
      <c r="AM1735" s="2"/>
    </row>
    <row r="1736" spans="2:39" x14ac:dyDescent="0.25">
      <c r="B1736" t="s">
        <v>822</v>
      </c>
      <c r="C1736" s="2">
        <v>1547.9</v>
      </c>
      <c r="D1736" s="2">
        <v>1103.9000000000001</v>
      </c>
      <c r="E1736" s="2">
        <v>1232.7</v>
      </c>
      <c r="F1736" s="2">
        <v>1275</v>
      </c>
      <c r="G1736" s="2">
        <v>956.6</v>
      </c>
      <c r="H1736" s="2">
        <v>918</v>
      </c>
      <c r="I1736" s="2"/>
      <c r="J1736" s="2"/>
      <c r="K1736" s="2">
        <v>1623.9</v>
      </c>
      <c r="L1736" s="2"/>
      <c r="M1736" s="2"/>
      <c r="R1736" s="2"/>
      <c r="S1736" s="2"/>
      <c r="T1736" s="2"/>
      <c r="U1736" s="2"/>
      <c r="V1736" s="2"/>
      <c r="W1736" s="2"/>
      <c r="X1736" s="2"/>
      <c r="Y1736" s="2"/>
      <c r="Z1736" s="2"/>
      <c r="AA1736" s="2"/>
      <c r="AB1736" s="2"/>
      <c r="AC1736" s="2"/>
      <c r="AD1736" s="2"/>
      <c r="AE1736" s="2"/>
      <c r="AF1736" s="2"/>
      <c r="AG1736" s="2"/>
      <c r="AH1736" s="2"/>
      <c r="AI1736" s="2"/>
      <c r="AJ1736" s="2"/>
      <c r="AK1736" s="2"/>
      <c r="AL1736" s="2"/>
      <c r="AM1736" s="2"/>
    </row>
    <row r="1737" spans="2:39" x14ac:dyDescent="0.25">
      <c r="B1737" t="s">
        <v>861</v>
      </c>
      <c r="C1737" s="2">
        <v>3343.6</v>
      </c>
      <c r="D1737" s="2">
        <v>2799.2</v>
      </c>
      <c r="E1737" s="2">
        <v>2817.9</v>
      </c>
      <c r="F1737" s="2">
        <v>2570.6</v>
      </c>
      <c r="G1737" s="2">
        <v>2528.1999999999998</v>
      </c>
      <c r="H1737" s="2">
        <v>2117.3000000000002</v>
      </c>
      <c r="I1737" s="2"/>
      <c r="J1737" s="2"/>
      <c r="K1737" s="2">
        <v>3497</v>
      </c>
      <c r="L1737" s="2"/>
      <c r="M1737" s="2"/>
      <c r="R1737" s="2"/>
      <c r="S1737" s="2"/>
      <c r="T1737" s="2"/>
      <c r="U1737" s="2"/>
      <c r="V1737" s="2"/>
      <c r="W1737" s="2"/>
      <c r="X1737" s="2"/>
      <c r="Y1737" s="2"/>
      <c r="Z1737" s="2"/>
      <c r="AA1737" s="2"/>
      <c r="AB1737" s="2"/>
      <c r="AC1737" s="2"/>
      <c r="AD1737" s="2"/>
      <c r="AE1737" s="2"/>
      <c r="AF1737" s="2"/>
      <c r="AG1737" s="2"/>
      <c r="AH1737" s="2"/>
      <c r="AI1737" s="2"/>
      <c r="AJ1737" s="2"/>
      <c r="AK1737" s="2"/>
      <c r="AL1737" s="2"/>
      <c r="AM1737" s="2"/>
    </row>
    <row r="1738" spans="2:39" x14ac:dyDescent="0.25">
      <c r="B1738" t="s">
        <v>862</v>
      </c>
      <c r="C1738" s="2">
        <v>729.8</v>
      </c>
      <c r="D1738" s="2">
        <v>1151.8</v>
      </c>
      <c r="E1738" s="2">
        <v>1157.2</v>
      </c>
      <c r="F1738" s="2">
        <v>1142.5999999999999</v>
      </c>
      <c r="G1738" s="2">
        <v>991.3</v>
      </c>
      <c r="H1738" s="2">
        <v>1233.4000000000001</v>
      </c>
      <c r="I1738" s="2"/>
      <c r="J1738" s="2"/>
      <c r="K1738" s="2">
        <v>1165.9000000000001</v>
      </c>
      <c r="L1738" s="2"/>
      <c r="M1738" s="2"/>
      <c r="N1738" s="55"/>
      <c r="R1738" s="2"/>
      <c r="S1738" s="2"/>
      <c r="T1738" s="2"/>
      <c r="U1738" s="2"/>
      <c r="V1738" s="2"/>
      <c r="W1738" s="2"/>
      <c r="X1738" s="2"/>
      <c r="Y1738" s="2"/>
      <c r="Z1738" s="2"/>
      <c r="AA1738" s="2"/>
      <c r="AB1738" s="2"/>
      <c r="AC1738" s="2"/>
      <c r="AD1738" s="2"/>
      <c r="AE1738" s="2"/>
      <c r="AF1738" s="2"/>
      <c r="AG1738" s="2"/>
      <c r="AH1738" s="2"/>
      <c r="AI1738" s="2"/>
      <c r="AJ1738" s="2"/>
      <c r="AK1738" s="2"/>
      <c r="AL1738" s="2"/>
      <c r="AM1738" s="2"/>
    </row>
    <row r="1739" spans="2:39" x14ac:dyDescent="0.25">
      <c r="B1739" t="s">
        <v>863</v>
      </c>
      <c r="C1739" s="2">
        <v>437.2</v>
      </c>
      <c r="D1739" s="2">
        <v>319.5</v>
      </c>
      <c r="E1739" s="2">
        <v>352.3</v>
      </c>
      <c r="F1739" s="2">
        <v>422.5</v>
      </c>
      <c r="G1739" s="2">
        <v>513.6</v>
      </c>
      <c r="H1739" s="2">
        <v>495.1</v>
      </c>
      <c r="I1739" s="2"/>
      <c r="J1739" s="2"/>
      <c r="K1739" s="2">
        <v>342</v>
      </c>
      <c r="L1739" s="2"/>
      <c r="M1739" s="2"/>
      <c r="N1739" s="55"/>
      <c r="R1739" s="2"/>
      <c r="S1739" s="2"/>
      <c r="T1739" s="2"/>
      <c r="U1739" s="2"/>
      <c r="V1739" s="2"/>
      <c r="W1739" s="2"/>
      <c r="X1739" s="2"/>
      <c r="Y1739" s="2"/>
      <c r="Z1739" s="2"/>
      <c r="AA1739" s="2"/>
      <c r="AB1739" s="2"/>
      <c r="AC1739" s="2"/>
      <c r="AD1739" s="2"/>
      <c r="AE1739" s="2"/>
      <c r="AF1739" s="2"/>
      <c r="AG1739" s="2"/>
      <c r="AH1739" s="2"/>
      <c r="AI1739" s="2"/>
      <c r="AJ1739" s="2"/>
      <c r="AK1739" s="2"/>
      <c r="AL1739" s="2"/>
      <c r="AM1739" s="2"/>
    </row>
    <row r="1740" spans="2:39" ht="15.75" thickBot="1" x14ac:dyDescent="0.3">
      <c r="B1740" t="s">
        <v>826</v>
      </c>
      <c r="C1740" s="62"/>
      <c r="D1740" s="62"/>
      <c r="E1740" s="62"/>
      <c r="F1740" s="62"/>
      <c r="G1740" s="62"/>
      <c r="H1740" s="62"/>
      <c r="I1740" s="71"/>
      <c r="J1740" s="71"/>
      <c r="K1740" s="62"/>
      <c r="L1740" s="62"/>
      <c r="M1740" s="62"/>
      <c r="N1740" s="62"/>
      <c r="R1740" s="2"/>
      <c r="S1740" s="2"/>
      <c r="T1740" s="2"/>
      <c r="U1740" s="2"/>
      <c r="V1740" s="2"/>
      <c r="W1740" s="2"/>
      <c r="X1740" s="2"/>
      <c r="Y1740" s="2"/>
      <c r="Z1740" s="2"/>
      <c r="AA1740" s="2"/>
      <c r="AB1740" s="2"/>
      <c r="AC1740" s="2"/>
      <c r="AD1740" s="2"/>
      <c r="AE1740" s="2"/>
      <c r="AF1740" s="2"/>
      <c r="AG1740" s="2"/>
      <c r="AH1740" s="2"/>
      <c r="AI1740" s="2"/>
      <c r="AJ1740" s="2"/>
      <c r="AK1740" s="2"/>
      <c r="AL1740" s="2"/>
      <c r="AM1740" s="2"/>
    </row>
    <row r="1741" spans="2:39" x14ac:dyDescent="0.25">
      <c r="B1741" s="13" t="s">
        <v>41</v>
      </c>
      <c r="C1741" s="27">
        <f>SUM(C1735:C1740)</f>
        <v>6634.7999999999993</v>
      </c>
      <c r="D1741" s="27">
        <f t="shared" ref="D1741:N1741" si="241">SUM(D1735:D1740)</f>
        <v>5917.7</v>
      </c>
      <c r="E1741" s="27">
        <f t="shared" si="241"/>
        <v>5638.4</v>
      </c>
      <c r="F1741" s="27">
        <f t="shared" si="241"/>
        <v>5497.2</v>
      </c>
      <c r="G1741" s="27">
        <f t="shared" si="241"/>
        <v>5113.1000000000004</v>
      </c>
      <c r="H1741" s="27">
        <f t="shared" si="241"/>
        <v>4894.6000000000004</v>
      </c>
      <c r="I1741" s="71"/>
      <c r="J1741" s="71"/>
      <c r="K1741" s="27">
        <f t="shared" si="241"/>
        <v>6755.4</v>
      </c>
      <c r="L1741" s="27">
        <f t="shared" si="241"/>
        <v>0</v>
      </c>
      <c r="M1741" s="27">
        <f t="shared" si="241"/>
        <v>0</v>
      </c>
      <c r="N1741" s="27">
        <f t="shared" si="241"/>
        <v>0</v>
      </c>
      <c r="R1741" s="2"/>
      <c r="S1741" s="2"/>
      <c r="T1741" s="2"/>
      <c r="U1741" s="2"/>
      <c r="V1741" s="2"/>
      <c r="W1741" s="2"/>
      <c r="X1741" s="2"/>
      <c r="Y1741" s="2"/>
      <c r="Z1741" s="2"/>
      <c r="AA1741" s="2"/>
      <c r="AB1741" s="2"/>
      <c r="AC1741" s="2"/>
      <c r="AD1741" s="2"/>
      <c r="AE1741" s="2"/>
      <c r="AF1741" s="2"/>
      <c r="AG1741" s="2"/>
      <c r="AH1741" s="2"/>
      <c r="AI1741" s="2"/>
      <c r="AJ1741" s="2"/>
      <c r="AK1741" s="2"/>
      <c r="AL1741" s="2"/>
      <c r="AM1741" s="2"/>
    </row>
    <row r="1742" spans="2:39" x14ac:dyDescent="0.25">
      <c r="C1742" s="2"/>
      <c r="D1742" s="2"/>
      <c r="E1742" s="2"/>
      <c r="F1742" s="2"/>
      <c r="G1742" s="2"/>
      <c r="H1742" s="2"/>
      <c r="I1742" s="71"/>
      <c r="J1742" s="71"/>
      <c r="L1742" s="2"/>
      <c r="M1742" s="2"/>
      <c r="R1742" s="2"/>
      <c r="S1742" s="2"/>
      <c r="T1742" s="2"/>
      <c r="U1742" s="2"/>
      <c r="V1742" s="2"/>
      <c r="W1742" s="2"/>
      <c r="X1742" s="2"/>
      <c r="Y1742" s="2"/>
      <c r="Z1742" s="2"/>
      <c r="AA1742" s="2"/>
      <c r="AB1742" s="2"/>
      <c r="AC1742" s="2"/>
      <c r="AD1742" s="2"/>
      <c r="AE1742" s="2"/>
      <c r="AF1742" s="2"/>
      <c r="AG1742" s="2"/>
      <c r="AH1742" s="2"/>
      <c r="AI1742" s="2"/>
      <c r="AJ1742" s="2"/>
      <c r="AK1742" s="2"/>
      <c r="AL1742" s="2"/>
      <c r="AM1742" s="2"/>
    </row>
    <row r="1743" spans="2:39" x14ac:dyDescent="0.25">
      <c r="B1743" s="13" t="s">
        <v>76</v>
      </c>
      <c r="C1743" s="2"/>
      <c r="D1743" s="2"/>
      <c r="E1743" s="2"/>
      <c r="F1743" s="2"/>
      <c r="G1743" s="2"/>
      <c r="H1743" s="2"/>
      <c r="I1743" s="2"/>
      <c r="J1743" s="2"/>
      <c r="L1743" s="2"/>
      <c r="M1743" s="2"/>
      <c r="N1743" s="2"/>
      <c r="R1743" s="2"/>
      <c r="S1743" s="2"/>
      <c r="T1743" s="2"/>
      <c r="U1743" s="2"/>
      <c r="V1743" s="2"/>
      <c r="W1743" s="2"/>
      <c r="X1743" s="2"/>
      <c r="Y1743" s="2"/>
      <c r="Z1743" s="2"/>
      <c r="AA1743" s="2"/>
      <c r="AB1743" s="2"/>
      <c r="AC1743" s="2"/>
      <c r="AD1743" s="2"/>
      <c r="AE1743" s="2"/>
      <c r="AF1743" s="2"/>
      <c r="AG1743" s="2"/>
      <c r="AH1743" s="2"/>
      <c r="AI1743" s="2"/>
      <c r="AJ1743" s="2"/>
      <c r="AK1743" s="2"/>
      <c r="AL1743" s="2"/>
      <c r="AM1743" s="2"/>
    </row>
    <row r="1744" spans="2:39" x14ac:dyDescent="0.25">
      <c r="B1744" t="s">
        <v>634</v>
      </c>
      <c r="C1744" s="2">
        <v>22.7</v>
      </c>
      <c r="D1744" s="2">
        <v>6.9</v>
      </c>
      <c r="E1744" s="2">
        <v>19</v>
      </c>
      <c r="F1744" s="2">
        <v>9.6</v>
      </c>
      <c r="G1744" s="2">
        <v>12.3</v>
      </c>
      <c r="H1744" s="2">
        <v>11</v>
      </c>
      <c r="I1744" s="2"/>
      <c r="J1744" s="2"/>
      <c r="K1744" s="2">
        <v>57.2</v>
      </c>
      <c r="L1744" s="2"/>
      <c r="M1744" s="2"/>
      <c r="N1744" s="2"/>
      <c r="R1744" s="2"/>
      <c r="S1744" s="2"/>
      <c r="T1744" s="2"/>
      <c r="U1744" s="2"/>
      <c r="V1744" s="2"/>
      <c r="W1744" s="2"/>
      <c r="X1744" s="2"/>
      <c r="Y1744" s="2"/>
      <c r="Z1744" s="2"/>
      <c r="AA1744" s="2"/>
      <c r="AB1744" s="2"/>
      <c r="AC1744" s="2"/>
      <c r="AD1744" s="2"/>
      <c r="AE1744" s="2"/>
      <c r="AF1744" s="2"/>
      <c r="AG1744" s="2"/>
      <c r="AH1744" s="2"/>
      <c r="AI1744" s="2"/>
      <c r="AJ1744" s="2"/>
      <c r="AK1744" s="2"/>
      <c r="AL1744" s="2"/>
      <c r="AM1744" s="2"/>
    </row>
    <row r="1745" spans="2:39" x14ac:dyDescent="0.25">
      <c r="B1745" t="s">
        <v>822</v>
      </c>
      <c r="C1745" s="2"/>
      <c r="D1745" s="2">
        <v>1</v>
      </c>
      <c r="E1745" s="2">
        <v>10.3</v>
      </c>
      <c r="F1745" s="2">
        <v>5.2</v>
      </c>
      <c r="G1745" s="2">
        <v>74.900000000000006</v>
      </c>
      <c r="H1745" s="2">
        <v>207.8</v>
      </c>
      <c r="I1745" s="2"/>
      <c r="J1745" s="2"/>
      <c r="K1745" s="2">
        <v>15.1</v>
      </c>
      <c r="L1745" s="2"/>
      <c r="M1745" s="2"/>
      <c r="N1745" s="2"/>
      <c r="R1745" s="2"/>
      <c r="S1745" s="2"/>
      <c r="T1745" s="2"/>
      <c r="U1745" s="2"/>
      <c r="V1745" s="2"/>
      <c r="W1745" s="2"/>
      <c r="X1745" s="2"/>
      <c r="Y1745" s="2"/>
      <c r="Z1745" s="2"/>
      <c r="AA1745" s="2"/>
      <c r="AB1745" s="2"/>
      <c r="AC1745" s="2"/>
      <c r="AD1745" s="2"/>
      <c r="AE1745" s="2"/>
      <c r="AF1745" s="2"/>
      <c r="AG1745" s="2"/>
      <c r="AH1745" s="2"/>
      <c r="AI1745" s="2"/>
      <c r="AJ1745" s="2"/>
      <c r="AK1745" s="2"/>
      <c r="AL1745" s="2"/>
      <c r="AM1745" s="2"/>
    </row>
    <row r="1746" spans="2:39" x14ac:dyDescent="0.25">
      <c r="B1746" t="s">
        <v>861</v>
      </c>
      <c r="C1746" s="2"/>
      <c r="D1746" s="2"/>
      <c r="E1746" s="2"/>
      <c r="F1746" s="2"/>
      <c r="G1746" s="2"/>
      <c r="H1746" s="2">
        <v>160.1</v>
      </c>
      <c r="I1746" s="2"/>
      <c r="J1746" s="2"/>
      <c r="L1746" s="2"/>
      <c r="M1746" s="2"/>
      <c r="N1746" s="2"/>
      <c r="R1746" s="2"/>
      <c r="S1746" s="2"/>
      <c r="T1746" s="2"/>
      <c r="U1746" s="2"/>
      <c r="V1746" s="2"/>
      <c r="W1746" s="2"/>
      <c r="X1746" s="2"/>
      <c r="Y1746" s="2"/>
      <c r="Z1746" s="2"/>
      <c r="AA1746" s="2"/>
      <c r="AB1746" s="2"/>
      <c r="AC1746" s="2"/>
      <c r="AD1746" s="2"/>
      <c r="AE1746" s="2"/>
      <c r="AF1746" s="2"/>
      <c r="AG1746" s="2"/>
      <c r="AH1746" s="2"/>
      <c r="AI1746" s="2"/>
      <c r="AJ1746" s="2"/>
      <c r="AK1746" s="2"/>
      <c r="AL1746" s="2"/>
      <c r="AM1746" s="2"/>
    </row>
    <row r="1747" spans="2:39" x14ac:dyDescent="0.25">
      <c r="B1747" t="s">
        <v>862</v>
      </c>
      <c r="C1747" s="2"/>
      <c r="D1747" s="2">
        <v>262</v>
      </c>
      <c r="E1747" s="2">
        <v>213.2</v>
      </c>
      <c r="F1747" s="2"/>
      <c r="G1747" s="2">
        <v>20.2</v>
      </c>
      <c r="H1747" s="2">
        <v>90.2</v>
      </c>
      <c r="I1747" s="2"/>
      <c r="J1747" s="2"/>
      <c r="L1747" s="2"/>
      <c r="M1747" s="2"/>
      <c r="N1747" s="2"/>
      <c r="R1747" s="2"/>
      <c r="S1747" s="2"/>
      <c r="T1747" s="2"/>
      <c r="U1747" s="2"/>
      <c r="V1747" s="2"/>
      <c r="W1747" s="2"/>
      <c r="X1747" s="2"/>
      <c r="Y1747" s="2"/>
      <c r="Z1747" s="2"/>
      <c r="AA1747" s="2"/>
      <c r="AB1747" s="2"/>
      <c r="AC1747" s="2"/>
      <c r="AD1747" s="2"/>
      <c r="AE1747" s="2"/>
      <c r="AF1747" s="2"/>
      <c r="AG1747" s="2"/>
      <c r="AH1747" s="2"/>
      <c r="AI1747" s="2"/>
      <c r="AJ1747" s="2"/>
      <c r="AK1747" s="2"/>
      <c r="AL1747" s="2"/>
      <c r="AM1747" s="2"/>
    </row>
    <row r="1748" spans="2:39" x14ac:dyDescent="0.25">
      <c r="B1748" t="s">
        <v>863</v>
      </c>
      <c r="C1748" s="2">
        <v>490</v>
      </c>
      <c r="D1748" s="2">
        <v>228</v>
      </c>
      <c r="E1748" s="2">
        <v>276.8</v>
      </c>
      <c r="F1748" s="2">
        <v>495</v>
      </c>
      <c r="G1748" s="2">
        <v>223.2</v>
      </c>
      <c r="H1748" s="2"/>
      <c r="I1748" s="2"/>
      <c r="J1748" s="2"/>
      <c r="K1748" s="2">
        <v>600</v>
      </c>
      <c r="L1748" s="2"/>
      <c r="M1748" s="2"/>
      <c r="N1748" s="2"/>
      <c r="R1748" s="2"/>
      <c r="S1748" s="2"/>
      <c r="T1748" s="2"/>
      <c r="U1748" s="2"/>
      <c r="V1748" s="2"/>
      <c r="W1748" s="2"/>
      <c r="X1748" s="2"/>
      <c r="Y1748" s="2"/>
      <c r="Z1748" s="2"/>
      <c r="AA1748" s="2"/>
      <c r="AB1748" s="2"/>
      <c r="AC1748" s="2"/>
      <c r="AD1748" s="2"/>
      <c r="AE1748" s="2"/>
      <c r="AF1748" s="2"/>
      <c r="AG1748" s="2"/>
      <c r="AH1748" s="2"/>
      <c r="AI1748" s="2"/>
      <c r="AJ1748" s="2"/>
      <c r="AK1748" s="2"/>
      <c r="AL1748" s="2"/>
      <c r="AM1748" s="2"/>
    </row>
    <row r="1749" spans="2:39" ht="15.75" thickBot="1" x14ac:dyDescent="0.3">
      <c r="B1749" t="s">
        <v>826</v>
      </c>
      <c r="C1749" s="62"/>
      <c r="D1749" s="62"/>
      <c r="E1749" s="62"/>
      <c r="F1749" s="62"/>
      <c r="G1749" s="62"/>
      <c r="H1749" s="62"/>
      <c r="I1749" s="2"/>
      <c r="J1749" s="2"/>
      <c r="K1749" s="62"/>
      <c r="L1749" s="62"/>
      <c r="M1749" s="62"/>
      <c r="N1749" s="62"/>
      <c r="R1749" s="2"/>
      <c r="S1749" s="2"/>
      <c r="T1749" s="2"/>
      <c r="U1749" s="2"/>
      <c r="V1749" s="2"/>
      <c r="W1749" s="2"/>
      <c r="X1749" s="2"/>
      <c r="Y1749" s="2"/>
      <c r="Z1749" s="2"/>
      <c r="AA1749" s="2"/>
      <c r="AB1749" s="2"/>
      <c r="AC1749" s="2"/>
      <c r="AD1749" s="2"/>
      <c r="AE1749" s="2"/>
      <c r="AF1749" s="2"/>
      <c r="AG1749" s="2"/>
      <c r="AH1749" s="2"/>
      <c r="AI1749" s="2"/>
      <c r="AJ1749" s="2"/>
      <c r="AK1749" s="2"/>
      <c r="AL1749" s="2"/>
      <c r="AM1749" s="2"/>
    </row>
    <row r="1750" spans="2:39" x14ac:dyDescent="0.25">
      <c r="B1750" s="13" t="s">
        <v>41</v>
      </c>
      <c r="C1750" s="27">
        <f>SUM(C1744:C1749)</f>
        <v>512.70000000000005</v>
      </c>
      <c r="D1750" s="27">
        <f t="shared" ref="D1750:H1750" si="242">SUM(D1744:D1749)</f>
        <v>497.9</v>
      </c>
      <c r="E1750" s="27">
        <f t="shared" si="242"/>
        <v>519.29999999999995</v>
      </c>
      <c r="F1750" s="27">
        <f t="shared" si="242"/>
        <v>509.8</v>
      </c>
      <c r="G1750" s="27">
        <f t="shared" si="242"/>
        <v>330.6</v>
      </c>
      <c r="H1750" s="27">
        <f t="shared" si="242"/>
        <v>469.09999999999997</v>
      </c>
      <c r="I1750" s="2"/>
      <c r="J1750" s="2"/>
      <c r="K1750" s="27">
        <f t="shared" ref="K1750:N1750" si="243">SUM(K1744:K1749)</f>
        <v>672.3</v>
      </c>
      <c r="L1750" s="27">
        <f t="shared" si="243"/>
        <v>0</v>
      </c>
      <c r="M1750" s="27">
        <f t="shared" si="243"/>
        <v>0</v>
      </c>
      <c r="N1750" s="27">
        <f t="shared" si="243"/>
        <v>0</v>
      </c>
      <c r="R1750" s="2"/>
      <c r="S1750" s="2"/>
      <c r="T1750" s="2"/>
      <c r="U1750" s="2"/>
      <c r="V1750" s="2"/>
      <c r="W1750" s="2"/>
      <c r="X1750" s="2"/>
      <c r="Y1750" s="2"/>
      <c r="Z1750" s="2"/>
      <c r="AA1750" s="2"/>
      <c r="AB1750" s="2"/>
      <c r="AC1750" s="2"/>
      <c r="AD1750" s="2"/>
      <c r="AE1750" s="2"/>
      <c r="AF1750" s="2"/>
      <c r="AG1750" s="2"/>
      <c r="AH1750" s="2"/>
      <c r="AI1750" s="2"/>
      <c r="AJ1750" s="2"/>
      <c r="AK1750" s="2"/>
      <c r="AL1750" s="2"/>
      <c r="AM1750" s="2"/>
    </row>
    <row r="1751" spans="2:39" x14ac:dyDescent="0.25">
      <c r="C1751" s="2"/>
      <c r="D1751" s="2"/>
      <c r="E1751" s="2"/>
      <c r="F1751" s="2"/>
      <c r="G1751" s="2"/>
      <c r="H1751" s="2"/>
      <c r="I1751" s="2"/>
      <c r="J1751" s="2"/>
      <c r="L1751" s="2"/>
      <c r="M1751" s="2"/>
      <c r="R1751" s="2"/>
      <c r="S1751" s="2"/>
      <c r="T1751" s="2"/>
      <c r="U1751" s="2"/>
      <c r="V1751" s="2"/>
      <c r="W1751" s="2"/>
      <c r="X1751" s="2"/>
      <c r="Y1751" s="2"/>
      <c r="Z1751" s="2"/>
      <c r="AA1751" s="2"/>
      <c r="AB1751" s="2"/>
      <c r="AC1751" s="2"/>
      <c r="AD1751" s="2"/>
      <c r="AE1751" s="2"/>
      <c r="AF1751" s="2"/>
      <c r="AG1751" s="2"/>
      <c r="AH1751" s="2"/>
      <c r="AI1751" s="2"/>
      <c r="AJ1751" s="2"/>
      <c r="AK1751" s="2"/>
      <c r="AL1751" s="2"/>
      <c r="AM1751" s="2"/>
    </row>
    <row r="1752" spans="2:39" x14ac:dyDescent="0.25">
      <c r="B1752" s="13" t="s">
        <v>82</v>
      </c>
      <c r="C1752" s="2"/>
      <c r="D1752" s="2"/>
      <c r="E1752" s="2"/>
      <c r="F1752" s="2"/>
      <c r="G1752" s="2"/>
      <c r="H1752" s="2"/>
      <c r="I1752" s="2"/>
      <c r="J1752" s="2"/>
      <c r="L1752" s="2"/>
      <c r="M1752" s="2"/>
      <c r="R1752" s="2"/>
      <c r="S1752" s="2"/>
      <c r="T1752" s="2"/>
      <c r="U1752" s="2"/>
      <c r="V1752" s="2"/>
      <c r="W1752" s="2"/>
      <c r="X1752" s="2"/>
      <c r="Y1752" s="2"/>
      <c r="Z1752" s="2"/>
      <c r="AA1752" s="2"/>
      <c r="AB1752" s="2"/>
      <c r="AC1752" s="2"/>
      <c r="AD1752" s="2"/>
      <c r="AE1752" s="2"/>
      <c r="AF1752" s="2"/>
      <c r="AG1752" s="2"/>
      <c r="AH1752" s="2"/>
      <c r="AI1752" s="2"/>
      <c r="AJ1752" s="2"/>
      <c r="AK1752" s="2"/>
      <c r="AL1752" s="2"/>
      <c r="AM1752" s="2"/>
    </row>
    <row r="1753" spans="2:39" x14ac:dyDescent="0.25">
      <c r="B1753" t="s">
        <v>634</v>
      </c>
      <c r="C1753" s="2"/>
      <c r="D1753" s="2"/>
      <c r="E1753" s="2"/>
      <c r="F1753" s="2"/>
      <c r="G1753" s="2"/>
      <c r="H1753" s="2"/>
      <c r="I1753" s="2"/>
      <c r="J1753" s="2"/>
      <c r="L1753" s="2"/>
      <c r="M1753" s="2"/>
      <c r="N1753" s="2"/>
      <c r="O1753" s="2"/>
      <c r="P1753" s="2"/>
      <c r="R1753" s="2"/>
      <c r="S1753" s="2"/>
      <c r="T1753" s="2"/>
      <c r="U1753" s="2"/>
      <c r="V1753" s="2"/>
      <c r="W1753" s="2"/>
      <c r="X1753" s="2"/>
      <c r="Y1753" s="2"/>
      <c r="Z1753" s="2"/>
      <c r="AA1753" s="2"/>
      <c r="AB1753" s="2"/>
      <c r="AC1753" s="2"/>
      <c r="AD1753" s="2"/>
      <c r="AE1753" s="2"/>
      <c r="AF1753" s="2"/>
      <c r="AG1753" s="2"/>
      <c r="AH1753" s="2"/>
      <c r="AI1753" s="2"/>
      <c r="AJ1753" s="2"/>
      <c r="AK1753" s="2"/>
      <c r="AL1753" s="2"/>
      <c r="AM1753" s="2"/>
    </row>
    <row r="1754" spans="2:39" x14ac:dyDescent="0.25">
      <c r="B1754" t="s">
        <v>822</v>
      </c>
      <c r="C1754" s="71"/>
      <c r="D1754" s="71"/>
      <c r="E1754" s="71"/>
      <c r="F1754" s="71"/>
      <c r="G1754" s="55"/>
      <c r="H1754" s="71"/>
      <c r="I1754" s="71"/>
      <c r="J1754" s="71"/>
      <c r="K1754" s="2">
        <v>1.6</v>
      </c>
      <c r="L1754" s="2"/>
      <c r="M1754" s="2"/>
      <c r="N1754" s="2"/>
      <c r="O1754" s="2"/>
      <c r="P1754" s="2"/>
      <c r="R1754" s="2"/>
      <c r="S1754" s="2"/>
      <c r="T1754" s="2"/>
      <c r="U1754" s="2"/>
      <c r="V1754" s="2"/>
      <c r="W1754" s="2"/>
      <c r="X1754" s="2"/>
      <c r="Y1754" s="2"/>
      <c r="Z1754" s="2"/>
      <c r="AA1754" s="2"/>
      <c r="AB1754" s="2"/>
      <c r="AC1754" s="2"/>
      <c r="AD1754" s="2"/>
      <c r="AE1754" s="2"/>
      <c r="AF1754" s="2"/>
      <c r="AG1754" s="2"/>
      <c r="AH1754" s="2"/>
      <c r="AI1754" s="2"/>
      <c r="AJ1754" s="2"/>
      <c r="AK1754" s="2"/>
      <c r="AL1754" s="2"/>
      <c r="AM1754" s="2"/>
    </row>
    <row r="1755" spans="2:39" x14ac:dyDescent="0.25">
      <c r="B1755" t="s">
        <v>861</v>
      </c>
      <c r="C1755" s="2"/>
      <c r="D1755" s="2"/>
      <c r="E1755" s="2"/>
      <c r="F1755" s="2"/>
      <c r="G1755" s="2"/>
      <c r="H1755" s="2"/>
      <c r="I1755" s="2"/>
      <c r="J1755" s="2"/>
      <c r="L1755" s="2"/>
      <c r="M1755" s="2"/>
      <c r="N1755" s="2"/>
      <c r="O1755" s="2"/>
      <c r="P1755" s="2"/>
      <c r="R1755" s="2"/>
      <c r="S1755" s="2"/>
      <c r="T1755" s="2"/>
      <c r="U1755" s="2"/>
      <c r="V1755" s="2"/>
      <c r="W1755" s="2"/>
      <c r="X1755" s="2"/>
      <c r="Y1755" s="2"/>
      <c r="Z1755" s="2"/>
      <c r="AA1755" s="2"/>
      <c r="AB1755" s="2"/>
      <c r="AC1755" s="2"/>
      <c r="AD1755" s="2"/>
      <c r="AE1755" s="2"/>
      <c r="AF1755" s="2"/>
      <c r="AG1755" s="2"/>
      <c r="AH1755" s="2"/>
      <c r="AI1755" s="2"/>
      <c r="AJ1755" s="2"/>
      <c r="AK1755" s="2"/>
      <c r="AL1755" s="2"/>
      <c r="AM1755" s="2"/>
    </row>
    <row r="1756" spans="2:39" x14ac:dyDescent="0.25">
      <c r="B1756" t="s">
        <v>862</v>
      </c>
      <c r="C1756" s="2"/>
      <c r="D1756" s="2"/>
      <c r="E1756" s="2"/>
      <c r="F1756" s="2"/>
      <c r="G1756" s="2"/>
      <c r="H1756" s="2"/>
      <c r="I1756" s="2"/>
      <c r="J1756" s="2"/>
      <c r="L1756" s="2"/>
      <c r="M1756" s="2"/>
      <c r="N1756" s="2"/>
      <c r="O1756" s="2"/>
      <c r="P1756" s="2"/>
      <c r="R1756" s="2"/>
      <c r="S1756" s="2"/>
      <c r="T1756" s="2"/>
      <c r="U1756" s="2"/>
      <c r="V1756" s="2"/>
      <c r="W1756" s="2"/>
      <c r="X1756" s="2"/>
      <c r="Y1756" s="2"/>
      <c r="Z1756" s="2"/>
      <c r="AA1756" s="2"/>
      <c r="AB1756" s="2"/>
      <c r="AC1756" s="2"/>
      <c r="AD1756" s="2"/>
      <c r="AE1756" s="2"/>
      <c r="AF1756" s="2"/>
      <c r="AG1756" s="2"/>
      <c r="AH1756" s="2"/>
      <c r="AI1756" s="2"/>
      <c r="AJ1756" s="2"/>
      <c r="AK1756" s="2"/>
      <c r="AL1756" s="2"/>
      <c r="AM1756" s="2"/>
    </row>
    <row r="1757" spans="2:39" x14ac:dyDescent="0.25">
      <c r="B1757" t="s">
        <v>863</v>
      </c>
      <c r="C1757" s="71"/>
      <c r="D1757" s="71"/>
      <c r="E1757" s="71"/>
      <c r="F1757" s="71"/>
      <c r="G1757" s="71"/>
      <c r="H1757" s="71"/>
      <c r="I1757" s="71"/>
      <c r="J1757" s="71"/>
      <c r="K1757" s="2">
        <v>190.4</v>
      </c>
      <c r="L1757" s="2"/>
      <c r="M1757" s="2"/>
      <c r="N1757" s="2"/>
      <c r="O1757" s="2"/>
      <c r="P1757" s="2"/>
      <c r="R1757" s="2"/>
      <c r="S1757" s="2"/>
      <c r="T1757" s="2"/>
      <c r="U1757" s="2"/>
      <c r="V1757" s="2"/>
      <c r="W1757" s="2"/>
      <c r="X1757" s="2"/>
      <c r="Y1757" s="2"/>
      <c r="Z1757" s="2"/>
      <c r="AA1757" s="2"/>
      <c r="AB1757" s="2"/>
      <c r="AC1757" s="2"/>
      <c r="AD1757" s="2"/>
      <c r="AE1757" s="2"/>
      <c r="AF1757" s="2"/>
      <c r="AG1757" s="2"/>
      <c r="AH1757" s="2"/>
      <c r="AI1757" s="2"/>
      <c r="AJ1757" s="2"/>
      <c r="AK1757" s="2"/>
      <c r="AL1757" s="2"/>
      <c r="AM1757" s="2"/>
    </row>
    <row r="1758" spans="2:39" ht="15.75" thickBot="1" x14ac:dyDescent="0.3">
      <c r="B1758" t="s">
        <v>826</v>
      </c>
      <c r="C1758" s="17"/>
      <c r="D1758" s="17"/>
      <c r="E1758" s="17"/>
      <c r="F1758" s="17"/>
      <c r="G1758" s="17"/>
      <c r="H1758" s="17"/>
      <c r="L1758" s="2"/>
      <c r="M1758" s="2"/>
      <c r="N1758" s="2"/>
      <c r="O1758" s="2"/>
      <c r="P1758" s="2"/>
      <c r="R1758" s="2"/>
      <c r="S1758" s="2"/>
      <c r="T1758" s="2"/>
      <c r="U1758" s="2"/>
      <c r="V1758" s="2"/>
      <c r="W1758" s="2"/>
      <c r="X1758" s="2"/>
      <c r="Y1758" s="2"/>
      <c r="Z1758" s="2"/>
      <c r="AA1758" s="2"/>
      <c r="AB1758" s="2"/>
      <c r="AC1758" s="2"/>
      <c r="AD1758" s="2"/>
      <c r="AE1758" s="2"/>
      <c r="AF1758" s="2"/>
      <c r="AG1758" s="2"/>
      <c r="AH1758" s="2"/>
      <c r="AI1758" s="2"/>
      <c r="AJ1758" s="2"/>
      <c r="AK1758" s="2"/>
      <c r="AL1758" s="2"/>
      <c r="AM1758" s="2"/>
    </row>
    <row r="1759" spans="2:39" x14ac:dyDescent="0.25">
      <c r="B1759" s="13" t="s">
        <v>41</v>
      </c>
      <c r="C1759" s="27">
        <f>SUM(C1753:C1758)</f>
        <v>0</v>
      </c>
      <c r="D1759" s="27">
        <f t="shared" ref="D1759:H1759" si="244">SUM(D1753:D1758)</f>
        <v>0</v>
      </c>
      <c r="E1759" s="27">
        <f t="shared" si="244"/>
        <v>0</v>
      </c>
      <c r="F1759" s="27">
        <f t="shared" si="244"/>
        <v>0</v>
      </c>
      <c r="G1759" s="27">
        <f t="shared" si="244"/>
        <v>0</v>
      </c>
      <c r="H1759" s="27">
        <f t="shared" si="244"/>
        <v>0</v>
      </c>
      <c r="I1759" s="2"/>
      <c r="J1759" s="2"/>
      <c r="K1759" s="27">
        <f t="shared" ref="K1759:N1759" si="245">SUM(K1753:K1758)</f>
        <v>192</v>
      </c>
      <c r="L1759" s="27">
        <f t="shared" si="245"/>
        <v>0</v>
      </c>
      <c r="M1759" s="27">
        <f t="shared" si="245"/>
        <v>0</v>
      </c>
      <c r="N1759" s="27">
        <f t="shared" si="245"/>
        <v>0</v>
      </c>
      <c r="R1759" s="2"/>
      <c r="S1759" s="2"/>
      <c r="T1759" s="2"/>
      <c r="U1759" s="2"/>
      <c r="V1759" s="2"/>
      <c r="W1759" s="2"/>
      <c r="X1759" s="2"/>
      <c r="Y1759" s="2"/>
      <c r="Z1759" s="2"/>
      <c r="AA1759" s="2"/>
      <c r="AB1759" s="2"/>
      <c r="AC1759" s="2"/>
      <c r="AD1759" s="2"/>
      <c r="AE1759" s="2"/>
      <c r="AF1759" s="2"/>
      <c r="AG1759" s="2"/>
      <c r="AH1759" s="2"/>
      <c r="AI1759" s="2"/>
      <c r="AJ1759" s="2"/>
      <c r="AK1759" s="2"/>
      <c r="AL1759" s="2"/>
      <c r="AM1759" s="2"/>
    </row>
    <row r="1760" spans="2:39" x14ac:dyDescent="0.25">
      <c r="C1760" s="2"/>
      <c r="D1760" s="2"/>
      <c r="E1760" s="2"/>
      <c r="F1760" s="2"/>
      <c r="G1760" s="2"/>
      <c r="H1760" s="2"/>
      <c r="I1760" s="2"/>
      <c r="J1760" s="2"/>
      <c r="L1760" s="2"/>
      <c r="M1760" s="2"/>
      <c r="R1760" s="2"/>
      <c r="S1760" s="2"/>
      <c r="T1760" s="2"/>
      <c r="U1760" s="2"/>
      <c r="V1760" s="2"/>
      <c r="W1760" s="2"/>
      <c r="X1760" s="2"/>
      <c r="Y1760" s="2"/>
      <c r="Z1760" s="2"/>
      <c r="AA1760" s="2"/>
      <c r="AB1760" s="2"/>
      <c r="AC1760" s="2"/>
      <c r="AD1760" s="2"/>
      <c r="AE1760" s="2"/>
      <c r="AF1760" s="2"/>
      <c r="AG1760" s="2"/>
      <c r="AH1760" s="2"/>
      <c r="AI1760" s="2"/>
      <c r="AJ1760" s="2"/>
      <c r="AK1760" s="2"/>
      <c r="AL1760" s="2"/>
      <c r="AM1760" s="2"/>
    </row>
    <row r="1761" spans="2:39" x14ac:dyDescent="0.25">
      <c r="B1761" s="13" t="s">
        <v>77</v>
      </c>
      <c r="C1761" s="2"/>
      <c r="D1761" s="2"/>
      <c r="E1761" s="2"/>
      <c r="F1761" s="2"/>
      <c r="G1761" s="2"/>
      <c r="H1761" s="2"/>
      <c r="I1761" s="2"/>
      <c r="J1761" s="2"/>
      <c r="L1761" s="2"/>
      <c r="M1761" s="2"/>
      <c r="N1761" s="2"/>
      <c r="R1761" s="2"/>
      <c r="S1761" s="2"/>
      <c r="T1761" s="2"/>
      <c r="U1761" s="2"/>
      <c r="V1761" s="2"/>
      <c r="W1761" s="2"/>
      <c r="X1761" s="2"/>
      <c r="Y1761" s="2"/>
      <c r="Z1761" s="2"/>
      <c r="AA1761" s="2"/>
      <c r="AB1761" s="2"/>
      <c r="AC1761" s="2"/>
      <c r="AD1761" s="2"/>
      <c r="AE1761" s="2"/>
      <c r="AF1761" s="2"/>
      <c r="AG1761" s="2"/>
      <c r="AH1761" s="2"/>
      <c r="AI1761" s="2"/>
      <c r="AJ1761" s="2"/>
      <c r="AK1761" s="2"/>
      <c r="AL1761" s="2"/>
      <c r="AM1761" s="2"/>
    </row>
    <row r="1762" spans="2:39" x14ac:dyDescent="0.25">
      <c r="B1762" t="s">
        <v>634</v>
      </c>
      <c r="C1762" s="2">
        <v>-0.6</v>
      </c>
      <c r="D1762" s="2">
        <v>27.1</v>
      </c>
      <c r="E1762" s="2">
        <v>20.7</v>
      </c>
      <c r="F1762" s="2">
        <v>0.6</v>
      </c>
      <c r="G1762" s="2">
        <v>13.6</v>
      </c>
      <c r="H1762" s="2">
        <v>30.2</v>
      </c>
      <c r="I1762" s="2"/>
      <c r="J1762" s="2"/>
      <c r="K1762" s="2">
        <v>0.2</v>
      </c>
      <c r="L1762" s="2"/>
      <c r="M1762" s="2"/>
      <c r="N1762" s="2"/>
      <c r="R1762" s="2"/>
      <c r="S1762" s="2"/>
      <c r="T1762" s="2"/>
      <c r="U1762" s="2"/>
      <c r="V1762" s="2"/>
      <c r="W1762" s="2"/>
      <c r="X1762" s="2"/>
      <c r="Y1762" s="2"/>
      <c r="Z1762" s="2"/>
      <c r="AA1762" s="2"/>
      <c r="AB1762" s="2"/>
      <c r="AC1762" s="2"/>
      <c r="AD1762" s="2"/>
      <c r="AE1762" s="2"/>
      <c r="AF1762" s="2"/>
      <c r="AG1762" s="2"/>
      <c r="AH1762" s="2"/>
      <c r="AI1762" s="2"/>
      <c r="AJ1762" s="2"/>
      <c r="AK1762" s="2"/>
      <c r="AL1762" s="2"/>
      <c r="AM1762" s="2"/>
    </row>
    <row r="1763" spans="2:39" x14ac:dyDescent="0.25">
      <c r="B1763" t="s">
        <v>822</v>
      </c>
      <c r="C1763" s="2">
        <v>57</v>
      </c>
      <c r="D1763" s="2">
        <v>37.1</v>
      </c>
      <c r="E1763" s="2">
        <v>27.4</v>
      </c>
      <c r="F1763" s="2">
        <v>23.1</v>
      </c>
      <c r="G1763" s="2">
        <v>22.8</v>
      </c>
      <c r="H1763" s="2">
        <v>7.1</v>
      </c>
      <c r="I1763" s="2"/>
      <c r="J1763" s="2"/>
      <c r="K1763" s="2">
        <v>31.5</v>
      </c>
      <c r="L1763" s="2"/>
      <c r="M1763" s="2"/>
      <c r="N1763" s="2"/>
      <c r="R1763" s="2"/>
      <c r="S1763" s="2"/>
      <c r="T1763" s="2"/>
      <c r="U1763" s="2"/>
      <c r="V1763" s="2"/>
      <c r="W1763" s="2"/>
      <c r="X1763" s="2"/>
      <c r="Y1763" s="2"/>
      <c r="Z1763" s="2"/>
      <c r="AA1763" s="2"/>
      <c r="AB1763" s="2"/>
      <c r="AC1763" s="2"/>
      <c r="AD1763" s="2"/>
      <c r="AE1763" s="2"/>
      <c r="AF1763" s="2"/>
      <c r="AG1763" s="2"/>
      <c r="AH1763" s="2"/>
      <c r="AI1763" s="2"/>
      <c r="AJ1763" s="2"/>
      <c r="AK1763" s="2"/>
      <c r="AL1763" s="2"/>
      <c r="AM1763" s="2"/>
    </row>
    <row r="1764" spans="2:39" x14ac:dyDescent="0.25">
      <c r="B1764" t="s">
        <v>861</v>
      </c>
      <c r="C1764" s="2">
        <v>161.19999999999999</v>
      </c>
      <c r="D1764" s="2">
        <v>914.9</v>
      </c>
      <c r="E1764" s="2">
        <v>143.6</v>
      </c>
      <c r="F1764" s="2">
        <v>561.29999999999995</v>
      </c>
      <c r="G1764" s="2">
        <v>108.4</v>
      </c>
      <c r="H1764" s="2">
        <v>557.1</v>
      </c>
      <c r="I1764" s="2"/>
      <c r="J1764" s="2"/>
      <c r="K1764" s="2">
        <v>286.60000000000002</v>
      </c>
      <c r="L1764" s="2"/>
      <c r="M1764" s="2"/>
      <c r="N1764" s="2"/>
      <c r="R1764" s="2"/>
      <c r="S1764" s="2"/>
      <c r="T1764" s="2"/>
      <c r="U1764" s="2"/>
      <c r="V1764" s="2"/>
      <c r="W1764" s="2"/>
      <c r="X1764" s="2"/>
      <c r="Y1764" s="2"/>
      <c r="Z1764" s="2"/>
      <c r="AA1764" s="2"/>
      <c r="AB1764" s="2"/>
      <c r="AC1764" s="2"/>
      <c r="AD1764" s="2"/>
      <c r="AE1764" s="2"/>
      <c r="AF1764" s="2"/>
      <c r="AG1764" s="2"/>
      <c r="AH1764" s="2"/>
      <c r="AI1764" s="2"/>
      <c r="AJ1764" s="2"/>
      <c r="AK1764" s="2"/>
      <c r="AL1764" s="2"/>
      <c r="AM1764" s="2"/>
    </row>
    <row r="1765" spans="2:39" x14ac:dyDescent="0.25">
      <c r="B1765" t="s">
        <v>862</v>
      </c>
      <c r="C1765" s="2">
        <v>655.20000000000005</v>
      </c>
      <c r="D1765" s="2">
        <v>212.4</v>
      </c>
      <c r="E1765" s="2">
        <v>937.8</v>
      </c>
      <c r="F1765" s="2">
        <v>190.3</v>
      </c>
      <c r="G1765" s="2">
        <v>516</v>
      </c>
      <c r="H1765" s="2">
        <v>201.5</v>
      </c>
      <c r="I1765" s="2"/>
      <c r="J1765" s="2"/>
      <c r="K1765" s="2">
        <v>614</v>
      </c>
      <c r="L1765" s="2"/>
      <c r="M1765" s="2"/>
      <c r="N1765" s="2"/>
      <c r="R1765" s="2"/>
      <c r="S1765" s="2"/>
      <c r="T1765" s="2"/>
      <c r="U1765" s="2"/>
      <c r="V1765" s="2"/>
      <c r="W1765" s="2"/>
      <c r="X1765" s="2"/>
      <c r="Y1765" s="2"/>
      <c r="Z1765" s="2"/>
      <c r="AA1765" s="2"/>
      <c r="AB1765" s="2"/>
      <c r="AC1765" s="2"/>
      <c r="AD1765" s="2"/>
      <c r="AE1765" s="2"/>
      <c r="AF1765" s="2"/>
      <c r="AG1765" s="2"/>
      <c r="AH1765" s="2"/>
      <c r="AI1765" s="2"/>
      <c r="AJ1765" s="2"/>
      <c r="AK1765" s="2"/>
      <c r="AL1765" s="2"/>
      <c r="AM1765" s="2"/>
    </row>
    <row r="1766" spans="2:39" x14ac:dyDescent="0.25">
      <c r="B1766" t="s">
        <v>863</v>
      </c>
      <c r="C1766" s="2">
        <v>327.5</v>
      </c>
      <c r="D1766" s="2">
        <v>407.7</v>
      </c>
      <c r="E1766" s="2">
        <v>459.5</v>
      </c>
      <c r="F1766" s="2">
        <v>709.9</v>
      </c>
      <c r="G1766" s="2">
        <v>540.9</v>
      </c>
      <c r="H1766" s="2">
        <v>589.1</v>
      </c>
      <c r="I1766" s="2"/>
      <c r="J1766" s="2"/>
      <c r="K1766" s="2">
        <v>577.4</v>
      </c>
      <c r="L1766" s="2"/>
      <c r="M1766" s="2"/>
      <c r="N1766" s="2"/>
      <c r="O1766" s="2"/>
      <c r="R1766" s="2"/>
      <c r="S1766" s="2"/>
      <c r="T1766" s="2"/>
      <c r="U1766" s="2"/>
      <c r="V1766" s="2"/>
      <c r="W1766" s="2"/>
      <c r="X1766" s="2"/>
      <c r="Y1766" s="2"/>
      <c r="Z1766" s="2"/>
      <c r="AA1766" s="2"/>
      <c r="AB1766" s="2"/>
      <c r="AC1766" s="2"/>
      <c r="AD1766" s="2"/>
      <c r="AE1766" s="2"/>
      <c r="AF1766" s="2"/>
      <c r="AG1766" s="2"/>
      <c r="AH1766" s="2"/>
      <c r="AI1766" s="2"/>
      <c r="AJ1766" s="2"/>
      <c r="AK1766" s="2"/>
      <c r="AL1766" s="2"/>
      <c r="AM1766" s="2"/>
    </row>
    <row r="1767" spans="2:39" ht="15.75" thickBot="1" x14ac:dyDescent="0.3">
      <c r="B1767" t="s">
        <v>826</v>
      </c>
      <c r="C1767" s="17">
        <v>665.2</v>
      </c>
      <c r="D1767" s="17">
        <v>271.10000000000002</v>
      </c>
      <c r="E1767" s="17">
        <v>271.10000000000002</v>
      </c>
      <c r="F1767" s="17">
        <v>288.2</v>
      </c>
      <c r="G1767" s="17">
        <v>287.89999999999998</v>
      </c>
      <c r="H1767" s="17">
        <v>37.799999999999997</v>
      </c>
      <c r="I1767" s="2"/>
      <c r="J1767" s="2"/>
      <c r="K1767" s="17">
        <v>384.7</v>
      </c>
      <c r="L1767" s="17"/>
      <c r="M1767" s="17"/>
      <c r="N1767" s="17"/>
      <c r="O1767" s="2"/>
      <c r="R1767" s="2"/>
      <c r="S1767" s="2"/>
      <c r="T1767" s="2"/>
      <c r="U1767" s="2"/>
      <c r="V1767" s="2"/>
      <c r="W1767" s="2"/>
      <c r="X1767" s="2"/>
      <c r="Y1767" s="2"/>
      <c r="Z1767" s="2"/>
      <c r="AA1767" s="2"/>
      <c r="AB1767" s="2"/>
      <c r="AC1767" s="2"/>
      <c r="AD1767" s="2"/>
      <c r="AE1767" s="2"/>
      <c r="AF1767" s="2"/>
      <c r="AG1767" s="2"/>
      <c r="AH1767" s="2"/>
      <c r="AI1767" s="2"/>
      <c r="AJ1767" s="2"/>
      <c r="AK1767" s="2"/>
      <c r="AL1767" s="2"/>
      <c r="AM1767" s="2"/>
    </row>
    <row r="1768" spans="2:39" x14ac:dyDescent="0.25">
      <c r="B1768" s="13" t="s">
        <v>41</v>
      </c>
      <c r="C1768" s="27">
        <f>SUM(C1762:C1767)</f>
        <v>1865.5000000000002</v>
      </c>
      <c r="D1768" s="27">
        <f t="shared" ref="D1768:N1768" si="246">SUM(D1762:D1767)</f>
        <v>1870.3000000000002</v>
      </c>
      <c r="E1768" s="27">
        <f t="shared" si="246"/>
        <v>1860.1</v>
      </c>
      <c r="F1768" s="27">
        <f t="shared" si="246"/>
        <v>1773.3999999999999</v>
      </c>
      <c r="G1768" s="27">
        <f t="shared" si="246"/>
        <v>1489.6</v>
      </c>
      <c r="H1768" s="27">
        <f t="shared" si="246"/>
        <v>1422.8</v>
      </c>
      <c r="I1768" s="27"/>
      <c r="J1768" s="27"/>
      <c r="K1768" s="27">
        <f t="shared" si="246"/>
        <v>1894.3999999999999</v>
      </c>
      <c r="L1768" s="27">
        <f t="shared" si="246"/>
        <v>0</v>
      </c>
      <c r="M1768" s="27">
        <f t="shared" si="246"/>
        <v>0</v>
      </c>
      <c r="N1768" s="27">
        <f t="shared" si="246"/>
        <v>0</v>
      </c>
      <c r="R1768" s="2"/>
      <c r="S1768" s="2"/>
      <c r="T1768" s="2"/>
      <c r="U1768" s="2"/>
      <c r="V1768" s="2"/>
      <c r="W1768" s="2"/>
      <c r="X1768" s="2"/>
      <c r="Y1768" s="2"/>
      <c r="Z1768" s="2"/>
      <c r="AA1768" s="2"/>
      <c r="AB1768" s="2"/>
      <c r="AC1768" s="2"/>
      <c r="AD1768" s="2"/>
      <c r="AE1768" s="2"/>
      <c r="AF1768" s="2"/>
      <c r="AG1768" s="2"/>
      <c r="AH1768" s="2"/>
      <c r="AI1768" s="2"/>
      <c r="AJ1768" s="2"/>
      <c r="AK1768" s="2"/>
      <c r="AL1768" s="2"/>
      <c r="AM1768" s="2"/>
    </row>
    <row r="1769" spans="2:39" ht="15.75" thickBot="1" x14ac:dyDescent="0.3">
      <c r="B1769" s="13"/>
      <c r="C1769" s="72"/>
      <c r="D1769" s="72"/>
      <c r="E1769" s="72"/>
      <c r="F1769" s="72"/>
      <c r="G1769" s="72"/>
      <c r="H1769" s="72"/>
      <c r="I1769" s="27"/>
      <c r="J1769" s="27"/>
      <c r="K1769" s="72"/>
      <c r="L1769" s="72"/>
      <c r="M1769" s="72"/>
      <c r="N1769" s="72"/>
      <c r="R1769" s="2"/>
      <c r="S1769" s="2"/>
      <c r="T1769" s="2"/>
      <c r="U1769" s="2"/>
      <c r="V1769" s="2"/>
      <c r="W1769" s="2"/>
      <c r="X1769" s="2"/>
      <c r="Y1769" s="2"/>
      <c r="Z1769" s="2"/>
      <c r="AA1769" s="2"/>
      <c r="AB1769" s="2"/>
      <c r="AC1769" s="2"/>
      <c r="AD1769" s="2"/>
      <c r="AE1769" s="2"/>
      <c r="AF1769" s="2"/>
      <c r="AG1769" s="2"/>
      <c r="AH1769" s="2"/>
      <c r="AI1769" s="2"/>
      <c r="AJ1769" s="2"/>
      <c r="AK1769" s="2"/>
      <c r="AL1769" s="2"/>
      <c r="AM1769" s="2"/>
    </row>
    <row r="1770" spans="2:39" x14ac:dyDescent="0.25">
      <c r="B1770" s="13" t="s">
        <v>41</v>
      </c>
      <c r="C1770" s="27">
        <f>SUM(C1768,C1759,C1750,C1741,C1732)</f>
        <v>9163.6</v>
      </c>
      <c r="D1770" s="27">
        <f t="shared" ref="D1770:N1770" si="247">SUM(D1768,D1759,D1750,D1741,D1732)</f>
        <v>8438.6999999999989</v>
      </c>
      <c r="E1770" s="27">
        <f t="shared" si="247"/>
        <v>8075.7999999999993</v>
      </c>
      <c r="F1770" s="27">
        <f t="shared" si="247"/>
        <v>7835.5999999999995</v>
      </c>
      <c r="G1770" s="27">
        <f t="shared" si="247"/>
        <v>7004.6</v>
      </c>
      <c r="H1770" s="27">
        <f t="shared" si="247"/>
        <v>6846.8</v>
      </c>
      <c r="I1770" s="27"/>
      <c r="J1770" s="27"/>
      <c r="K1770" s="27">
        <f t="shared" si="247"/>
        <v>9668.0999999999985</v>
      </c>
      <c r="L1770" s="27">
        <f t="shared" si="247"/>
        <v>0</v>
      </c>
      <c r="M1770" s="27">
        <f t="shared" si="247"/>
        <v>0</v>
      </c>
      <c r="N1770" s="27">
        <f t="shared" si="247"/>
        <v>0</v>
      </c>
      <c r="R1770" s="2"/>
      <c r="S1770" s="2"/>
      <c r="T1770" s="2"/>
      <c r="U1770" s="2"/>
      <c r="V1770" s="2"/>
      <c r="W1770" s="2"/>
      <c r="X1770" s="2"/>
      <c r="Y1770" s="2"/>
      <c r="Z1770" s="2"/>
      <c r="AA1770" s="2"/>
      <c r="AB1770" s="2"/>
      <c r="AC1770" s="2"/>
      <c r="AD1770" s="2"/>
      <c r="AE1770" s="2"/>
      <c r="AF1770" s="2"/>
      <c r="AG1770" s="2"/>
      <c r="AH1770" s="2"/>
      <c r="AI1770" s="2"/>
      <c r="AJ1770" s="2"/>
      <c r="AK1770" s="2"/>
      <c r="AL1770" s="2"/>
      <c r="AM1770" s="2"/>
    </row>
    <row r="1771" spans="2:39" x14ac:dyDescent="0.25">
      <c r="B1771" s="13"/>
      <c r="C1771" s="27"/>
      <c r="D1771" s="27"/>
      <c r="E1771" s="27"/>
      <c r="F1771" s="27"/>
      <c r="G1771" s="27"/>
      <c r="H1771" s="27"/>
      <c r="I1771" s="27"/>
      <c r="J1771" s="27"/>
      <c r="K1771" s="27"/>
      <c r="L1771" s="27"/>
      <c r="M1771" s="27"/>
      <c r="N1771" s="27"/>
      <c r="R1771" s="2"/>
      <c r="S1771" s="2"/>
      <c r="T1771" s="2"/>
      <c r="U1771" s="2"/>
      <c r="V1771" s="2"/>
      <c r="W1771" s="2"/>
      <c r="X1771" s="2"/>
      <c r="Y1771" s="2"/>
      <c r="Z1771" s="2"/>
      <c r="AA1771" s="2"/>
      <c r="AB1771" s="2"/>
      <c r="AC1771" s="2"/>
      <c r="AD1771" s="2"/>
      <c r="AE1771" s="2"/>
      <c r="AF1771" s="2"/>
      <c r="AG1771" s="2"/>
      <c r="AH1771" s="2"/>
      <c r="AI1771" s="2"/>
      <c r="AJ1771" s="2"/>
      <c r="AK1771" s="2"/>
      <c r="AL1771" s="2"/>
      <c r="AM1771" s="2"/>
    </row>
    <row r="1772" spans="2:39" x14ac:dyDescent="0.25">
      <c r="B1772" t="s">
        <v>864</v>
      </c>
      <c r="C1772" s="27">
        <f>SUM(C1726,C1735,C1727,C1736,C1762,C1763,C1744,C1753,C1754)</f>
        <v>2243.1</v>
      </c>
      <c r="D1772" s="27">
        <f t="shared" ref="D1772:H1772" si="248">SUM(D1726,D1735,D1727,D1736,D1762,D1763,D1744,D1753,D1754)</f>
        <v>1867.1</v>
      </c>
      <c r="E1772" s="27">
        <f t="shared" si="248"/>
        <v>1406.3000000000002</v>
      </c>
      <c r="F1772" s="27">
        <f t="shared" si="248"/>
        <v>1418.7999999999997</v>
      </c>
      <c r="G1772" s="27">
        <f t="shared" si="248"/>
        <v>1162.4999999999998</v>
      </c>
      <c r="H1772" s="27">
        <f t="shared" si="248"/>
        <v>1130.8999999999999</v>
      </c>
      <c r="I1772" s="27"/>
      <c r="J1772" s="27"/>
      <c r="K1772" s="27">
        <f t="shared" ref="K1772" si="249">SUM(K1726,K1735,K1727,K1736,K1762,K1763,K1744,K1753,K1754)</f>
        <v>1891</v>
      </c>
      <c r="L1772" s="27"/>
      <c r="M1772" s="27"/>
      <c r="N1772" s="27"/>
      <c r="R1772" s="2"/>
      <c r="S1772" s="2"/>
      <c r="T1772" s="2"/>
      <c r="U1772" s="2"/>
      <c r="V1772" s="2"/>
      <c r="W1772" s="2"/>
      <c r="X1772" s="2"/>
      <c r="Y1772" s="2"/>
      <c r="Z1772" s="2"/>
      <c r="AA1772" s="2"/>
      <c r="AB1772" s="2"/>
      <c r="AC1772" s="2"/>
      <c r="AD1772" s="2"/>
      <c r="AE1772" s="2"/>
      <c r="AF1772" s="2"/>
      <c r="AG1772" s="2"/>
      <c r="AH1772" s="2"/>
      <c r="AI1772" s="2"/>
      <c r="AJ1772" s="2"/>
      <c r="AK1772" s="2"/>
      <c r="AL1772" s="2"/>
      <c r="AM1772" s="2"/>
    </row>
    <row r="1773" spans="2:39" x14ac:dyDescent="0.25">
      <c r="B1773" t="s">
        <v>865</v>
      </c>
      <c r="C1773" s="2"/>
      <c r="D1773" s="2"/>
      <c r="E1773" s="2"/>
      <c r="F1773" s="2"/>
      <c r="G1773" s="2"/>
      <c r="H1773" s="2"/>
      <c r="I1773" s="2"/>
      <c r="J1773" s="2"/>
      <c r="K1773" s="2">
        <v>8913.2000000000007</v>
      </c>
      <c r="L1773" s="2"/>
      <c r="M1773" s="2"/>
      <c r="N1773" s="2"/>
      <c r="R1773" s="2"/>
      <c r="S1773" s="2"/>
      <c r="T1773" s="2"/>
      <c r="U1773" s="2"/>
      <c r="V1773" s="2"/>
      <c r="W1773" s="2"/>
      <c r="X1773" s="2"/>
      <c r="Y1773" s="2"/>
      <c r="Z1773" s="2"/>
      <c r="AA1773" s="2"/>
      <c r="AB1773" s="2"/>
      <c r="AC1773" s="2"/>
      <c r="AD1773" s="2"/>
      <c r="AE1773" s="2"/>
      <c r="AF1773" s="2"/>
      <c r="AG1773" s="2"/>
      <c r="AH1773" s="2"/>
      <c r="AI1773" s="2"/>
      <c r="AJ1773" s="2"/>
      <c r="AK1773" s="2"/>
      <c r="AL1773" s="2"/>
      <c r="AM1773" s="2"/>
    </row>
    <row r="1774" spans="2:39" x14ac:dyDescent="0.25">
      <c r="B1774" t="s">
        <v>866</v>
      </c>
      <c r="C1774" s="2"/>
      <c r="D1774" s="2"/>
      <c r="E1774" s="2"/>
      <c r="F1774" s="2"/>
      <c r="G1774" s="2"/>
      <c r="H1774" s="2"/>
      <c r="I1774" s="2"/>
      <c r="J1774" s="2"/>
      <c r="K1774" s="2">
        <v>7601</v>
      </c>
      <c r="L1774" s="2"/>
      <c r="M1774" s="2"/>
      <c r="N1774" s="2"/>
      <c r="R1774" s="2"/>
      <c r="S1774" s="2"/>
      <c r="T1774" s="2"/>
      <c r="U1774" s="2"/>
      <c r="V1774" s="2"/>
      <c r="W1774" s="2"/>
      <c r="X1774" s="2"/>
      <c r="Y1774" s="2"/>
      <c r="Z1774" s="2"/>
      <c r="AA1774" s="2"/>
      <c r="AB1774" s="2"/>
      <c r="AC1774" s="2"/>
      <c r="AD1774" s="2"/>
      <c r="AE1774" s="2"/>
      <c r="AF1774" s="2"/>
      <c r="AG1774" s="2"/>
      <c r="AH1774" s="2"/>
      <c r="AI1774" s="2"/>
      <c r="AJ1774" s="2"/>
      <c r="AK1774" s="2"/>
      <c r="AL1774" s="2"/>
      <c r="AM1774" s="2"/>
    </row>
    <row r="1775" spans="2:39" x14ac:dyDescent="0.25">
      <c r="B1775" s="13" t="s">
        <v>867</v>
      </c>
      <c r="C1775" s="2"/>
      <c r="D1775" s="2"/>
      <c r="E1775" s="2"/>
      <c r="F1775" s="2"/>
      <c r="G1775" s="2"/>
      <c r="H1775" s="2"/>
      <c r="I1775" s="2"/>
      <c r="J1775" s="2"/>
      <c r="K1775" s="24">
        <f>K1773/K1774</f>
        <v>1.1726351795816341</v>
      </c>
      <c r="L1775" s="2"/>
      <c r="M1775" s="2"/>
      <c r="N1775" s="2"/>
      <c r="R1775" s="2"/>
      <c r="S1775" s="2"/>
      <c r="T1775" s="2"/>
      <c r="U1775" s="2"/>
      <c r="V1775" s="2"/>
      <c r="W1775" s="2"/>
      <c r="X1775" s="2"/>
      <c r="Y1775" s="2"/>
      <c r="Z1775" s="2"/>
      <c r="AA1775" s="2"/>
      <c r="AB1775" s="2"/>
      <c r="AC1775" s="2"/>
      <c r="AD1775" s="2"/>
      <c r="AE1775" s="2"/>
      <c r="AF1775" s="2"/>
      <c r="AG1775" s="2"/>
      <c r="AH1775" s="2"/>
      <c r="AI1775" s="2"/>
      <c r="AJ1775" s="2"/>
      <c r="AK1775" s="2"/>
      <c r="AL1775" s="2"/>
      <c r="AM1775" s="2"/>
    </row>
    <row r="1776" spans="2:39" x14ac:dyDescent="0.25">
      <c r="C1776" s="2"/>
      <c r="D1776" s="2"/>
      <c r="E1776" s="2"/>
      <c r="F1776" s="2"/>
      <c r="G1776" s="2"/>
      <c r="H1776" s="2"/>
      <c r="I1776" s="2"/>
      <c r="J1776" s="2"/>
      <c r="L1776" s="2"/>
      <c r="M1776" s="2"/>
      <c r="R1776" s="2"/>
      <c r="S1776" s="2"/>
      <c r="T1776" s="2"/>
      <c r="U1776" s="2"/>
      <c r="V1776" s="2"/>
      <c r="W1776" s="2"/>
      <c r="X1776" s="2"/>
      <c r="Y1776" s="2"/>
      <c r="Z1776" s="2"/>
      <c r="AA1776" s="2"/>
      <c r="AB1776" s="2"/>
      <c r="AC1776" s="2"/>
      <c r="AD1776" s="2"/>
      <c r="AE1776" s="2"/>
      <c r="AF1776" s="2"/>
      <c r="AG1776" s="2"/>
      <c r="AH1776" s="2"/>
      <c r="AI1776" s="2"/>
      <c r="AJ1776" s="2"/>
      <c r="AK1776" s="2"/>
      <c r="AL1776" s="2"/>
      <c r="AM1776" s="2"/>
    </row>
    <row r="1777" spans="2:39" x14ac:dyDescent="0.25">
      <c r="B1777" s="47" t="s">
        <v>868</v>
      </c>
      <c r="C1777" s="47"/>
      <c r="D1777" s="47"/>
      <c r="E1777" s="47"/>
      <c r="F1777" s="47"/>
      <c r="G1777" s="47"/>
      <c r="H1777" s="47"/>
      <c r="I1777" s="47"/>
      <c r="J1777" s="47"/>
      <c r="K1777" s="47"/>
      <c r="L1777" s="47"/>
      <c r="M1777" s="47"/>
      <c r="N1777" s="47"/>
      <c r="R1777" s="2"/>
      <c r="S1777" s="2"/>
      <c r="T1777" s="2"/>
      <c r="U1777" s="2"/>
      <c r="V1777" s="2"/>
      <c r="W1777" s="2"/>
      <c r="X1777" s="2"/>
      <c r="Y1777" s="2"/>
      <c r="Z1777" s="2"/>
      <c r="AA1777" s="2"/>
      <c r="AB1777" s="2"/>
      <c r="AC1777" s="2"/>
      <c r="AD1777" s="2"/>
      <c r="AE1777" s="2"/>
      <c r="AF1777" s="2"/>
      <c r="AG1777" s="2"/>
      <c r="AH1777" s="2"/>
      <c r="AI1777" s="2"/>
      <c r="AJ1777" s="2"/>
      <c r="AK1777" s="2"/>
      <c r="AL1777" s="2"/>
      <c r="AM1777" s="2"/>
    </row>
    <row r="1778" spans="2:39" x14ac:dyDescent="0.25">
      <c r="C1778" s="2"/>
      <c r="D1778" s="2"/>
      <c r="E1778" s="2"/>
      <c r="F1778" s="2"/>
      <c r="G1778" s="2"/>
      <c r="H1778" s="2"/>
      <c r="I1778" s="2"/>
      <c r="J1778" s="2"/>
      <c r="L1778" s="2"/>
      <c r="M1778" s="2"/>
      <c r="R1778" s="2"/>
      <c r="S1778" s="2"/>
      <c r="T1778" s="2"/>
      <c r="U1778" s="2"/>
      <c r="V1778" s="2"/>
      <c r="W1778" s="2"/>
      <c r="X1778" s="2"/>
      <c r="Y1778" s="2"/>
      <c r="Z1778" s="2"/>
      <c r="AA1778" s="2"/>
      <c r="AB1778" s="2"/>
      <c r="AC1778" s="2"/>
      <c r="AD1778" s="2"/>
      <c r="AE1778" s="2"/>
      <c r="AF1778" s="2"/>
      <c r="AG1778" s="2"/>
      <c r="AH1778" s="2"/>
      <c r="AI1778" s="2"/>
      <c r="AJ1778" s="2"/>
      <c r="AK1778" s="2"/>
      <c r="AL1778" s="2"/>
      <c r="AM1778" s="2"/>
    </row>
    <row r="1779" spans="2:39" ht="15.75" thickBot="1" x14ac:dyDescent="0.3">
      <c r="B1779" t="s">
        <v>869</v>
      </c>
      <c r="C1779" s="5">
        <v>44408</v>
      </c>
      <c r="D1779" s="5">
        <v>44043</v>
      </c>
      <c r="E1779" s="5">
        <v>43677</v>
      </c>
      <c r="F1779" s="5">
        <v>43312</v>
      </c>
      <c r="G1779" s="5">
        <v>42947</v>
      </c>
      <c r="H1779" s="5">
        <v>42582</v>
      </c>
      <c r="I1779" s="2"/>
      <c r="J1779" s="2"/>
      <c r="K1779" s="5">
        <v>44592</v>
      </c>
      <c r="L1779" s="5">
        <v>44227</v>
      </c>
      <c r="M1779" s="5">
        <v>43861</v>
      </c>
      <c r="N1779" s="5">
        <v>43496</v>
      </c>
      <c r="R1779" s="2"/>
      <c r="S1779" s="2"/>
      <c r="T1779" s="2"/>
      <c r="U1779" s="2"/>
      <c r="V1779" s="2"/>
      <c r="W1779" s="2"/>
      <c r="X1779" s="2"/>
      <c r="Y1779" s="2"/>
      <c r="Z1779" s="2"/>
      <c r="AA1779" s="2"/>
      <c r="AB1779" s="2"/>
      <c r="AC1779" s="2"/>
      <c r="AD1779" s="2"/>
      <c r="AE1779" s="2"/>
      <c r="AF1779" s="2"/>
      <c r="AG1779" s="2"/>
      <c r="AH1779" s="2"/>
      <c r="AI1779" s="2"/>
      <c r="AJ1779" s="2"/>
      <c r="AK1779" s="2"/>
      <c r="AL1779" s="2"/>
      <c r="AM1779" s="2"/>
    </row>
    <row r="1780" spans="2:39" x14ac:dyDescent="0.25">
      <c r="B1780" t="s">
        <v>84</v>
      </c>
      <c r="C1780" s="2">
        <v>38</v>
      </c>
      <c r="D1780" s="2">
        <v>38</v>
      </c>
      <c r="E1780">
        <v>38</v>
      </c>
      <c r="F1780">
        <v>38</v>
      </c>
      <c r="G1780">
        <v>38</v>
      </c>
      <c r="H1780">
        <v>38</v>
      </c>
      <c r="I1780" s="2"/>
      <c r="J1780" s="2"/>
      <c r="K1780" s="2">
        <v>38</v>
      </c>
      <c r="L1780" s="2">
        <v>38</v>
      </c>
      <c r="M1780" s="2"/>
      <c r="R1780" s="2"/>
      <c r="S1780" s="2"/>
      <c r="T1780" s="2"/>
      <c r="U1780" s="2"/>
      <c r="V1780" s="2"/>
      <c r="W1780" s="2"/>
      <c r="X1780" s="2"/>
      <c r="Y1780" s="2"/>
      <c r="Z1780" s="2"/>
      <c r="AA1780" s="2"/>
      <c r="AB1780" s="2"/>
      <c r="AC1780" s="2"/>
      <c r="AD1780" s="2"/>
      <c r="AE1780" s="2"/>
      <c r="AF1780" s="2"/>
      <c r="AG1780" s="2"/>
      <c r="AH1780" s="2"/>
      <c r="AI1780" s="2"/>
      <c r="AJ1780" s="2"/>
      <c r="AK1780" s="2"/>
      <c r="AL1780" s="2"/>
      <c r="AM1780" s="2"/>
    </row>
    <row r="1781" spans="2:39" x14ac:dyDescent="0.25">
      <c r="B1781" t="s">
        <v>870</v>
      </c>
      <c r="C1781" s="2"/>
      <c r="D1781" s="2"/>
      <c r="G1781">
        <v>307.8</v>
      </c>
      <c r="H1781">
        <v>284</v>
      </c>
      <c r="I1781" s="2"/>
      <c r="J1781" s="2"/>
      <c r="L1781" s="2"/>
      <c r="M1781" s="2"/>
      <c r="R1781" s="2"/>
      <c r="S1781" s="2"/>
      <c r="T1781" s="2"/>
      <c r="U1781" s="2"/>
      <c r="V1781" s="2"/>
      <c r="W1781" s="2"/>
      <c r="X1781" s="2"/>
      <c r="Y1781" s="2"/>
      <c r="Z1781" s="2"/>
      <c r="AA1781" s="2"/>
      <c r="AB1781" s="2"/>
      <c r="AC1781" s="2"/>
      <c r="AD1781" s="2"/>
      <c r="AE1781" s="2"/>
      <c r="AF1781" s="2"/>
      <c r="AG1781" s="2"/>
      <c r="AH1781" s="2"/>
      <c r="AI1781" s="2"/>
      <c r="AJ1781" s="2"/>
      <c r="AK1781" s="2"/>
      <c r="AL1781" s="2"/>
      <c r="AM1781" s="2"/>
    </row>
    <row r="1782" spans="2:39" x14ac:dyDescent="0.25">
      <c r="B1782" t="s">
        <v>86</v>
      </c>
      <c r="C1782" s="2">
        <v>1555.5</v>
      </c>
      <c r="D1782" s="2">
        <v>1435</v>
      </c>
      <c r="E1782" s="2">
        <v>1392.5</v>
      </c>
      <c r="F1782" s="2">
        <v>1327.7</v>
      </c>
      <c r="G1782">
        <v>906.6</v>
      </c>
      <c r="H1782">
        <v>797.5</v>
      </c>
      <c r="I1782" s="2"/>
      <c r="J1782" s="2"/>
      <c r="K1782" s="2">
        <v>1587.9</v>
      </c>
      <c r="L1782" s="2">
        <v>1472</v>
      </c>
      <c r="M1782" s="2"/>
      <c r="R1782" s="2"/>
      <c r="S1782" s="2"/>
      <c r="T1782" s="2"/>
      <c r="U1782" s="2"/>
      <c r="V1782" s="2"/>
      <c r="W1782" s="2"/>
      <c r="X1782" s="2"/>
      <c r="Y1782" s="2"/>
      <c r="Z1782" s="2"/>
      <c r="AA1782" s="2"/>
      <c r="AB1782" s="2"/>
      <c r="AC1782" s="2"/>
      <c r="AD1782" s="2"/>
      <c r="AE1782" s="2"/>
      <c r="AF1782" s="2"/>
      <c r="AG1782" s="2"/>
      <c r="AH1782" s="2"/>
      <c r="AI1782" s="2"/>
      <c r="AJ1782" s="2"/>
      <c r="AK1782" s="2"/>
      <c r="AL1782" s="2"/>
      <c r="AM1782" s="2"/>
    </row>
    <row r="1783" spans="2:39" x14ac:dyDescent="0.25">
      <c r="B1783" t="s">
        <v>871</v>
      </c>
      <c r="C1783" s="2">
        <v>13.1</v>
      </c>
      <c r="D1783" s="2">
        <v>17.2</v>
      </c>
      <c r="E1783">
        <v>19</v>
      </c>
      <c r="F1783">
        <v>21.3</v>
      </c>
      <c r="G1783">
        <v>21.4</v>
      </c>
      <c r="H1783">
        <v>21.8</v>
      </c>
      <c r="I1783" s="2"/>
      <c r="J1783" s="2"/>
      <c r="K1783">
        <v>13.1</v>
      </c>
      <c r="L1783" s="2">
        <v>14</v>
      </c>
      <c r="M1783" s="2"/>
      <c r="R1783" s="2"/>
      <c r="S1783" s="2"/>
      <c r="T1783" s="2"/>
      <c r="U1783" s="2"/>
      <c r="V1783" s="2"/>
      <c r="W1783" s="2"/>
      <c r="X1783" s="2"/>
      <c r="Y1783" s="2"/>
      <c r="Z1783" s="2"/>
      <c r="AA1783" s="2"/>
      <c r="AB1783" s="2"/>
      <c r="AC1783" s="2"/>
      <c r="AD1783" s="2"/>
      <c r="AE1783" s="2"/>
      <c r="AF1783" s="2"/>
      <c r="AG1783" s="2"/>
      <c r="AH1783" s="2"/>
      <c r="AI1783" s="2"/>
      <c r="AJ1783" s="2"/>
      <c r="AK1783" s="2"/>
      <c r="AL1783" s="2"/>
      <c r="AM1783" s="2"/>
    </row>
    <row r="1784" spans="2:39" x14ac:dyDescent="0.25">
      <c r="B1784" t="s">
        <v>872</v>
      </c>
      <c r="C1784" s="2">
        <v>-180.7</v>
      </c>
      <c r="D1784" s="2">
        <v>-236.9</v>
      </c>
      <c r="E1784">
        <v>-216.1</v>
      </c>
      <c r="F1784">
        <v>-198.1</v>
      </c>
      <c r="G1784">
        <v>-186.3</v>
      </c>
      <c r="H1784">
        <v>-145.30000000000001</v>
      </c>
      <c r="I1784" s="2"/>
      <c r="J1784" s="2"/>
      <c r="K1784" s="2">
        <v>-236</v>
      </c>
      <c r="L1784" s="2">
        <v>-196.8</v>
      </c>
      <c r="M1784" s="2"/>
      <c r="R1784" s="2"/>
      <c r="S1784" s="2"/>
      <c r="T1784" s="2"/>
      <c r="U1784" s="2"/>
      <c r="V1784" s="2"/>
      <c r="W1784" s="2"/>
      <c r="X1784" s="2"/>
      <c r="Y1784" s="2"/>
      <c r="Z1784" s="2"/>
      <c r="AA1784" s="2"/>
      <c r="AB1784" s="2"/>
      <c r="AC1784" s="2"/>
      <c r="AD1784" s="2"/>
      <c r="AE1784" s="2"/>
      <c r="AF1784" s="2"/>
      <c r="AG1784" s="2"/>
      <c r="AH1784" s="2"/>
      <c r="AI1784" s="2"/>
      <c r="AJ1784" s="2"/>
      <c r="AK1784" s="2"/>
      <c r="AL1784" s="2"/>
      <c r="AM1784" s="2"/>
    </row>
    <row r="1785" spans="2:39" x14ac:dyDescent="0.25">
      <c r="B1785" t="s">
        <v>873</v>
      </c>
      <c r="C1785" s="2">
        <v>-62.7</v>
      </c>
      <c r="D1785" s="2">
        <v>-59.8</v>
      </c>
      <c r="E1785">
        <v>-65.7</v>
      </c>
      <c r="F1785">
        <v>-62.7</v>
      </c>
      <c r="G1785">
        <v>-59.8</v>
      </c>
      <c r="H1785">
        <v>-56.1</v>
      </c>
      <c r="I1785" s="2"/>
      <c r="J1785" s="2"/>
      <c r="K1785" s="2">
        <v>-46.2</v>
      </c>
      <c r="L1785" s="2">
        <v>-51.2</v>
      </c>
      <c r="M1785" s="2"/>
      <c r="R1785" s="2"/>
      <c r="S1785" s="2"/>
      <c r="T1785" s="2"/>
      <c r="U1785" s="2"/>
      <c r="V1785" s="2"/>
      <c r="W1785" s="2"/>
      <c r="X1785" s="2"/>
      <c r="Y1785" s="2"/>
      <c r="Z1785" s="2"/>
      <c r="AA1785" s="2"/>
      <c r="AB1785" s="2"/>
      <c r="AC1785" s="2"/>
      <c r="AD1785" s="2"/>
      <c r="AE1785" s="2"/>
      <c r="AF1785" s="2"/>
      <c r="AG1785" s="2"/>
      <c r="AH1785" s="2"/>
      <c r="AI1785" s="2"/>
      <c r="AJ1785" s="2"/>
      <c r="AK1785" s="2"/>
      <c r="AL1785" s="2"/>
      <c r="AM1785" s="2"/>
    </row>
    <row r="1786" spans="2:39" x14ac:dyDescent="0.25">
      <c r="B1786" t="s">
        <v>874</v>
      </c>
      <c r="C1786" s="2">
        <v>-36</v>
      </c>
      <c r="D1786" s="2">
        <v>-33.9</v>
      </c>
      <c r="E1786">
        <v>-37.700000000000003</v>
      </c>
      <c r="F1786">
        <v>-37.6</v>
      </c>
      <c r="G1786">
        <v>-34.1</v>
      </c>
      <c r="H1786">
        <v>-37.200000000000003</v>
      </c>
      <c r="I1786" s="2"/>
      <c r="J1786" s="2"/>
      <c r="K1786" s="2">
        <v>-41.5</v>
      </c>
      <c r="L1786" s="2">
        <v>-38.700000000000003</v>
      </c>
      <c r="M1786" s="2"/>
      <c r="R1786" s="2"/>
      <c r="S1786" s="2"/>
      <c r="T1786" s="2"/>
      <c r="U1786" s="2"/>
      <c r="V1786" s="2"/>
      <c r="W1786" s="2"/>
      <c r="X1786" s="2"/>
      <c r="Y1786" s="2"/>
      <c r="Z1786" s="2"/>
      <c r="AA1786" s="2"/>
      <c r="AB1786" s="2"/>
      <c r="AC1786" s="2"/>
      <c r="AD1786" s="2"/>
      <c r="AE1786" s="2"/>
      <c r="AF1786" s="2"/>
      <c r="AG1786" s="2"/>
      <c r="AH1786" s="2"/>
      <c r="AI1786" s="2"/>
      <c r="AJ1786" s="2"/>
      <c r="AK1786" s="2"/>
      <c r="AL1786" s="2"/>
      <c r="AM1786" s="2"/>
    </row>
    <row r="1787" spans="2:39" x14ac:dyDescent="0.25">
      <c r="B1787" t="s">
        <v>875</v>
      </c>
      <c r="C1787" s="2">
        <v>-5.4</v>
      </c>
      <c r="D1787" s="2">
        <v>-5.7</v>
      </c>
      <c r="E1787">
        <v>-5.3</v>
      </c>
      <c r="F1787">
        <v>-4</v>
      </c>
      <c r="G1787">
        <v>-2.8</v>
      </c>
      <c r="H1787">
        <v>-0.9</v>
      </c>
      <c r="I1787" s="2"/>
      <c r="J1787" s="2"/>
      <c r="K1787" s="2">
        <v>-6.6</v>
      </c>
      <c r="L1787" s="2">
        <v>-6</v>
      </c>
      <c r="M1787" s="2"/>
      <c r="R1787" s="2"/>
      <c r="S1787" s="2"/>
      <c r="T1787" s="2"/>
      <c r="U1787" s="2"/>
      <c r="V1787" s="2"/>
      <c r="W1787" s="2"/>
      <c r="X1787" s="2"/>
      <c r="Y1787" s="2"/>
      <c r="Z1787" s="2"/>
      <c r="AA1787" s="2"/>
      <c r="AB1787" s="2"/>
      <c r="AC1787" s="2"/>
      <c r="AD1787" s="2"/>
      <c r="AE1787" s="2"/>
      <c r="AF1787" s="2"/>
      <c r="AG1787" s="2"/>
      <c r="AH1787" s="2"/>
      <c r="AI1787" s="2"/>
      <c r="AJ1787" s="2"/>
      <c r="AK1787" s="2"/>
      <c r="AL1787" s="2"/>
      <c r="AM1787" s="2"/>
    </row>
    <row r="1788" spans="2:39" x14ac:dyDescent="0.25">
      <c r="B1788" t="s">
        <v>876</v>
      </c>
      <c r="C1788" s="2">
        <v>-0.3</v>
      </c>
      <c r="D1788" s="2">
        <v>-0.2</v>
      </c>
      <c r="E1788">
        <v>-0.1</v>
      </c>
      <c r="F1788">
        <v>-0.2</v>
      </c>
      <c r="G1788">
        <v>-0.2</v>
      </c>
      <c r="H1788">
        <v>-0.1</v>
      </c>
      <c r="I1788" s="2"/>
      <c r="J1788" s="2"/>
      <c r="K1788" s="2">
        <v>-0.3</v>
      </c>
      <c r="L1788" s="2">
        <v>-0.2</v>
      </c>
      <c r="M1788" s="2"/>
      <c r="R1788" s="2"/>
      <c r="S1788" s="2"/>
      <c r="T1788" s="2"/>
      <c r="U1788" s="2"/>
      <c r="V1788" s="2"/>
      <c r="W1788" s="2"/>
      <c r="X1788" s="2"/>
      <c r="Y1788" s="2"/>
      <c r="Z1788" s="2"/>
      <c r="AA1788" s="2"/>
      <c r="AB1788" s="2"/>
      <c r="AC1788" s="2"/>
      <c r="AD1788" s="2"/>
      <c r="AE1788" s="2"/>
      <c r="AF1788" s="2"/>
      <c r="AG1788" s="2"/>
      <c r="AH1788" s="2"/>
      <c r="AI1788" s="2"/>
      <c r="AJ1788" s="2"/>
      <c r="AK1788" s="2"/>
      <c r="AL1788" s="2"/>
      <c r="AM1788" s="2"/>
    </row>
    <row r="1789" spans="2:39" ht="15.75" thickBot="1" x14ac:dyDescent="0.3">
      <c r="B1789" t="s">
        <v>877</v>
      </c>
      <c r="C1789" s="28">
        <v>117.8</v>
      </c>
      <c r="D1789" s="28">
        <v>100.3</v>
      </c>
      <c r="E1789" s="28">
        <v>44.6</v>
      </c>
      <c r="F1789" s="28"/>
      <c r="G1789" s="28"/>
      <c r="H1789" s="28"/>
      <c r="I1789" s="2"/>
      <c r="J1789" s="2"/>
      <c r="K1789" s="28">
        <v>97.3</v>
      </c>
      <c r="L1789" s="28">
        <v>119.1</v>
      </c>
      <c r="M1789" s="28"/>
      <c r="N1789" s="28"/>
      <c r="R1789" s="2"/>
      <c r="S1789" s="2"/>
      <c r="T1789" s="2"/>
      <c r="U1789" s="2"/>
      <c r="V1789" s="2"/>
      <c r="W1789" s="2"/>
      <c r="X1789" s="2"/>
      <c r="Y1789" s="2"/>
      <c r="Z1789" s="2"/>
      <c r="AA1789" s="2"/>
      <c r="AB1789" s="2"/>
      <c r="AC1789" s="2"/>
      <c r="AD1789" s="2"/>
      <c r="AE1789" s="2"/>
      <c r="AF1789" s="2"/>
      <c r="AG1789" s="2"/>
      <c r="AH1789" s="2"/>
      <c r="AI1789" s="2"/>
      <c r="AJ1789" s="2"/>
      <c r="AK1789" s="2"/>
      <c r="AL1789" s="2"/>
      <c r="AM1789" s="2"/>
    </row>
    <row r="1790" spans="2:39" s="13" customFormat="1" x14ac:dyDescent="0.25">
      <c r="B1790" s="13" t="s">
        <v>869</v>
      </c>
      <c r="C1790" s="27">
        <f t="shared" ref="C1790:H1790" si="250">SUM(C1780:C1789)</f>
        <v>1439.2999999999997</v>
      </c>
      <c r="D1790" s="27">
        <f t="shared" si="250"/>
        <v>1253.9999999999998</v>
      </c>
      <c r="E1790" s="27">
        <f t="shared" si="250"/>
        <v>1169.2</v>
      </c>
      <c r="F1790" s="27">
        <f t="shared" si="250"/>
        <v>1084.4000000000001</v>
      </c>
      <c r="G1790" s="27">
        <f t="shared" si="250"/>
        <v>990.60000000000025</v>
      </c>
      <c r="H1790" s="27">
        <f t="shared" si="250"/>
        <v>901.69999999999993</v>
      </c>
      <c r="I1790" s="27"/>
      <c r="J1790" s="27"/>
      <c r="K1790" s="27">
        <f>SUM(K1780:K1789)</f>
        <v>1405.7</v>
      </c>
      <c r="L1790" s="27">
        <f>SUM(L1780:L1789)</f>
        <v>1350.1999999999998</v>
      </c>
      <c r="M1790" s="27"/>
      <c r="R1790" s="27"/>
      <c r="S1790" s="27"/>
      <c r="T1790" s="27"/>
      <c r="U1790" s="27"/>
      <c r="V1790" s="27"/>
      <c r="W1790" s="27"/>
      <c r="X1790" s="27"/>
      <c r="Y1790" s="27"/>
      <c r="Z1790" s="27"/>
      <c r="AA1790" s="27"/>
      <c r="AB1790" s="27"/>
      <c r="AC1790" s="27"/>
      <c r="AD1790" s="27"/>
      <c r="AE1790" s="27"/>
      <c r="AF1790" s="27"/>
      <c r="AG1790" s="27"/>
      <c r="AH1790" s="27"/>
      <c r="AI1790" s="27"/>
      <c r="AJ1790" s="27"/>
      <c r="AK1790" s="27"/>
      <c r="AL1790" s="27"/>
      <c r="AM1790" s="27"/>
    </row>
    <row r="1791" spans="2:39" x14ac:dyDescent="0.25">
      <c r="C1791" s="2"/>
      <c r="D1791" s="2"/>
      <c r="E1791" s="2"/>
      <c r="F1791" s="2"/>
      <c r="G1791" s="2"/>
      <c r="H1791" s="2"/>
      <c r="I1791" s="2"/>
      <c r="J1791" s="2"/>
      <c r="L1791" s="2"/>
      <c r="M1791" s="2"/>
      <c r="R1791" s="2"/>
      <c r="S1791" s="2"/>
      <c r="T1791" s="2"/>
      <c r="U1791" s="2"/>
      <c r="V1791" s="2"/>
      <c r="W1791" s="2"/>
      <c r="X1791" s="2"/>
      <c r="Y1791" s="2"/>
      <c r="Z1791" s="2"/>
      <c r="AA1791" s="2"/>
      <c r="AB1791" s="2"/>
      <c r="AC1791" s="2"/>
      <c r="AD1791" s="2"/>
      <c r="AE1791" s="2"/>
      <c r="AF1791" s="2"/>
      <c r="AG1791" s="2"/>
      <c r="AH1791" s="2"/>
      <c r="AI1791" s="2"/>
      <c r="AJ1791" s="2"/>
      <c r="AK1791" s="2"/>
      <c r="AL1791" s="2"/>
      <c r="AM1791" s="2"/>
    </row>
    <row r="1792" spans="2:39" ht="15.75" thickBot="1" x14ac:dyDescent="0.3">
      <c r="B1792" t="s">
        <v>878</v>
      </c>
      <c r="C1792" s="28">
        <v>223.4</v>
      </c>
      <c r="D1792" s="28">
        <v>187</v>
      </c>
      <c r="E1792" s="28">
        <v>195.4</v>
      </c>
      <c r="F1792" s="28">
        <v>197.9</v>
      </c>
      <c r="G1792" s="28">
        <v>205.6</v>
      </c>
      <c r="H1792" s="28">
        <v>24</v>
      </c>
      <c r="I1792" s="2"/>
      <c r="J1792" s="2"/>
      <c r="K1792" s="28">
        <v>200</v>
      </c>
      <c r="L1792" s="28">
        <v>181.2</v>
      </c>
      <c r="M1792" s="28"/>
      <c r="N1792" s="28"/>
      <c r="R1792" s="2"/>
      <c r="S1792" s="2"/>
      <c r="T1792" s="2"/>
      <c r="U1792" s="2"/>
      <c r="V1792" s="2"/>
      <c r="W1792" s="2"/>
      <c r="X1792" s="2"/>
      <c r="Y1792" s="2"/>
      <c r="Z1792" s="2"/>
      <c r="AA1792" s="2"/>
      <c r="AB1792" s="2"/>
      <c r="AC1792" s="2"/>
      <c r="AD1792" s="2"/>
      <c r="AE1792" s="2"/>
      <c r="AF1792" s="2"/>
      <c r="AG1792" s="2"/>
      <c r="AH1792" s="2"/>
      <c r="AI1792" s="2"/>
      <c r="AJ1792" s="2"/>
      <c r="AK1792" s="2"/>
      <c r="AL1792" s="2"/>
      <c r="AM1792" s="2"/>
    </row>
    <row r="1793" spans="2:39" s="13" customFormat="1" x14ac:dyDescent="0.25">
      <c r="B1793" s="13" t="s">
        <v>879</v>
      </c>
      <c r="C1793" s="27">
        <f>SUM(C1790:C1792)</f>
        <v>1662.6999999999998</v>
      </c>
      <c r="D1793" s="27">
        <f>SUM(D1790:D1792)</f>
        <v>1440.9999999999998</v>
      </c>
      <c r="E1793" s="27">
        <f t="shared" ref="E1793:H1793" si="251">SUM(E1790:E1792)</f>
        <v>1364.6000000000001</v>
      </c>
      <c r="F1793" s="27">
        <f t="shared" si="251"/>
        <v>1282.3000000000002</v>
      </c>
      <c r="G1793" s="27">
        <f t="shared" si="251"/>
        <v>1196.2000000000003</v>
      </c>
      <c r="H1793" s="27">
        <f t="shared" si="251"/>
        <v>925.69999999999993</v>
      </c>
      <c r="I1793" s="27"/>
      <c r="J1793" s="27"/>
      <c r="K1793" s="27">
        <f>SUM(K1790:K1792)</f>
        <v>1605.7</v>
      </c>
      <c r="L1793" s="27">
        <f>SUM(L1790:L1792)</f>
        <v>1531.3999999999999</v>
      </c>
      <c r="M1793" s="27"/>
      <c r="R1793" s="27"/>
      <c r="S1793" s="27"/>
      <c r="T1793" s="27"/>
      <c r="U1793" s="27"/>
      <c r="V1793" s="27"/>
      <c r="W1793" s="27"/>
      <c r="X1793" s="27"/>
      <c r="Y1793" s="27"/>
      <c r="Z1793" s="27"/>
      <c r="AA1793" s="27"/>
      <c r="AB1793" s="27"/>
      <c r="AC1793" s="27"/>
      <c r="AD1793" s="27"/>
      <c r="AE1793" s="27"/>
      <c r="AF1793" s="27"/>
      <c r="AG1793" s="27"/>
      <c r="AH1793" s="27"/>
      <c r="AI1793" s="27"/>
      <c r="AJ1793" s="27"/>
      <c r="AK1793" s="27"/>
      <c r="AL1793" s="27"/>
      <c r="AM1793" s="27"/>
    </row>
    <row r="1794" spans="2:39" x14ac:dyDescent="0.25">
      <c r="C1794" s="2"/>
      <c r="D1794" s="2"/>
      <c r="E1794" s="2"/>
      <c r="F1794" s="2"/>
      <c r="G1794" s="2"/>
      <c r="H1794" s="2"/>
      <c r="I1794" s="2"/>
      <c r="J1794" s="2"/>
      <c r="L1794" s="2"/>
      <c r="M1794" s="2"/>
      <c r="R1794" s="2"/>
      <c r="S1794" s="2"/>
      <c r="T1794" s="2"/>
      <c r="U1794" s="2"/>
      <c r="V1794" s="2"/>
      <c r="W1794" s="2"/>
      <c r="X1794" s="2"/>
      <c r="Y1794" s="2"/>
      <c r="Z1794" s="2"/>
      <c r="AA1794" s="2"/>
      <c r="AB1794" s="2"/>
      <c r="AC1794" s="2"/>
      <c r="AD1794" s="2"/>
      <c r="AE1794" s="2"/>
      <c r="AF1794" s="2"/>
      <c r="AG1794" s="2"/>
      <c r="AH1794" s="2"/>
      <c r="AI1794" s="2"/>
      <c r="AJ1794" s="2"/>
      <c r="AK1794" s="2"/>
      <c r="AL1794" s="2"/>
      <c r="AM1794" s="2"/>
    </row>
    <row r="1795" spans="2:39" x14ac:dyDescent="0.25">
      <c r="B1795" s="13" t="s">
        <v>880</v>
      </c>
      <c r="E1795" s="2"/>
      <c r="F1795" s="2"/>
      <c r="G1795" s="2"/>
      <c r="H1795" s="2"/>
      <c r="I1795" s="2"/>
      <c r="J1795" s="2"/>
      <c r="M1795" s="2"/>
      <c r="R1795" s="2"/>
      <c r="S1795" s="2"/>
      <c r="T1795" s="2"/>
      <c r="U1795" s="2"/>
      <c r="V1795" s="2"/>
      <c r="W1795" s="2"/>
      <c r="X1795" s="2"/>
      <c r="Y1795" s="2"/>
      <c r="Z1795" s="2"/>
      <c r="AA1795" s="2"/>
      <c r="AB1795" s="2"/>
      <c r="AC1795" s="2"/>
      <c r="AD1795" s="2"/>
      <c r="AE1795" s="2"/>
      <c r="AF1795" s="2"/>
      <c r="AG1795" s="2"/>
      <c r="AH1795" s="2"/>
      <c r="AI1795" s="2"/>
      <c r="AJ1795" s="2"/>
      <c r="AK1795" s="2"/>
      <c r="AL1795" s="2"/>
      <c r="AM1795" s="2"/>
    </row>
    <row r="1796" spans="2:39" x14ac:dyDescent="0.25">
      <c r="B1796" t="s">
        <v>881</v>
      </c>
      <c r="C1796" s="2">
        <v>7945.8</v>
      </c>
      <c r="D1796" s="2">
        <v>7789</v>
      </c>
      <c r="E1796" s="2">
        <v>7930.5</v>
      </c>
      <c r="F1796" s="2">
        <v>7605.4</v>
      </c>
      <c r="G1796" s="2">
        <v>6967.6</v>
      </c>
      <c r="H1796" s="2">
        <v>5824.9</v>
      </c>
      <c r="I1796" s="2"/>
      <c r="J1796" s="2"/>
      <c r="K1796" s="2">
        <v>8132.8</v>
      </c>
      <c r="L1796" s="2">
        <v>7770.7</v>
      </c>
      <c r="M1796" s="2"/>
      <c r="R1796" s="2"/>
      <c r="S1796" s="2"/>
      <c r="T1796" s="2"/>
      <c r="U1796" s="2"/>
      <c r="V1796" s="2"/>
      <c r="W1796" s="2"/>
      <c r="X1796" s="2"/>
      <c r="Y1796" s="2"/>
      <c r="Z1796" s="2"/>
      <c r="AA1796" s="2"/>
      <c r="AB1796" s="2"/>
      <c r="AC1796" s="2"/>
      <c r="AD1796" s="2"/>
      <c r="AE1796" s="2"/>
      <c r="AF1796" s="2"/>
      <c r="AG1796" s="2"/>
      <c r="AH1796" s="2"/>
      <c r="AI1796" s="2"/>
      <c r="AJ1796" s="2"/>
      <c r="AK1796" s="2"/>
      <c r="AL1796" s="2"/>
      <c r="AM1796" s="2"/>
    </row>
    <row r="1797" spans="2:39" x14ac:dyDescent="0.25">
      <c r="B1797" t="s">
        <v>882</v>
      </c>
      <c r="C1797" s="2">
        <v>1038.5</v>
      </c>
      <c r="D1797" s="2">
        <v>945.7</v>
      </c>
      <c r="E1797">
        <v>884.4</v>
      </c>
      <c r="F1797">
        <v>845.8</v>
      </c>
      <c r="G1797">
        <v>806.8</v>
      </c>
      <c r="H1797">
        <v>784.9</v>
      </c>
      <c r="I1797" s="2"/>
      <c r="J1797" s="2"/>
      <c r="K1797" s="2">
        <v>1038.5</v>
      </c>
      <c r="L1797" s="2">
        <v>945.7</v>
      </c>
      <c r="M1797" s="2"/>
      <c r="R1797" s="2"/>
      <c r="S1797" s="2"/>
      <c r="T1797" s="2"/>
      <c r="U1797" s="2"/>
      <c r="V1797" s="2"/>
      <c r="W1797" s="2"/>
      <c r="X1797" s="2"/>
      <c r="Y1797" s="2"/>
      <c r="Z1797" s="2"/>
      <c r="AA1797" s="2"/>
      <c r="AB1797" s="2"/>
      <c r="AC1797" s="2"/>
      <c r="AD1797" s="2"/>
      <c r="AE1797" s="2"/>
      <c r="AF1797" s="2"/>
      <c r="AG1797" s="2"/>
      <c r="AH1797" s="2"/>
      <c r="AI1797" s="2"/>
      <c r="AJ1797" s="2"/>
      <c r="AK1797" s="2"/>
      <c r="AL1797" s="2"/>
      <c r="AM1797" s="2"/>
    </row>
    <row r="1798" spans="2:39" ht="15.75" thickBot="1" x14ac:dyDescent="0.3">
      <c r="B1798" t="s">
        <v>883</v>
      </c>
      <c r="C1798" s="28">
        <v>121</v>
      </c>
      <c r="D1798" s="28">
        <v>128.5</v>
      </c>
      <c r="E1798" s="28">
        <v>152.5</v>
      </c>
      <c r="F1798" s="28">
        <v>96.3</v>
      </c>
      <c r="G1798" s="28">
        <v>84.6</v>
      </c>
      <c r="H1798" s="28">
        <v>72.7</v>
      </c>
      <c r="I1798" s="2"/>
      <c r="J1798" s="2"/>
      <c r="K1798" s="28">
        <v>135</v>
      </c>
      <c r="L1798" s="28">
        <v>110.1</v>
      </c>
      <c r="M1798" s="28"/>
      <c r="N1798" s="28"/>
      <c r="R1798" s="2"/>
      <c r="S1798" s="2"/>
      <c r="T1798" s="2"/>
      <c r="U1798" s="2"/>
      <c r="V1798" s="2"/>
      <c r="W1798" s="2"/>
      <c r="X1798" s="2"/>
      <c r="Y1798" s="2"/>
      <c r="Z1798" s="2"/>
      <c r="AA1798" s="2"/>
      <c r="AB1798" s="2"/>
      <c r="AC1798" s="2"/>
      <c r="AD1798" s="2"/>
      <c r="AE1798" s="2"/>
      <c r="AF1798" s="2"/>
      <c r="AG1798" s="2"/>
      <c r="AH1798" s="2"/>
      <c r="AI1798" s="2"/>
      <c r="AJ1798" s="2"/>
      <c r="AK1798" s="2"/>
      <c r="AL1798" s="2"/>
      <c r="AM1798" s="2"/>
    </row>
    <row r="1799" spans="2:39" s="13" customFormat="1" x14ac:dyDescent="0.25">
      <c r="B1799" s="13" t="s">
        <v>41</v>
      </c>
      <c r="C1799" s="27">
        <f t="shared" ref="C1799:H1799" si="252">SUM(C1796:C1798)</f>
        <v>9105.2999999999993</v>
      </c>
      <c r="D1799" s="27">
        <f t="shared" si="252"/>
        <v>8863.2000000000007</v>
      </c>
      <c r="E1799" s="27">
        <f t="shared" si="252"/>
        <v>8967.4</v>
      </c>
      <c r="F1799" s="27">
        <f t="shared" si="252"/>
        <v>8547.4999999999982</v>
      </c>
      <c r="G1799" s="27">
        <f t="shared" si="252"/>
        <v>7859.0000000000009</v>
      </c>
      <c r="H1799" s="27">
        <f t="shared" si="252"/>
        <v>6682.4999999999991</v>
      </c>
      <c r="I1799" s="27"/>
      <c r="J1799" s="27"/>
      <c r="K1799" s="27">
        <f>SUM(K1796:K1798)</f>
        <v>9306.2999999999993</v>
      </c>
      <c r="L1799" s="27">
        <f>SUM(L1796:L1798)</f>
        <v>8826.5</v>
      </c>
      <c r="M1799" s="27"/>
      <c r="R1799" s="27"/>
      <c r="S1799" s="27"/>
      <c r="T1799" s="27"/>
      <c r="U1799" s="27"/>
      <c r="V1799" s="27"/>
      <c r="W1799" s="27"/>
      <c r="X1799" s="27"/>
      <c r="Y1799" s="27"/>
      <c r="Z1799" s="27"/>
      <c r="AA1799" s="27"/>
      <c r="AB1799" s="27"/>
      <c r="AC1799" s="27"/>
      <c r="AD1799" s="27"/>
      <c r="AE1799" s="27"/>
      <c r="AF1799" s="27"/>
      <c r="AG1799" s="27"/>
      <c r="AH1799" s="27"/>
      <c r="AI1799" s="27"/>
      <c r="AJ1799" s="27"/>
      <c r="AK1799" s="27"/>
      <c r="AL1799" s="27"/>
      <c r="AM1799" s="27"/>
    </row>
    <row r="1800" spans="2:39" x14ac:dyDescent="0.25">
      <c r="C1800" s="2"/>
      <c r="D1800" s="2"/>
      <c r="E1800" s="2"/>
      <c r="F1800" s="2"/>
      <c r="G1800" s="2"/>
      <c r="H1800" s="2"/>
      <c r="I1800" s="2"/>
      <c r="J1800" s="2"/>
      <c r="L1800" s="2"/>
      <c r="M1800" s="2"/>
      <c r="R1800" s="2"/>
      <c r="S1800" s="2"/>
      <c r="T1800" s="2"/>
      <c r="U1800" s="2"/>
      <c r="V1800" s="2"/>
      <c r="W1800" s="2"/>
      <c r="X1800" s="2"/>
      <c r="Y1800" s="2"/>
      <c r="Z1800" s="2"/>
      <c r="AA1800" s="2"/>
      <c r="AB1800" s="2"/>
      <c r="AC1800" s="2"/>
      <c r="AD1800" s="2"/>
      <c r="AE1800" s="2"/>
      <c r="AF1800" s="2"/>
      <c r="AG1800" s="2"/>
      <c r="AH1800" s="2"/>
      <c r="AI1800" s="2"/>
      <c r="AJ1800" s="2"/>
      <c r="AK1800" s="2"/>
      <c r="AL1800" s="2"/>
      <c r="AM1800" s="2"/>
    </row>
    <row r="1801" spans="2:39" x14ac:dyDescent="0.25">
      <c r="B1801" t="s">
        <v>884</v>
      </c>
      <c r="C1801" s="8">
        <f>SUM(C1790/C1799)</f>
        <v>0.15807277080381754</v>
      </c>
      <c r="D1801" s="8">
        <f>SUM(D1790/D1799)</f>
        <v>0.14148388843758458</v>
      </c>
      <c r="E1801" s="24">
        <v>0.13</v>
      </c>
      <c r="F1801" s="24">
        <v>0.127</v>
      </c>
      <c r="G1801" s="24">
        <v>0.126</v>
      </c>
      <c r="H1801" s="24">
        <v>0.13500000000000001</v>
      </c>
      <c r="I1801" s="2"/>
      <c r="J1801" s="2"/>
      <c r="K1801" s="24">
        <v>0.151</v>
      </c>
      <c r="L1801" s="24">
        <v>0.153</v>
      </c>
      <c r="M1801" s="2"/>
      <c r="R1801" s="2"/>
      <c r="S1801" s="2"/>
      <c r="T1801" s="2"/>
      <c r="U1801" s="2"/>
      <c r="V1801" s="2"/>
      <c r="W1801" s="2"/>
      <c r="X1801" s="2"/>
      <c r="Y1801" s="2"/>
      <c r="Z1801" s="2"/>
      <c r="AA1801" s="2"/>
      <c r="AB1801" s="2"/>
      <c r="AC1801" s="2"/>
      <c r="AD1801" s="2"/>
      <c r="AE1801" s="2"/>
      <c r="AF1801" s="2"/>
      <c r="AG1801" s="2"/>
      <c r="AH1801" s="2"/>
      <c r="AI1801" s="2"/>
      <c r="AJ1801" s="2"/>
      <c r="AK1801" s="2"/>
      <c r="AL1801" s="2"/>
      <c r="AM1801" s="2"/>
    </row>
    <row r="1802" spans="2:39" x14ac:dyDescent="0.25">
      <c r="B1802" t="s">
        <v>164</v>
      </c>
      <c r="C1802" s="8">
        <f>SUM(C1793/C1799)</f>
        <v>0.18260793164420722</v>
      </c>
      <c r="D1802" s="8">
        <f>SUM(D1793/D1799)</f>
        <v>0.16258236302915421</v>
      </c>
      <c r="E1802" s="24">
        <v>0.152</v>
      </c>
      <c r="F1802" s="24">
        <v>0.15</v>
      </c>
      <c r="G1802" s="24">
        <v>0.152</v>
      </c>
      <c r="H1802" s="24">
        <v>0.13800000000000001</v>
      </c>
      <c r="I1802" s="2"/>
      <c r="J1802" s="2"/>
      <c r="K1802" s="24">
        <v>0.17299999999999999</v>
      </c>
      <c r="L1802" s="24">
        <v>0.17399999999999999</v>
      </c>
      <c r="M1802" s="2"/>
      <c r="R1802" s="2"/>
      <c r="S1802" s="2"/>
      <c r="T1802" s="2"/>
      <c r="U1802" s="2"/>
      <c r="V1802" s="2"/>
      <c r="W1802" s="2"/>
      <c r="X1802" s="2"/>
      <c r="Y1802" s="2"/>
      <c r="Z1802" s="2"/>
      <c r="AA1802" s="2"/>
      <c r="AB1802" s="2"/>
      <c r="AC1802" s="2"/>
      <c r="AD1802" s="2"/>
      <c r="AE1802" s="2"/>
      <c r="AF1802" s="2"/>
      <c r="AG1802" s="2"/>
      <c r="AH1802" s="2"/>
      <c r="AI1802" s="2"/>
      <c r="AJ1802" s="2"/>
      <c r="AK1802" s="2"/>
      <c r="AL1802" s="2"/>
      <c r="AM1802" s="2"/>
    </row>
    <row r="1803" spans="2:39" x14ac:dyDescent="0.25">
      <c r="C1803" s="2"/>
      <c r="D1803" s="2"/>
      <c r="E1803" s="2"/>
      <c r="F1803" s="2"/>
      <c r="G1803" s="2"/>
      <c r="H1803" s="2"/>
      <c r="I1803" s="2"/>
      <c r="J1803" s="2"/>
      <c r="L1803" s="2"/>
      <c r="M1803" s="2"/>
      <c r="R1803" s="2"/>
      <c r="S1803" s="2"/>
      <c r="T1803" s="2"/>
      <c r="U1803" s="2"/>
      <c r="V1803" s="2"/>
      <c r="W1803" s="2"/>
      <c r="X1803" s="2"/>
      <c r="Y1803" s="2"/>
      <c r="Z1803" s="2"/>
      <c r="AA1803" s="2"/>
      <c r="AB1803" s="2"/>
      <c r="AC1803" s="2"/>
      <c r="AD1803" s="2"/>
      <c r="AE1803" s="2"/>
      <c r="AF1803" s="2"/>
      <c r="AG1803" s="2"/>
      <c r="AH1803" s="2"/>
      <c r="AI1803" s="2"/>
      <c r="AJ1803" s="2"/>
      <c r="AK1803" s="2"/>
      <c r="AL1803" s="2"/>
      <c r="AM1803" s="2"/>
    </row>
    <row r="1804" spans="2:39" x14ac:dyDescent="0.25">
      <c r="B1804" s="13" t="s">
        <v>885</v>
      </c>
      <c r="C1804" s="2"/>
      <c r="D1804" s="2"/>
      <c r="E1804" s="2"/>
      <c r="F1804" s="2"/>
      <c r="G1804" s="2"/>
      <c r="H1804" s="2"/>
      <c r="I1804" s="2"/>
      <c r="J1804" s="2"/>
      <c r="L1804" s="2"/>
      <c r="M1804" s="2"/>
      <c r="R1804" s="2"/>
      <c r="S1804" s="2"/>
      <c r="T1804" s="2"/>
      <c r="U1804" s="2"/>
      <c r="V1804" s="2"/>
      <c r="W1804" s="2"/>
      <c r="X1804" s="2"/>
      <c r="Y1804" s="2"/>
      <c r="Z1804" s="2"/>
      <c r="AA1804" s="2"/>
      <c r="AB1804" s="2"/>
      <c r="AC1804" s="2"/>
      <c r="AD1804" s="2"/>
      <c r="AE1804" s="2"/>
      <c r="AF1804" s="2"/>
      <c r="AG1804" s="2"/>
      <c r="AH1804" s="2"/>
      <c r="AI1804" s="2"/>
      <c r="AJ1804" s="2"/>
      <c r="AK1804" s="2"/>
      <c r="AL1804" s="2"/>
      <c r="AM1804" s="2"/>
    </row>
    <row r="1805" spans="2:39" x14ac:dyDescent="0.25">
      <c r="B1805" t="s">
        <v>372</v>
      </c>
      <c r="C1805" s="2">
        <v>1569.3</v>
      </c>
      <c r="D1805" s="2">
        <v>1449.6</v>
      </c>
      <c r="E1805" s="2">
        <v>1406.4</v>
      </c>
      <c r="F1805" s="2">
        <v>1348.7</v>
      </c>
      <c r="G1805" s="2">
        <v>1236</v>
      </c>
      <c r="H1805" s="2">
        <v>1096.9000000000001</v>
      </c>
      <c r="I1805" s="2"/>
      <c r="J1805" s="2"/>
      <c r="K1805" s="2">
        <v>1608.2</v>
      </c>
      <c r="L1805" s="2">
        <v>1480.4</v>
      </c>
      <c r="M1805" s="2"/>
      <c r="R1805" s="2"/>
      <c r="S1805" s="2"/>
      <c r="T1805" s="2"/>
      <c r="U1805" s="2"/>
      <c r="V1805" s="2"/>
      <c r="W1805" s="2"/>
      <c r="X1805" s="2"/>
      <c r="Y1805" s="2"/>
      <c r="Z1805" s="2"/>
      <c r="AA1805" s="2"/>
      <c r="AB1805" s="2"/>
      <c r="AC1805" s="2"/>
      <c r="AD1805" s="2"/>
      <c r="AE1805" s="2"/>
      <c r="AF1805" s="2"/>
      <c r="AG1805" s="2"/>
      <c r="AH1805" s="2"/>
      <c r="AI1805" s="2"/>
      <c r="AJ1805" s="2"/>
      <c r="AK1805" s="2"/>
      <c r="AL1805" s="2"/>
      <c r="AM1805" s="2"/>
    </row>
    <row r="1806" spans="2:39" x14ac:dyDescent="0.25">
      <c r="B1806" t="s">
        <v>886</v>
      </c>
      <c r="C1806" s="2"/>
      <c r="D1806" s="2"/>
      <c r="E1806" s="2"/>
      <c r="F1806" s="2"/>
      <c r="G1806" s="2"/>
      <c r="H1806" s="2"/>
      <c r="I1806" s="2"/>
      <c r="J1806" s="2"/>
      <c r="L1806" s="2"/>
      <c r="M1806" s="2"/>
      <c r="R1806" s="2"/>
      <c r="S1806" s="2"/>
      <c r="T1806" s="2"/>
      <c r="U1806" s="2"/>
      <c r="V1806" s="2"/>
      <c r="W1806" s="2"/>
      <c r="X1806" s="2"/>
      <c r="Y1806" s="2"/>
      <c r="Z1806" s="2"/>
      <c r="AA1806" s="2"/>
      <c r="AB1806" s="2"/>
      <c r="AC1806" s="2"/>
      <c r="AD1806" s="2"/>
      <c r="AE1806" s="2"/>
      <c r="AF1806" s="2"/>
      <c r="AG1806" s="2"/>
      <c r="AH1806" s="2"/>
      <c r="AI1806" s="2"/>
      <c r="AJ1806" s="2"/>
      <c r="AK1806" s="2"/>
      <c r="AL1806" s="2"/>
      <c r="AM1806" s="2"/>
    </row>
    <row r="1807" spans="2:39" x14ac:dyDescent="0.25">
      <c r="B1807" t="s">
        <v>872</v>
      </c>
      <c r="C1807" s="2">
        <v>-180.7</v>
      </c>
      <c r="D1807" s="2">
        <v>-236.9</v>
      </c>
      <c r="E1807" s="2">
        <v>-216.1</v>
      </c>
      <c r="F1807">
        <v>-198.1</v>
      </c>
      <c r="G1807">
        <v>-186.3</v>
      </c>
      <c r="H1807">
        <v>-145.30000000000001</v>
      </c>
      <c r="I1807" s="2"/>
      <c r="J1807" s="2"/>
      <c r="K1807">
        <v>-236</v>
      </c>
      <c r="L1807" s="2">
        <v>-196.8</v>
      </c>
      <c r="M1807" s="2"/>
      <c r="R1807" s="2"/>
      <c r="S1807" s="2"/>
      <c r="T1807" s="2"/>
      <c r="U1807" s="2"/>
      <c r="V1807" s="2"/>
      <c r="W1807" s="2"/>
      <c r="X1807" s="2"/>
      <c r="Y1807" s="2"/>
      <c r="Z1807" s="2"/>
      <c r="AA1807" s="2"/>
      <c r="AB1807" s="2"/>
      <c r="AC1807" s="2"/>
      <c r="AD1807" s="2"/>
      <c r="AE1807" s="2"/>
      <c r="AF1807" s="2"/>
      <c r="AG1807" s="2"/>
      <c r="AH1807" s="2"/>
      <c r="AI1807" s="2"/>
      <c r="AJ1807" s="2"/>
      <c r="AK1807" s="2"/>
      <c r="AL1807" s="2"/>
      <c r="AM1807" s="2"/>
    </row>
    <row r="1808" spans="2:39" x14ac:dyDescent="0.25">
      <c r="B1808" t="s">
        <v>873</v>
      </c>
      <c r="C1808" s="2">
        <v>-62.7</v>
      </c>
      <c r="D1808" s="2">
        <v>-59.8</v>
      </c>
      <c r="E1808">
        <v>-198.1</v>
      </c>
      <c r="F1808">
        <v>-62.7</v>
      </c>
      <c r="G1808">
        <v>-59.8</v>
      </c>
      <c r="H1808">
        <v>-56.1</v>
      </c>
      <c r="I1808" s="2"/>
      <c r="J1808" s="2"/>
      <c r="K1808">
        <v>-46.2</v>
      </c>
      <c r="L1808" s="2">
        <v>-51.2</v>
      </c>
      <c r="M1808" s="2"/>
      <c r="R1808" s="2"/>
      <c r="S1808" s="2"/>
      <c r="T1808" s="2"/>
      <c r="U1808" s="2"/>
      <c r="V1808" s="2"/>
      <c r="W1808" s="2"/>
      <c r="X1808" s="2"/>
      <c r="Y1808" s="2"/>
      <c r="Z1808" s="2"/>
      <c r="AA1808" s="2"/>
      <c r="AB1808" s="2"/>
      <c r="AC1808" s="2"/>
      <c r="AD1808" s="2"/>
      <c r="AE1808" s="2"/>
      <c r="AF1808" s="2"/>
      <c r="AG1808" s="2"/>
      <c r="AH1808" s="2"/>
      <c r="AI1808" s="2"/>
      <c r="AJ1808" s="2"/>
      <c r="AK1808" s="2"/>
      <c r="AL1808" s="2"/>
      <c r="AM1808" s="2"/>
    </row>
    <row r="1809" spans="2:39" x14ac:dyDescent="0.25">
      <c r="B1809" t="s">
        <v>877</v>
      </c>
      <c r="C1809" s="2">
        <v>117.8</v>
      </c>
      <c r="D1809" s="2">
        <v>100.3</v>
      </c>
      <c r="E1809">
        <v>44.6</v>
      </c>
      <c r="F1809" s="2"/>
      <c r="G1809" s="2"/>
      <c r="H1809" s="2"/>
      <c r="I1809" s="2"/>
      <c r="J1809" s="2"/>
      <c r="K1809">
        <v>97.3</v>
      </c>
      <c r="L1809" s="2">
        <v>119.1</v>
      </c>
      <c r="M1809" s="2"/>
      <c r="R1809" s="2"/>
      <c r="S1809" s="2"/>
      <c r="T1809" s="2"/>
      <c r="U1809" s="2"/>
      <c r="V1809" s="2"/>
      <c r="W1809" s="2"/>
      <c r="X1809" s="2"/>
      <c r="Y1809" s="2"/>
      <c r="Z1809" s="2"/>
      <c r="AA1809" s="2"/>
      <c r="AB1809" s="2"/>
      <c r="AC1809" s="2"/>
      <c r="AD1809" s="2"/>
      <c r="AE1809" s="2"/>
      <c r="AF1809" s="2"/>
      <c r="AG1809" s="2"/>
      <c r="AH1809" s="2"/>
      <c r="AI1809" s="2"/>
      <c r="AJ1809" s="2"/>
      <c r="AK1809" s="2"/>
      <c r="AL1809" s="2"/>
      <c r="AM1809" s="2"/>
    </row>
    <row r="1810" spans="2:39" x14ac:dyDescent="0.25">
      <c r="B1810" t="s">
        <v>875</v>
      </c>
      <c r="C1810" s="2">
        <v>-5.4</v>
      </c>
      <c r="D1810" s="2">
        <v>-5.7</v>
      </c>
      <c r="E1810">
        <v>-5.3</v>
      </c>
      <c r="F1810">
        <v>-4</v>
      </c>
      <c r="G1810">
        <v>-2.8</v>
      </c>
      <c r="H1810">
        <v>-0.9</v>
      </c>
      <c r="I1810" s="2"/>
      <c r="J1810" s="2"/>
      <c r="K1810">
        <v>-6.6</v>
      </c>
      <c r="L1810" s="2">
        <v>-6</v>
      </c>
      <c r="M1810" s="2"/>
      <c r="R1810" s="2"/>
      <c r="S1810" s="2"/>
      <c r="T1810" s="2"/>
      <c r="U1810" s="2"/>
      <c r="V1810" s="2"/>
      <c r="W1810" s="2"/>
      <c r="X1810" s="2"/>
      <c r="Y1810" s="2"/>
      <c r="Z1810" s="2"/>
      <c r="AA1810" s="2"/>
      <c r="AB1810" s="2"/>
      <c r="AC1810" s="2"/>
      <c r="AD1810" s="2"/>
      <c r="AE1810" s="2"/>
      <c r="AF1810" s="2"/>
      <c r="AG1810" s="2"/>
      <c r="AH1810" s="2"/>
      <c r="AI1810" s="2"/>
      <c r="AJ1810" s="2"/>
      <c r="AK1810" s="2"/>
      <c r="AL1810" s="2"/>
      <c r="AM1810" s="2"/>
    </row>
    <row r="1811" spans="2:39" x14ac:dyDescent="0.25">
      <c r="B1811" t="s">
        <v>876</v>
      </c>
      <c r="C1811" s="2">
        <v>-0.3</v>
      </c>
      <c r="D1811" s="2">
        <v>-0.2</v>
      </c>
      <c r="E1811">
        <v>-0.1</v>
      </c>
      <c r="F1811">
        <v>-0.2</v>
      </c>
      <c r="G1811">
        <v>-0.2</v>
      </c>
      <c r="H1811">
        <v>-0.1</v>
      </c>
      <c r="I1811" s="2"/>
      <c r="J1811" s="2"/>
      <c r="K1811">
        <v>-0.3</v>
      </c>
      <c r="L1811" s="2">
        <v>-0.2</v>
      </c>
      <c r="M1811" s="2"/>
      <c r="R1811" s="2"/>
      <c r="S1811" s="2"/>
      <c r="T1811" s="2"/>
      <c r="U1811" s="2"/>
      <c r="V1811" s="2"/>
      <c r="W1811" s="2"/>
      <c r="X1811" s="2"/>
      <c r="Y1811" s="2"/>
      <c r="Z1811" s="2"/>
      <c r="AA1811" s="2"/>
      <c r="AB1811" s="2"/>
      <c r="AC1811" s="2"/>
      <c r="AD1811" s="2"/>
      <c r="AE1811" s="2"/>
      <c r="AF1811" s="2"/>
      <c r="AG1811" s="2"/>
      <c r="AH1811" s="2"/>
      <c r="AI1811" s="2"/>
      <c r="AJ1811" s="2"/>
      <c r="AK1811" s="2"/>
      <c r="AL1811" s="2"/>
      <c r="AM1811" s="2"/>
    </row>
    <row r="1812" spans="2:39" x14ac:dyDescent="0.25">
      <c r="B1812" t="s">
        <v>887</v>
      </c>
      <c r="E1812" s="2"/>
      <c r="F1812" s="2"/>
      <c r="G1812" s="2"/>
      <c r="H1812" s="2"/>
      <c r="I1812" s="2"/>
      <c r="J1812" s="2"/>
      <c r="L1812" s="2"/>
      <c r="M1812" s="2"/>
      <c r="R1812" s="2"/>
      <c r="S1812" s="2"/>
      <c r="T1812" s="2"/>
      <c r="U1812" s="2"/>
      <c r="V1812" s="2"/>
      <c r="W1812" s="2"/>
      <c r="X1812" s="2"/>
      <c r="Y1812" s="2"/>
      <c r="Z1812" s="2"/>
      <c r="AA1812" s="2"/>
      <c r="AB1812" s="2"/>
      <c r="AC1812" s="2"/>
      <c r="AD1812" s="2"/>
      <c r="AE1812" s="2"/>
      <c r="AF1812" s="2"/>
      <c r="AG1812" s="2"/>
      <c r="AH1812" s="2"/>
      <c r="AI1812" s="2"/>
      <c r="AJ1812" s="2"/>
      <c r="AK1812" s="2"/>
      <c r="AL1812" s="2"/>
      <c r="AM1812" s="2"/>
    </row>
    <row r="1813" spans="2:39" x14ac:dyDescent="0.25">
      <c r="B1813" t="s">
        <v>888</v>
      </c>
      <c r="C1813" s="2">
        <v>0.3</v>
      </c>
      <c r="D1813" s="2">
        <v>5.7</v>
      </c>
      <c r="E1813">
        <v>4.4000000000000004</v>
      </c>
      <c r="F1813">
        <v>-0.1</v>
      </c>
      <c r="G1813">
        <v>3.2</v>
      </c>
      <c r="H1813">
        <v>6.7</v>
      </c>
      <c r="I1813" s="2"/>
      <c r="J1813" s="2"/>
      <c r="K1813">
        <v>-10.7</v>
      </c>
      <c r="L1813" s="2">
        <v>3.9</v>
      </c>
      <c r="M1813" s="2"/>
      <c r="R1813" s="2"/>
      <c r="S1813" s="2"/>
      <c r="T1813" s="2"/>
      <c r="U1813" s="2"/>
      <c r="V1813" s="2"/>
      <c r="W1813" s="2"/>
      <c r="X1813" s="2"/>
      <c r="Y1813" s="2"/>
      <c r="Z1813" s="2"/>
      <c r="AA1813" s="2"/>
      <c r="AB1813" s="2"/>
      <c r="AC1813" s="2"/>
      <c r="AD1813" s="2"/>
      <c r="AE1813" s="2"/>
      <c r="AF1813" s="2"/>
      <c r="AG1813" s="2"/>
      <c r="AH1813" s="2"/>
      <c r="AI1813" s="2"/>
      <c r="AJ1813" s="2"/>
      <c r="AK1813" s="2"/>
      <c r="AL1813" s="2"/>
      <c r="AM1813" s="2"/>
    </row>
    <row r="1814" spans="2:39" ht="15.75" thickBot="1" x14ac:dyDescent="0.3">
      <c r="B1814" t="s">
        <v>89</v>
      </c>
      <c r="C1814" s="28">
        <v>1</v>
      </c>
      <c r="D1814" s="28">
        <v>1</v>
      </c>
      <c r="E1814" s="28">
        <v>1</v>
      </c>
      <c r="F1814" s="28">
        <v>0.8</v>
      </c>
      <c r="G1814" s="28">
        <v>0.5</v>
      </c>
      <c r="H1814" s="28">
        <v>0.2</v>
      </c>
      <c r="I1814" s="2"/>
      <c r="J1814" s="2"/>
      <c r="K1814" s="28"/>
      <c r="L1814" s="28">
        <v>1</v>
      </c>
      <c r="M1814" s="28"/>
      <c r="N1814" s="28"/>
      <c r="R1814" s="2"/>
      <c r="S1814" s="2"/>
      <c r="T1814" s="2"/>
      <c r="U1814" s="2"/>
      <c r="V1814" s="2"/>
      <c r="W1814" s="2"/>
      <c r="X1814" s="2"/>
      <c r="Y1814" s="2"/>
      <c r="Z1814" s="2"/>
      <c r="AA1814" s="2"/>
      <c r="AB1814" s="2"/>
      <c r="AC1814" s="2"/>
      <c r="AD1814" s="2"/>
      <c r="AE1814" s="2"/>
      <c r="AF1814" s="2"/>
      <c r="AG1814" s="2"/>
      <c r="AH1814" s="2"/>
      <c r="AI1814" s="2"/>
      <c r="AJ1814" s="2"/>
      <c r="AK1814" s="2"/>
      <c r="AL1814" s="2"/>
      <c r="AM1814" s="2"/>
    </row>
    <row r="1815" spans="2:39" s="13" customFormat="1" x14ac:dyDescent="0.25">
      <c r="B1815" s="13" t="s">
        <v>869</v>
      </c>
      <c r="C1815" s="27">
        <f t="shared" ref="C1815:H1815" si="253">SUM(C1805:C1814)</f>
        <v>1439.2999999999997</v>
      </c>
      <c r="D1815" s="27">
        <f t="shared" si="253"/>
        <v>1253.9999999999998</v>
      </c>
      <c r="E1815" s="27">
        <f t="shared" si="253"/>
        <v>1036.8000000000004</v>
      </c>
      <c r="F1815" s="27">
        <f t="shared" si="253"/>
        <v>1084.4000000000001</v>
      </c>
      <c r="G1815" s="27">
        <f t="shared" si="253"/>
        <v>990.60000000000014</v>
      </c>
      <c r="H1815" s="27">
        <f t="shared" si="253"/>
        <v>901.4000000000002</v>
      </c>
      <c r="I1815" s="27"/>
      <c r="J1815" s="27"/>
      <c r="K1815" s="27">
        <f>SUM(K1805:K1814)</f>
        <v>1405.7</v>
      </c>
      <c r="L1815" s="27">
        <f>SUM(L1805:L1814)</f>
        <v>1350.2</v>
      </c>
      <c r="M1815" s="27"/>
      <c r="R1815" s="27"/>
      <c r="S1815" s="27"/>
      <c r="T1815" s="27"/>
      <c r="U1815" s="27"/>
      <c r="V1815" s="27"/>
      <c r="W1815" s="27"/>
      <c r="X1815" s="27"/>
      <c r="Y1815" s="27"/>
      <c r="Z1815" s="27"/>
      <c r="AA1815" s="27"/>
      <c r="AB1815" s="27"/>
      <c r="AC1815" s="27"/>
      <c r="AD1815" s="27"/>
      <c r="AE1815" s="27"/>
      <c r="AF1815" s="27"/>
      <c r="AG1815" s="27"/>
      <c r="AH1815" s="27"/>
      <c r="AI1815" s="27"/>
      <c r="AJ1815" s="27"/>
      <c r="AK1815" s="27"/>
      <c r="AL1815" s="27"/>
      <c r="AM1815" s="27"/>
    </row>
    <row r="1816" spans="2:39" x14ac:dyDescent="0.25">
      <c r="C1816" s="2"/>
      <c r="D1816" s="2"/>
      <c r="E1816" s="2"/>
      <c r="F1816" s="2"/>
      <c r="G1816" s="2"/>
      <c r="H1816" s="2"/>
      <c r="I1816" s="2"/>
      <c r="J1816" s="2"/>
      <c r="L1816" s="2"/>
      <c r="M1816" s="2"/>
      <c r="R1816" s="2"/>
      <c r="S1816" s="2"/>
      <c r="T1816" s="2"/>
      <c r="U1816" s="2"/>
      <c r="V1816" s="2"/>
      <c r="W1816" s="2"/>
      <c r="X1816" s="2"/>
      <c r="Y1816" s="2"/>
      <c r="Z1816" s="2"/>
      <c r="AA1816" s="2"/>
      <c r="AB1816" s="2"/>
      <c r="AC1816" s="2"/>
      <c r="AD1816" s="2"/>
      <c r="AE1816" s="2"/>
      <c r="AF1816" s="2"/>
      <c r="AG1816" s="2"/>
      <c r="AH1816" s="2"/>
      <c r="AI1816" s="2"/>
      <c r="AJ1816" s="2"/>
      <c r="AK1816" s="2"/>
      <c r="AL1816" s="2"/>
      <c r="AM1816" s="2"/>
    </row>
    <row r="1817" spans="2:39" x14ac:dyDescent="0.25">
      <c r="C1817" s="2"/>
      <c r="D1817" s="2"/>
      <c r="E1817" s="2"/>
      <c r="F1817" s="2"/>
      <c r="G1817" s="2"/>
      <c r="H1817" s="2"/>
      <c r="I1817" s="2"/>
      <c r="J1817" s="2"/>
      <c r="L1817" s="2"/>
      <c r="M1817" s="2"/>
      <c r="R1817" s="2"/>
      <c r="S1817" s="2"/>
      <c r="T1817" s="2"/>
      <c r="U1817" s="2"/>
      <c r="V1817" s="2"/>
      <c r="W1817" s="2"/>
      <c r="X1817" s="2"/>
      <c r="Y1817" s="2"/>
      <c r="Z1817" s="2"/>
      <c r="AA1817" s="2"/>
      <c r="AB1817" s="2"/>
      <c r="AC1817" s="2"/>
      <c r="AD1817" s="2"/>
      <c r="AE1817" s="2"/>
      <c r="AF1817" s="2"/>
      <c r="AG1817" s="2"/>
      <c r="AH1817" s="2"/>
      <c r="AI1817" s="2"/>
      <c r="AJ1817" s="2"/>
      <c r="AK1817" s="2"/>
      <c r="AL1817" s="2"/>
      <c r="AM1817" s="2"/>
    </row>
    <row r="1818" spans="2:39" x14ac:dyDescent="0.25">
      <c r="B1818" s="47" t="s">
        <v>889</v>
      </c>
      <c r="C1818" s="47"/>
      <c r="D1818" s="47"/>
      <c r="E1818" s="47"/>
      <c r="F1818" s="47"/>
      <c r="G1818" s="47"/>
      <c r="H1818" s="47"/>
      <c r="I1818" s="47"/>
      <c r="J1818" s="47"/>
      <c r="K1818" s="47"/>
      <c r="L1818" s="47"/>
      <c r="M1818" s="47"/>
      <c r="N1818" s="47"/>
      <c r="R1818" s="2"/>
      <c r="S1818" s="2"/>
      <c r="T1818" s="2"/>
      <c r="U1818" s="2"/>
      <c r="V1818" s="2"/>
      <c r="W1818" s="2"/>
      <c r="X1818" s="2"/>
      <c r="Y1818" s="2"/>
      <c r="Z1818" s="2"/>
      <c r="AA1818" s="2"/>
      <c r="AB1818" s="2"/>
      <c r="AC1818" s="2"/>
      <c r="AD1818" s="2"/>
      <c r="AE1818" s="2"/>
      <c r="AF1818" s="2"/>
      <c r="AG1818" s="2"/>
      <c r="AH1818" s="2"/>
      <c r="AI1818" s="2"/>
      <c r="AJ1818" s="2"/>
      <c r="AK1818" s="2"/>
      <c r="AL1818" s="2"/>
      <c r="AM1818" s="2"/>
    </row>
    <row r="1819" spans="2:39" x14ac:dyDescent="0.25">
      <c r="C1819" s="2"/>
      <c r="D1819" s="2"/>
      <c r="E1819" s="2"/>
      <c r="F1819" s="2"/>
      <c r="G1819" s="2"/>
      <c r="H1819" s="2"/>
      <c r="I1819" s="2"/>
      <c r="J1819" s="2"/>
      <c r="L1819" s="2"/>
      <c r="M1819" s="2"/>
      <c r="R1819" s="2"/>
      <c r="S1819" s="2"/>
      <c r="T1819" s="2"/>
      <c r="U1819" s="2"/>
      <c r="V1819" s="2"/>
      <c r="W1819" s="2"/>
      <c r="X1819" s="2"/>
      <c r="Y1819" s="2"/>
      <c r="Z1819" s="2"/>
      <c r="AA1819" s="2"/>
      <c r="AB1819" s="2"/>
      <c r="AC1819" s="2"/>
      <c r="AD1819" s="2"/>
      <c r="AE1819" s="2"/>
      <c r="AF1819" s="2"/>
      <c r="AG1819" s="2"/>
      <c r="AH1819" s="2"/>
      <c r="AI1819" s="2"/>
      <c r="AJ1819" s="2"/>
      <c r="AK1819" s="2"/>
      <c r="AL1819" s="2"/>
      <c r="AM1819" s="2"/>
    </row>
    <row r="1820" spans="2:39" ht="15.75" thickBot="1" x14ac:dyDescent="0.3">
      <c r="C1820" s="5">
        <v>44408</v>
      </c>
      <c r="D1820" s="5">
        <v>44043</v>
      </c>
      <c r="E1820" s="5">
        <v>43677</v>
      </c>
      <c r="F1820" s="5">
        <v>43312</v>
      </c>
      <c r="G1820" s="5">
        <v>42947</v>
      </c>
      <c r="H1820" s="5">
        <v>42582</v>
      </c>
      <c r="I1820" s="2"/>
      <c r="J1820" s="2"/>
      <c r="K1820" s="5">
        <v>44592</v>
      </c>
      <c r="L1820" s="5">
        <v>44227</v>
      </c>
      <c r="M1820" s="5">
        <v>43861</v>
      </c>
      <c r="N1820" s="5">
        <v>43496</v>
      </c>
      <c r="R1820" s="2"/>
      <c r="S1820" s="2"/>
      <c r="T1820" s="2"/>
      <c r="U1820" s="2"/>
      <c r="V1820" s="2"/>
      <c r="W1820" s="2"/>
      <c r="X1820" s="2"/>
      <c r="Y1820" s="2"/>
      <c r="Z1820" s="2"/>
      <c r="AA1820" s="2"/>
      <c r="AB1820" s="2"/>
      <c r="AC1820" s="2"/>
      <c r="AD1820" s="2"/>
      <c r="AE1820" s="2"/>
      <c r="AF1820" s="2"/>
      <c r="AG1820" s="2"/>
      <c r="AH1820" s="2"/>
      <c r="AI1820" s="2"/>
      <c r="AJ1820" s="2"/>
      <c r="AK1820" s="2"/>
      <c r="AL1820" s="2"/>
      <c r="AM1820" s="2"/>
    </row>
    <row r="1821" spans="2:39" x14ac:dyDescent="0.25">
      <c r="B1821" t="s">
        <v>890</v>
      </c>
      <c r="C1821" s="2">
        <v>1254</v>
      </c>
      <c r="D1821" s="2">
        <v>1169.2</v>
      </c>
      <c r="E1821" s="2">
        <v>1084.4000000000001</v>
      </c>
      <c r="F1821">
        <v>990.6</v>
      </c>
      <c r="G1821">
        <v>901.4</v>
      </c>
      <c r="H1821" s="2"/>
      <c r="I1821" s="2"/>
      <c r="J1821" s="2"/>
      <c r="K1821" s="2">
        <v>1439.3</v>
      </c>
      <c r="L1821" s="2">
        <v>1254</v>
      </c>
      <c r="M1821" s="2"/>
      <c r="R1821" s="2"/>
      <c r="S1821" s="2"/>
      <c r="T1821" s="2"/>
      <c r="U1821" s="2"/>
      <c r="V1821" s="2"/>
      <c r="W1821" s="2"/>
      <c r="X1821" s="2"/>
      <c r="Y1821" s="2"/>
      <c r="Z1821" s="2"/>
      <c r="AA1821" s="2"/>
      <c r="AB1821" s="2"/>
      <c r="AC1821" s="2"/>
      <c r="AD1821" s="2"/>
      <c r="AE1821" s="2"/>
      <c r="AF1821" s="2"/>
      <c r="AG1821" s="2"/>
      <c r="AH1821" s="2"/>
      <c r="AI1821" s="2"/>
      <c r="AJ1821" s="2"/>
      <c r="AK1821" s="2"/>
      <c r="AL1821" s="2"/>
      <c r="AM1821" s="2"/>
    </row>
    <row r="1822" spans="2:39" x14ac:dyDescent="0.25">
      <c r="B1822" t="s">
        <v>891</v>
      </c>
      <c r="C1822">
        <v>202.1</v>
      </c>
      <c r="D1822">
        <v>109.5</v>
      </c>
      <c r="E1822">
        <v>201.6</v>
      </c>
      <c r="F1822" s="2">
        <v>202.3</v>
      </c>
      <c r="G1822">
        <v>191.2</v>
      </c>
      <c r="H1822" s="2"/>
      <c r="I1822" s="2"/>
      <c r="J1822" s="2"/>
      <c r="K1822">
        <v>95.1</v>
      </c>
      <c r="L1822" s="2">
        <v>94.8</v>
      </c>
      <c r="M1822" s="2"/>
      <c r="R1822" s="2"/>
      <c r="S1822" s="2"/>
      <c r="T1822" s="2"/>
      <c r="U1822" s="2"/>
      <c r="V1822" s="2"/>
      <c r="W1822" s="2"/>
      <c r="X1822" s="2"/>
      <c r="Y1822" s="2"/>
      <c r="Z1822" s="2"/>
      <c r="AA1822" s="2"/>
      <c r="AB1822" s="2"/>
      <c r="AC1822" s="2"/>
      <c r="AD1822" s="2"/>
      <c r="AE1822" s="2"/>
      <c r="AF1822" s="2"/>
      <c r="AG1822" s="2"/>
      <c r="AH1822" s="2"/>
      <c r="AI1822" s="2"/>
      <c r="AJ1822" s="2"/>
      <c r="AK1822" s="2"/>
      <c r="AL1822" s="2"/>
      <c r="AM1822" s="2"/>
    </row>
    <row r="1823" spans="2:39" x14ac:dyDescent="0.25">
      <c r="B1823" t="s">
        <v>892</v>
      </c>
      <c r="C1823">
        <v>-89.5</v>
      </c>
      <c r="D1823">
        <v>-59.9</v>
      </c>
      <c r="E1823">
        <v>-98.5</v>
      </c>
      <c r="F1823" s="2">
        <v>-93.9</v>
      </c>
      <c r="G1823">
        <v>-89.3</v>
      </c>
      <c r="H1823" s="2"/>
      <c r="I1823" s="2"/>
      <c r="J1823" s="2"/>
      <c r="K1823" s="2">
        <v>-46.2</v>
      </c>
      <c r="L1823" s="2">
        <v>-51.2</v>
      </c>
      <c r="M1823" s="2"/>
      <c r="R1823" s="2"/>
      <c r="S1823" s="2"/>
      <c r="T1823" s="2"/>
      <c r="U1823" s="2"/>
      <c r="V1823" s="2"/>
      <c r="W1823" s="2"/>
      <c r="X1823" s="2"/>
      <c r="Y1823" s="2"/>
      <c r="Z1823" s="2"/>
      <c r="AA1823" s="2"/>
      <c r="AB1823" s="2"/>
      <c r="AC1823" s="2"/>
      <c r="AD1823" s="2"/>
      <c r="AE1823" s="2"/>
      <c r="AF1823" s="2"/>
      <c r="AG1823" s="2"/>
      <c r="AH1823" s="2"/>
      <c r="AI1823" s="2"/>
      <c r="AJ1823" s="2"/>
      <c r="AK1823" s="2"/>
      <c r="AL1823" s="2"/>
      <c r="AM1823" s="2"/>
    </row>
    <row r="1824" spans="2:39" x14ac:dyDescent="0.25">
      <c r="B1824" t="s">
        <v>893</v>
      </c>
      <c r="F1824" s="2"/>
      <c r="G1824">
        <v>24.1</v>
      </c>
      <c r="H1824" s="2"/>
      <c r="I1824" s="2"/>
      <c r="J1824" s="2"/>
      <c r="L1824" s="2"/>
      <c r="M1824" s="2"/>
      <c r="R1824" s="2"/>
      <c r="S1824" s="2"/>
      <c r="T1824" s="2"/>
      <c r="U1824" s="2"/>
      <c r="V1824" s="2"/>
      <c r="W1824" s="2"/>
      <c r="X1824" s="2"/>
      <c r="Y1824" s="2"/>
      <c r="Z1824" s="2"/>
      <c r="AA1824" s="2"/>
      <c r="AB1824" s="2"/>
      <c r="AC1824" s="2"/>
      <c r="AD1824" s="2"/>
      <c r="AE1824" s="2"/>
      <c r="AF1824" s="2"/>
      <c r="AG1824" s="2"/>
      <c r="AH1824" s="2"/>
      <c r="AI1824" s="2"/>
      <c r="AJ1824" s="2"/>
      <c r="AK1824" s="2"/>
      <c r="AL1824" s="2"/>
      <c r="AM1824" s="2"/>
    </row>
    <row r="1825" spans="2:39" x14ac:dyDescent="0.25">
      <c r="B1825" t="s">
        <v>894</v>
      </c>
      <c r="F1825" s="2">
        <v>-307.8</v>
      </c>
      <c r="H1825" s="2"/>
      <c r="I1825" s="2"/>
      <c r="J1825" s="2"/>
      <c r="L1825" s="2"/>
      <c r="M1825" s="2"/>
      <c r="R1825" s="2"/>
      <c r="S1825" s="2"/>
      <c r="T1825" s="2"/>
      <c r="U1825" s="2"/>
      <c r="V1825" s="2"/>
      <c r="W1825" s="2"/>
      <c r="X1825" s="2"/>
      <c r="Y1825" s="2"/>
      <c r="Z1825" s="2"/>
      <c r="AA1825" s="2"/>
      <c r="AB1825" s="2"/>
      <c r="AC1825" s="2"/>
      <c r="AD1825" s="2"/>
      <c r="AE1825" s="2"/>
      <c r="AF1825" s="2"/>
      <c r="AG1825" s="2"/>
      <c r="AH1825" s="2"/>
      <c r="AI1825" s="2"/>
      <c r="AJ1825" s="2"/>
      <c r="AK1825" s="2"/>
      <c r="AL1825" s="2"/>
      <c r="AM1825" s="2"/>
    </row>
    <row r="1826" spans="2:39" x14ac:dyDescent="0.25">
      <c r="B1826" t="s">
        <v>895</v>
      </c>
      <c r="C1826">
        <v>50.2</v>
      </c>
      <c r="D1826" s="2"/>
      <c r="E1826" s="2"/>
      <c r="F1826" s="2"/>
      <c r="G1826" s="2"/>
      <c r="H1826" s="2"/>
      <c r="I1826" s="2"/>
      <c r="J1826" s="2"/>
      <c r="K1826" s="2">
        <v>-50.2</v>
      </c>
      <c r="L1826" s="2">
        <v>45.1</v>
      </c>
      <c r="M1826" s="2"/>
      <c r="R1826" s="2"/>
      <c r="S1826" s="2"/>
      <c r="T1826" s="2"/>
      <c r="U1826" s="2"/>
      <c r="V1826" s="2"/>
      <c r="W1826" s="2"/>
      <c r="X1826" s="2"/>
      <c r="Y1826" s="2"/>
      <c r="Z1826" s="2"/>
      <c r="AA1826" s="2"/>
      <c r="AB1826" s="2"/>
      <c r="AC1826" s="2"/>
      <c r="AD1826" s="2"/>
      <c r="AE1826" s="2"/>
      <c r="AF1826" s="2"/>
      <c r="AG1826" s="2"/>
      <c r="AH1826" s="2"/>
      <c r="AI1826" s="2"/>
      <c r="AJ1826" s="2"/>
      <c r="AK1826" s="2"/>
      <c r="AL1826" s="2"/>
      <c r="AM1826" s="2"/>
    </row>
    <row r="1827" spans="2:39" x14ac:dyDescent="0.25">
      <c r="B1827" t="s">
        <v>896</v>
      </c>
      <c r="D1827" s="2"/>
      <c r="E1827">
        <v>-44.9</v>
      </c>
      <c r="F1827" s="2"/>
      <c r="G1827" s="2"/>
      <c r="H1827" s="2"/>
      <c r="I1827" s="2"/>
      <c r="J1827" s="2"/>
      <c r="L1827" s="2"/>
      <c r="M1827" s="2"/>
      <c r="R1827" s="2"/>
      <c r="S1827" s="2"/>
      <c r="T1827" s="2"/>
      <c r="U1827" s="2"/>
      <c r="V1827" s="2"/>
      <c r="W1827" s="2"/>
      <c r="X1827" s="2"/>
      <c r="Y1827" s="2"/>
      <c r="Z1827" s="2"/>
      <c r="AA1827" s="2"/>
      <c r="AB1827" s="2"/>
      <c r="AC1827" s="2"/>
      <c r="AD1827" s="2"/>
      <c r="AE1827" s="2"/>
      <c r="AF1827" s="2"/>
      <c r="AG1827" s="2"/>
      <c r="AH1827" s="2"/>
      <c r="AI1827" s="2"/>
      <c r="AJ1827" s="2"/>
      <c r="AK1827" s="2"/>
      <c r="AL1827" s="2"/>
      <c r="AM1827" s="2"/>
    </row>
    <row r="1828" spans="2:39" x14ac:dyDescent="0.25">
      <c r="B1828" t="s">
        <v>877</v>
      </c>
      <c r="C1828">
        <v>17.5</v>
      </c>
      <c r="D1828">
        <v>55.7</v>
      </c>
      <c r="E1828">
        <v>44.6</v>
      </c>
      <c r="F1828" s="2"/>
      <c r="G1828" s="2"/>
      <c r="H1828" s="2"/>
      <c r="I1828" s="2"/>
      <c r="J1828" s="2"/>
      <c r="K1828" s="2">
        <v>-20.5</v>
      </c>
      <c r="L1828" s="2">
        <v>18.8</v>
      </c>
      <c r="M1828" s="2"/>
      <c r="R1828" s="2"/>
      <c r="S1828" s="2"/>
      <c r="T1828" s="2"/>
      <c r="U1828" s="2"/>
      <c r="V1828" s="2"/>
      <c r="W1828" s="2"/>
      <c r="X1828" s="2"/>
      <c r="Y1828" s="2"/>
      <c r="Z1828" s="2"/>
      <c r="AA1828" s="2"/>
      <c r="AB1828" s="2"/>
      <c r="AC1828" s="2"/>
      <c r="AD1828" s="2"/>
      <c r="AE1828" s="2"/>
      <c r="AF1828" s="2"/>
      <c r="AG1828" s="2"/>
      <c r="AH1828" s="2"/>
      <c r="AI1828" s="2"/>
      <c r="AJ1828" s="2"/>
      <c r="AK1828" s="2"/>
      <c r="AL1828" s="2"/>
      <c r="AM1828" s="2"/>
    </row>
    <row r="1829" spans="2:39" x14ac:dyDescent="0.25">
      <c r="B1829" t="s">
        <v>897</v>
      </c>
      <c r="C1829">
        <v>6</v>
      </c>
      <c r="D1829">
        <v>-20.8</v>
      </c>
      <c r="E1829">
        <v>-18</v>
      </c>
      <c r="F1829" s="2">
        <v>-11.8</v>
      </c>
      <c r="G1829">
        <v>-41</v>
      </c>
      <c r="H1829" s="2"/>
      <c r="I1829" s="2"/>
      <c r="J1829" s="2"/>
      <c r="K1829" s="2">
        <v>-5</v>
      </c>
      <c r="L1829" s="2">
        <v>-5</v>
      </c>
      <c r="M1829" s="2"/>
      <c r="R1829" s="2"/>
      <c r="S1829" s="2"/>
      <c r="T1829" s="2"/>
      <c r="U1829" s="2"/>
      <c r="V1829" s="2"/>
      <c r="W1829" s="2"/>
      <c r="X1829" s="2"/>
      <c r="Y1829" s="2"/>
      <c r="Z1829" s="2"/>
      <c r="AA1829" s="2"/>
      <c r="AB1829" s="2"/>
      <c r="AC1829" s="2"/>
      <c r="AD1829" s="2"/>
      <c r="AE1829" s="2"/>
      <c r="AF1829" s="2"/>
      <c r="AG1829" s="2"/>
      <c r="AH1829" s="2"/>
      <c r="AI1829" s="2"/>
      <c r="AJ1829" s="2"/>
      <c r="AK1829" s="2"/>
      <c r="AL1829" s="2"/>
      <c r="AM1829" s="2"/>
    </row>
    <row r="1830" spans="2:39" x14ac:dyDescent="0.25">
      <c r="B1830" t="s">
        <v>898</v>
      </c>
      <c r="C1830">
        <v>0.9</v>
      </c>
      <c r="D1830">
        <v>-3</v>
      </c>
      <c r="E1830">
        <v>1.3</v>
      </c>
      <c r="F1830" s="2">
        <v>309.7</v>
      </c>
      <c r="G1830">
        <v>6.2</v>
      </c>
      <c r="H1830" s="2"/>
      <c r="I1830" s="2"/>
      <c r="J1830" s="2"/>
      <c r="L1830" s="2">
        <v>-1.2</v>
      </c>
      <c r="M1830" s="2"/>
      <c r="R1830" s="2"/>
      <c r="S1830" s="2"/>
      <c r="T1830" s="2"/>
      <c r="U1830" s="2"/>
      <c r="V1830" s="2"/>
      <c r="W1830" s="2"/>
      <c r="X1830" s="2"/>
      <c r="Y1830" s="2"/>
      <c r="Z1830" s="2"/>
      <c r="AA1830" s="2"/>
      <c r="AB1830" s="2"/>
      <c r="AC1830" s="2"/>
      <c r="AD1830" s="2"/>
      <c r="AE1830" s="2"/>
      <c r="AF1830" s="2"/>
      <c r="AG1830" s="2"/>
      <c r="AH1830" s="2"/>
      <c r="AI1830" s="2"/>
      <c r="AJ1830" s="2"/>
      <c r="AK1830" s="2"/>
      <c r="AL1830" s="2"/>
      <c r="AM1830" s="2"/>
    </row>
    <row r="1831" spans="2:39" ht="15.75" thickBot="1" x14ac:dyDescent="0.3">
      <c r="B1831" t="s">
        <v>899</v>
      </c>
      <c r="C1831" s="18">
        <v>-1.9</v>
      </c>
      <c r="D1831" s="18">
        <v>3.3</v>
      </c>
      <c r="E1831" s="18">
        <v>-1.3</v>
      </c>
      <c r="F1831" s="28">
        <v>-4.7</v>
      </c>
      <c r="G1831" s="28">
        <v>-2</v>
      </c>
      <c r="H1831" s="28"/>
      <c r="I1831" s="2"/>
      <c r="J1831" s="2"/>
      <c r="K1831" s="28">
        <v>-6.8</v>
      </c>
      <c r="L1831" s="28">
        <v>-5.0999999999999996</v>
      </c>
      <c r="M1831" s="28"/>
      <c r="N1831" s="28"/>
      <c r="R1831" s="2"/>
      <c r="S1831" s="2"/>
      <c r="T1831" s="2"/>
      <c r="U1831" s="2"/>
      <c r="V1831" s="2"/>
      <c r="W1831" s="2"/>
      <c r="X1831" s="2"/>
      <c r="Y1831" s="2"/>
      <c r="Z1831" s="2"/>
      <c r="AA1831" s="2"/>
      <c r="AB1831" s="2"/>
      <c r="AC1831" s="2"/>
      <c r="AD1831" s="2"/>
      <c r="AE1831" s="2"/>
      <c r="AF1831" s="2"/>
      <c r="AG1831" s="2"/>
      <c r="AH1831" s="2"/>
      <c r="AI1831" s="2"/>
      <c r="AJ1831" s="2"/>
      <c r="AK1831" s="2"/>
      <c r="AL1831" s="2"/>
      <c r="AM1831" s="2"/>
    </row>
    <row r="1832" spans="2:39" s="13" customFormat="1" x14ac:dyDescent="0.25">
      <c r="B1832" s="13" t="s">
        <v>41</v>
      </c>
      <c r="C1832" s="27">
        <f>SUM(C1821:C1831)</f>
        <v>1439.3</v>
      </c>
      <c r="D1832" s="27">
        <f>SUM(D1821:D1831)</f>
        <v>1254</v>
      </c>
      <c r="E1832" s="27">
        <f>SUM(E1821:E1831)</f>
        <v>1169.1999999999998</v>
      </c>
      <c r="F1832" s="27">
        <f>SUM(F1821:F1831)</f>
        <v>1084.4000000000001</v>
      </c>
      <c r="G1832" s="27">
        <f>SUM(G1821:G1831)</f>
        <v>990.59999999999991</v>
      </c>
      <c r="H1832" s="27"/>
      <c r="I1832" s="27"/>
      <c r="J1832" s="27"/>
      <c r="K1832" s="27">
        <f>SUM(K1821:K1831)</f>
        <v>1405.6999999999998</v>
      </c>
      <c r="L1832" s="27">
        <f>SUM(L1821:L1831)</f>
        <v>1350.1999999999998</v>
      </c>
      <c r="M1832" s="27"/>
      <c r="N1832" s="27"/>
      <c r="R1832" s="27"/>
      <c r="S1832" s="27"/>
      <c r="T1832" s="27"/>
      <c r="U1832" s="27"/>
      <c r="V1832" s="27"/>
      <c r="W1832" s="27"/>
      <c r="X1832" s="27"/>
      <c r="Y1832" s="27"/>
      <c r="Z1832" s="27"/>
      <c r="AA1832" s="27"/>
      <c r="AB1832" s="27"/>
      <c r="AC1832" s="27"/>
      <c r="AD1832" s="27"/>
      <c r="AE1832" s="27"/>
      <c r="AF1832" s="27"/>
      <c r="AG1832" s="27"/>
      <c r="AH1832" s="27"/>
      <c r="AI1832" s="27"/>
      <c r="AJ1832" s="27"/>
      <c r="AK1832" s="27"/>
      <c r="AL1832" s="27"/>
      <c r="AM1832" s="27"/>
    </row>
    <row r="1833" spans="2:39" x14ac:dyDescent="0.25">
      <c r="C1833" s="2"/>
      <c r="D1833" s="2"/>
      <c r="E1833" s="2"/>
      <c r="F1833" s="2"/>
      <c r="G1833" s="2"/>
      <c r="H1833" s="2"/>
      <c r="I1833" s="2"/>
      <c r="J1833" s="2"/>
      <c r="L1833" s="2"/>
      <c r="M1833" s="2"/>
      <c r="R1833" s="2"/>
      <c r="S1833" s="2"/>
      <c r="T1833" s="2"/>
      <c r="U1833" s="2"/>
      <c r="V1833" s="2"/>
      <c r="W1833" s="2"/>
      <c r="X1833" s="2"/>
      <c r="Y1833" s="2"/>
      <c r="Z1833" s="2"/>
      <c r="AA1833" s="2"/>
      <c r="AB1833" s="2"/>
      <c r="AC1833" s="2"/>
      <c r="AD1833" s="2"/>
      <c r="AE1833" s="2"/>
      <c r="AF1833" s="2"/>
      <c r="AG1833" s="2"/>
      <c r="AH1833" s="2"/>
      <c r="AI1833" s="2"/>
      <c r="AJ1833" s="2"/>
      <c r="AK1833" s="2"/>
      <c r="AL1833" s="2"/>
      <c r="AM1833" s="2"/>
    </row>
    <row r="1834" spans="2:39" x14ac:dyDescent="0.25">
      <c r="C1834" s="2"/>
      <c r="D1834" s="2"/>
      <c r="E1834" s="2"/>
      <c r="F1834" s="2"/>
      <c r="G1834" s="2"/>
      <c r="H1834" s="2"/>
      <c r="I1834" s="2"/>
      <c r="J1834" s="2"/>
      <c r="L1834" s="2"/>
      <c r="M1834" s="2"/>
      <c r="R1834" s="2"/>
      <c r="S1834" s="2"/>
      <c r="T1834" s="2"/>
      <c r="U1834" s="2"/>
      <c r="V1834" s="2"/>
      <c r="W1834" s="2"/>
      <c r="X1834" s="2"/>
      <c r="Y1834" s="2"/>
      <c r="Z1834" s="2"/>
      <c r="AA1834" s="2"/>
      <c r="AB1834" s="2"/>
      <c r="AC1834" s="2"/>
      <c r="AD1834" s="2"/>
      <c r="AE1834" s="2"/>
      <c r="AF1834" s="2"/>
      <c r="AG1834" s="2"/>
      <c r="AH1834" s="2"/>
      <c r="AI1834" s="2"/>
      <c r="AJ1834" s="2"/>
      <c r="AK1834" s="2"/>
      <c r="AL1834" s="2"/>
      <c r="AM1834" s="2"/>
    </row>
    <row r="1835" spans="2:39" x14ac:dyDescent="0.25">
      <c r="C1835" s="2"/>
      <c r="D1835" s="2"/>
      <c r="E1835" s="2"/>
      <c r="F1835" s="2"/>
      <c r="G1835" s="2"/>
      <c r="H1835" s="2"/>
      <c r="I1835" s="2"/>
      <c r="J1835" s="2"/>
      <c r="L1835" s="2"/>
      <c r="M1835" s="2"/>
      <c r="R1835" s="2"/>
      <c r="S1835" s="2"/>
      <c r="T1835" s="2"/>
      <c r="U1835" s="2"/>
      <c r="V1835" s="2"/>
      <c r="W1835" s="2"/>
      <c r="X1835" s="2"/>
      <c r="Y1835" s="2"/>
      <c r="Z1835" s="2"/>
      <c r="AA1835" s="2"/>
      <c r="AB1835" s="2"/>
      <c r="AC1835" s="2"/>
      <c r="AD1835" s="2"/>
      <c r="AE1835" s="2"/>
      <c r="AF1835" s="2"/>
      <c r="AG1835" s="2"/>
      <c r="AH1835" s="2"/>
      <c r="AI1835" s="2"/>
      <c r="AJ1835" s="2"/>
      <c r="AK1835" s="2"/>
      <c r="AL1835" s="2"/>
      <c r="AM1835" s="2"/>
    </row>
    <row r="1836" spans="2:39" x14ac:dyDescent="0.25">
      <c r="B1836" s="47" t="s">
        <v>900</v>
      </c>
      <c r="C1836" s="47"/>
      <c r="D1836" s="47"/>
      <c r="E1836" s="47"/>
      <c r="F1836" s="47"/>
      <c r="G1836" s="47"/>
      <c r="H1836" s="47"/>
      <c r="I1836" s="47"/>
      <c r="J1836" s="47"/>
      <c r="K1836" s="47"/>
      <c r="L1836" s="47"/>
      <c r="M1836" s="47"/>
      <c r="N1836" s="47"/>
      <c r="R1836" s="2"/>
      <c r="S1836" s="2"/>
      <c r="T1836" s="2"/>
      <c r="U1836" s="2"/>
      <c r="V1836" s="2"/>
      <c r="W1836" s="2"/>
      <c r="X1836" s="2"/>
      <c r="Y1836" s="2"/>
      <c r="Z1836" s="2"/>
      <c r="AA1836" s="2"/>
      <c r="AB1836" s="2"/>
      <c r="AC1836" s="2"/>
      <c r="AD1836" s="2"/>
      <c r="AE1836" s="2"/>
      <c r="AF1836" s="2"/>
      <c r="AG1836" s="2"/>
      <c r="AH1836" s="2"/>
      <c r="AI1836" s="2"/>
      <c r="AJ1836" s="2"/>
      <c r="AK1836" s="2"/>
      <c r="AL1836" s="2"/>
      <c r="AM1836" s="2"/>
    </row>
    <row r="1837" spans="2:39" x14ac:dyDescent="0.25">
      <c r="C1837" s="2"/>
      <c r="D1837" s="2"/>
      <c r="E1837" s="2"/>
      <c r="F1837" s="2"/>
      <c r="G1837" s="2"/>
      <c r="H1837" s="2"/>
      <c r="I1837" s="2"/>
      <c r="J1837" s="2"/>
      <c r="L1837" s="2"/>
      <c r="M1837" s="2"/>
      <c r="R1837" s="2"/>
      <c r="S1837" s="2"/>
      <c r="T1837" s="2"/>
      <c r="U1837" s="2"/>
      <c r="V1837" s="2"/>
      <c r="W1837" s="2"/>
      <c r="X1837" s="2"/>
      <c r="Y1837" s="2"/>
      <c r="Z1837" s="2"/>
      <c r="AA1837" s="2"/>
      <c r="AB1837" s="2"/>
      <c r="AC1837" s="2"/>
      <c r="AD1837" s="2"/>
      <c r="AE1837" s="2"/>
      <c r="AF1837" s="2"/>
      <c r="AG1837" s="2"/>
      <c r="AH1837" s="2"/>
      <c r="AI1837" s="2"/>
      <c r="AJ1837" s="2"/>
      <c r="AK1837" s="2"/>
      <c r="AL1837" s="2"/>
      <c r="AM1837" s="2"/>
    </row>
    <row r="1838" spans="2:39" x14ac:dyDescent="0.25">
      <c r="C1838" s="2"/>
      <c r="D1838" s="2"/>
      <c r="E1838" s="2"/>
      <c r="F1838" s="2"/>
      <c r="G1838" s="2"/>
      <c r="H1838" s="2"/>
      <c r="I1838" s="2"/>
      <c r="J1838" s="2"/>
      <c r="L1838" s="2"/>
      <c r="M1838" s="2"/>
      <c r="R1838" s="2"/>
      <c r="S1838" s="2"/>
      <c r="T1838" s="2"/>
      <c r="U1838" s="2"/>
      <c r="V1838" s="2"/>
      <c r="W1838" s="2"/>
      <c r="X1838" s="2"/>
      <c r="Y1838" s="2"/>
      <c r="Z1838" s="2"/>
      <c r="AA1838" s="2"/>
      <c r="AB1838" s="2"/>
      <c r="AC1838" s="2"/>
      <c r="AD1838" s="2"/>
      <c r="AE1838" s="2"/>
      <c r="AF1838" s="2"/>
      <c r="AG1838" s="2"/>
      <c r="AH1838" s="2"/>
      <c r="AI1838" s="2"/>
      <c r="AJ1838" s="2"/>
      <c r="AK1838" s="2"/>
      <c r="AL1838" s="2"/>
      <c r="AM1838" s="2"/>
    </row>
    <row r="1839" spans="2:39" ht="15.75" thickBot="1" x14ac:dyDescent="0.3">
      <c r="B1839" s="13" t="s">
        <v>901</v>
      </c>
      <c r="C1839" s="5">
        <v>44408</v>
      </c>
      <c r="D1839" s="5">
        <v>44043</v>
      </c>
      <c r="E1839" s="5">
        <v>43677</v>
      </c>
      <c r="F1839" s="5">
        <v>43312</v>
      </c>
      <c r="G1839" s="5">
        <v>42947</v>
      </c>
      <c r="H1839" s="5">
        <v>42582</v>
      </c>
      <c r="I1839" s="2"/>
      <c r="J1839" s="2"/>
      <c r="K1839" s="5">
        <v>44592</v>
      </c>
      <c r="L1839" s="5">
        <v>44227</v>
      </c>
      <c r="M1839" s="5">
        <v>43861</v>
      </c>
      <c r="N1839" s="5">
        <v>43496</v>
      </c>
      <c r="R1839" s="2"/>
      <c r="S1839" s="2"/>
      <c r="T1839" s="2"/>
      <c r="U1839" s="2"/>
      <c r="V1839" s="2"/>
      <c r="W1839" s="2"/>
      <c r="X1839" s="2"/>
      <c r="Y1839" s="2"/>
      <c r="Z1839" s="2"/>
      <c r="AA1839" s="2"/>
      <c r="AB1839" s="2"/>
      <c r="AC1839" s="2"/>
      <c r="AD1839" s="2"/>
      <c r="AE1839" s="2"/>
      <c r="AF1839" s="2"/>
      <c r="AG1839" s="2"/>
      <c r="AH1839" s="2"/>
      <c r="AI1839" s="2"/>
      <c r="AJ1839" s="2"/>
      <c r="AK1839" s="2"/>
      <c r="AL1839" s="2"/>
      <c r="AM1839" s="2"/>
    </row>
    <row r="1840" spans="2:39" x14ac:dyDescent="0.25">
      <c r="B1840" t="s">
        <v>902</v>
      </c>
      <c r="C1840" s="2">
        <v>4.5999999999999996</v>
      </c>
      <c r="D1840" s="2">
        <v>4</v>
      </c>
      <c r="E1840">
        <v>3.9</v>
      </c>
      <c r="F1840" s="2">
        <v>4.2</v>
      </c>
      <c r="G1840" s="2">
        <v>4.5999999999999996</v>
      </c>
      <c r="H1840" s="2">
        <v>3.9</v>
      </c>
      <c r="I1840" s="2"/>
      <c r="J1840" s="2"/>
      <c r="L1840" s="2"/>
      <c r="M1840" s="2"/>
      <c r="R1840" s="2"/>
      <c r="S1840" s="2"/>
      <c r="T1840" s="2"/>
      <c r="U1840" s="2"/>
      <c r="V1840" s="2"/>
      <c r="W1840" s="2"/>
      <c r="X1840" s="2"/>
      <c r="Y1840" s="2"/>
      <c r="Z1840" s="2"/>
      <c r="AA1840" s="2"/>
      <c r="AB1840" s="2"/>
      <c r="AC1840" s="2"/>
      <c r="AD1840" s="2"/>
      <c r="AE1840" s="2"/>
      <c r="AF1840" s="2"/>
      <c r="AG1840" s="2"/>
      <c r="AH1840" s="2"/>
      <c r="AI1840" s="2"/>
      <c r="AJ1840" s="2"/>
      <c r="AK1840" s="2"/>
      <c r="AL1840" s="2"/>
      <c r="AM1840" s="2"/>
    </row>
    <row r="1841" spans="2:39" x14ac:dyDescent="0.25">
      <c r="B1841" t="s">
        <v>903</v>
      </c>
      <c r="C1841" s="2">
        <v>0.4</v>
      </c>
      <c r="D1841" s="2">
        <v>0.4</v>
      </c>
      <c r="E1841" s="2">
        <v>0.5</v>
      </c>
      <c r="F1841" s="2">
        <v>0.6</v>
      </c>
      <c r="G1841" s="2">
        <v>0.7</v>
      </c>
      <c r="H1841" s="2">
        <v>0.7</v>
      </c>
      <c r="I1841" s="2"/>
      <c r="J1841" s="2"/>
      <c r="L1841" s="2"/>
      <c r="M1841" s="2"/>
      <c r="N1841" s="2"/>
      <c r="O1841" s="2"/>
      <c r="P1841" s="2"/>
      <c r="Q1841" s="2"/>
      <c r="R1841" s="2"/>
      <c r="S1841" s="2"/>
      <c r="T1841" s="2"/>
      <c r="U1841" s="2"/>
      <c r="V1841" s="2"/>
      <c r="W1841" s="2"/>
      <c r="X1841" s="2"/>
      <c r="Y1841" s="2"/>
      <c r="Z1841" s="2"/>
      <c r="AA1841" s="2"/>
      <c r="AB1841" s="2"/>
      <c r="AC1841" s="2"/>
      <c r="AD1841" s="2"/>
      <c r="AE1841" s="2"/>
      <c r="AF1841" s="2"/>
      <c r="AG1841" s="2"/>
      <c r="AH1841" s="2"/>
      <c r="AI1841" s="2"/>
      <c r="AJ1841" s="2"/>
      <c r="AK1841" s="2"/>
      <c r="AL1841" s="2"/>
      <c r="AM1841" s="2"/>
    </row>
    <row r="1842" spans="2:39" x14ac:dyDescent="0.25">
      <c r="B1842" t="s">
        <v>904</v>
      </c>
      <c r="C1842" s="2"/>
      <c r="D1842" s="2"/>
      <c r="G1842" s="2"/>
      <c r="H1842" s="2"/>
      <c r="I1842" s="2"/>
      <c r="J1842" s="2"/>
      <c r="L1842" s="2"/>
      <c r="M1842" s="2"/>
      <c r="N1842" s="2"/>
      <c r="O1842" s="2"/>
      <c r="P1842" s="2"/>
      <c r="Q1842" s="2"/>
      <c r="R1842" s="2"/>
      <c r="S1842" s="2"/>
      <c r="T1842" s="2"/>
      <c r="U1842" s="2"/>
      <c r="V1842" s="2"/>
      <c r="W1842" s="2"/>
      <c r="X1842" s="2"/>
      <c r="Y1842" s="2"/>
      <c r="Z1842" s="2"/>
      <c r="AA1842" s="2"/>
      <c r="AB1842" s="2"/>
      <c r="AC1842" s="2"/>
      <c r="AD1842" s="2"/>
      <c r="AE1842" s="2"/>
      <c r="AF1842" s="2"/>
      <c r="AG1842" s="2"/>
      <c r="AH1842" s="2"/>
      <c r="AI1842" s="2"/>
      <c r="AJ1842" s="2"/>
      <c r="AK1842" s="2"/>
      <c r="AL1842" s="2"/>
      <c r="AM1842" s="2"/>
    </row>
    <row r="1843" spans="2:39" x14ac:dyDescent="0.25">
      <c r="B1843" t="s">
        <v>905</v>
      </c>
      <c r="C1843" s="2">
        <v>5.3</v>
      </c>
      <c r="D1843" s="2">
        <v>3.6</v>
      </c>
      <c r="E1843" s="2">
        <v>3.4</v>
      </c>
      <c r="F1843" s="2">
        <v>4</v>
      </c>
      <c r="G1843" s="2">
        <v>4.5999999999999996</v>
      </c>
      <c r="H1843" s="2">
        <v>3.4</v>
      </c>
      <c r="I1843" s="2"/>
      <c r="J1843" s="2"/>
      <c r="L1843" s="2"/>
      <c r="M1843" s="2"/>
      <c r="N1843" s="2"/>
      <c r="O1843" s="2"/>
      <c r="P1843" s="2"/>
      <c r="Q1843" s="2"/>
      <c r="R1843" s="2"/>
      <c r="S1843" s="2"/>
      <c r="T1843" s="2"/>
      <c r="U1843" s="2"/>
      <c r="V1843" s="2"/>
      <c r="W1843" s="2"/>
      <c r="X1843" s="2"/>
      <c r="Y1843" s="2"/>
      <c r="Z1843" s="2"/>
      <c r="AA1843" s="2"/>
      <c r="AB1843" s="2"/>
      <c r="AC1843" s="2"/>
      <c r="AD1843" s="2"/>
      <c r="AE1843" s="2"/>
      <c r="AF1843" s="2"/>
      <c r="AG1843" s="2"/>
      <c r="AH1843" s="2"/>
      <c r="AI1843" s="2"/>
      <c r="AJ1843" s="2"/>
      <c r="AK1843" s="2"/>
      <c r="AL1843" s="2"/>
      <c r="AM1843" s="2"/>
    </row>
    <row r="1844" spans="2:39" ht="15.75" thickBot="1" x14ac:dyDescent="0.3">
      <c r="B1844" t="s">
        <v>906</v>
      </c>
      <c r="C1844" s="28">
        <v>2.5</v>
      </c>
      <c r="D1844" s="28">
        <v>1.5</v>
      </c>
      <c r="E1844" s="28">
        <v>2.1</v>
      </c>
      <c r="F1844" s="28">
        <v>2.5</v>
      </c>
      <c r="G1844" s="28">
        <v>2.5</v>
      </c>
      <c r="H1844" s="28">
        <v>2.9</v>
      </c>
      <c r="I1844" s="2"/>
      <c r="J1844" s="2"/>
      <c r="K1844" s="28"/>
      <c r="L1844" s="28"/>
      <c r="M1844" s="28"/>
      <c r="N1844" s="28"/>
      <c r="O1844" s="2"/>
      <c r="P1844" s="2"/>
      <c r="Q1844" s="2"/>
      <c r="R1844" s="2"/>
      <c r="S1844" s="2"/>
      <c r="T1844" s="2"/>
      <c r="U1844" s="2"/>
      <c r="V1844" s="2"/>
      <c r="W1844" s="2"/>
      <c r="X1844" s="2"/>
      <c r="Y1844" s="2"/>
      <c r="Z1844" s="2"/>
      <c r="AA1844" s="2"/>
      <c r="AB1844" s="2"/>
      <c r="AC1844" s="2"/>
      <c r="AD1844" s="2"/>
      <c r="AE1844" s="2"/>
      <c r="AF1844" s="2"/>
      <c r="AG1844" s="2"/>
      <c r="AH1844" s="2"/>
      <c r="AI1844" s="2"/>
      <c r="AJ1844" s="2"/>
      <c r="AK1844" s="2"/>
      <c r="AL1844" s="2"/>
      <c r="AM1844" s="2"/>
    </row>
    <row r="1845" spans="2:39" s="13" customFormat="1" x14ac:dyDescent="0.25">
      <c r="B1845" s="13" t="s">
        <v>41</v>
      </c>
      <c r="C1845" s="27">
        <f t="shared" ref="C1845:H1845" si="254">SUM(C1840:C1844)</f>
        <v>12.8</v>
      </c>
      <c r="D1845" s="27">
        <f t="shared" si="254"/>
        <v>9.5</v>
      </c>
      <c r="E1845" s="27">
        <f t="shared" si="254"/>
        <v>9.9</v>
      </c>
      <c r="F1845" s="27">
        <f t="shared" si="254"/>
        <v>11.3</v>
      </c>
      <c r="G1845" s="27">
        <f t="shared" si="254"/>
        <v>12.399999999999999</v>
      </c>
      <c r="H1845" s="27">
        <f t="shared" si="254"/>
        <v>10.9</v>
      </c>
      <c r="I1845" s="27"/>
      <c r="J1845" s="27"/>
      <c r="K1845" s="27"/>
      <c r="L1845" s="27"/>
      <c r="M1845" s="27"/>
      <c r="N1845" s="27"/>
      <c r="O1845" s="27"/>
      <c r="P1845" s="27"/>
      <c r="Q1845" s="27"/>
      <c r="R1845" s="27"/>
      <c r="S1845" s="27"/>
      <c r="T1845" s="27"/>
      <c r="U1845" s="27"/>
      <c r="V1845" s="27"/>
      <c r="W1845" s="27"/>
      <c r="X1845" s="27"/>
      <c r="Y1845" s="27"/>
      <c r="Z1845" s="27"/>
      <c r="AA1845" s="27"/>
      <c r="AB1845" s="27"/>
      <c r="AC1845" s="27"/>
      <c r="AD1845" s="27"/>
      <c r="AE1845" s="27"/>
      <c r="AF1845" s="27"/>
      <c r="AG1845" s="27"/>
      <c r="AH1845" s="27"/>
      <c r="AI1845" s="27"/>
      <c r="AJ1845" s="27"/>
      <c r="AK1845" s="27"/>
      <c r="AL1845" s="27"/>
      <c r="AM1845" s="27"/>
    </row>
    <row r="1846" spans="2:39" x14ac:dyDescent="0.25">
      <c r="C1846" s="2"/>
      <c r="D1846" s="2"/>
      <c r="E1846" s="2"/>
      <c r="F1846" s="2"/>
      <c r="G1846" s="2"/>
      <c r="H1846" s="2"/>
      <c r="I1846" s="2"/>
      <c r="J1846" s="2"/>
      <c r="L1846" s="2"/>
      <c r="M1846" s="2"/>
      <c r="N1846" s="2"/>
      <c r="O1846" s="2"/>
      <c r="P1846" s="2"/>
      <c r="Q1846" s="2"/>
      <c r="R1846" s="2"/>
      <c r="S1846" s="2"/>
      <c r="T1846" s="2"/>
      <c r="U1846" s="2"/>
      <c r="V1846" s="2"/>
      <c r="W1846" s="2"/>
      <c r="X1846" s="2"/>
      <c r="Y1846" s="2"/>
      <c r="Z1846" s="2"/>
      <c r="AA1846" s="2"/>
      <c r="AB1846" s="2"/>
      <c r="AC1846" s="2"/>
      <c r="AD1846" s="2"/>
      <c r="AE1846" s="2"/>
      <c r="AF1846" s="2"/>
      <c r="AG1846" s="2"/>
      <c r="AH1846" s="2"/>
      <c r="AI1846" s="2"/>
      <c r="AJ1846" s="2"/>
      <c r="AK1846" s="2"/>
      <c r="AL1846" s="2"/>
      <c r="AM1846" s="2"/>
    </row>
    <row r="1847" spans="2:39" ht="15.75" thickBot="1" x14ac:dyDescent="0.3">
      <c r="B1847" t="s">
        <v>703</v>
      </c>
      <c r="C1847" s="18">
        <v>2.6</v>
      </c>
      <c r="D1847" s="28">
        <v>0.9</v>
      </c>
      <c r="E1847" s="18">
        <v>1.7</v>
      </c>
      <c r="F1847" s="28">
        <v>3.5</v>
      </c>
      <c r="G1847" s="28">
        <v>4.2</v>
      </c>
      <c r="H1847" s="28">
        <v>4.5</v>
      </c>
      <c r="I1847" s="2"/>
      <c r="J1847" s="2"/>
      <c r="K1847" s="28"/>
      <c r="L1847" s="28"/>
      <c r="M1847" s="28"/>
      <c r="N1847" s="28"/>
      <c r="O1847" s="2"/>
      <c r="P1847" s="2"/>
      <c r="Q1847" s="2"/>
      <c r="R1847" s="2"/>
      <c r="S1847" s="2"/>
      <c r="T1847" s="2"/>
      <c r="U1847" s="2"/>
      <c r="V1847" s="2"/>
      <c r="W1847" s="2"/>
      <c r="X1847" s="2"/>
      <c r="Y1847" s="2"/>
      <c r="Z1847" s="2"/>
      <c r="AA1847" s="2"/>
      <c r="AB1847" s="2"/>
      <c r="AC1847" s="2"/>
      <c r="AD1847" s="2"/>
      <c r="AE1847" s="2"/>
      <c r="AF1847" s="2"/>
      <c r="AG1847" s="2"/>
      <c r="AH1847" s="2"/>
      <c r="AI1847" s="2"/>
      <c r="AJ1847" s="2"/>
      <c r="AK1847" s="2"/>
      <c r="AL1847" s="2"/>
      <c r="AM1847" s="2"/>
    </row>
    <row r="1848" spans="2:39" s="13" customFormat="1" x14ac:dyDescent="0.25">
      <c r="B1848" s="13" t="s">
        <v>41</v>
      </c>
      <c r="C1848" s="27">
        <f t="shared" ref="C1848:H1848" si="255">SUM(C1845:C1847)</f>
        <v>15.4</v>
      </c>
      <c r="D1848" s="27">
        <f t="shared" si="255"/>
        <v>10.4</v>
      </c>
      <c r="E1848" s="27">
        <f t="shared" si="255"/>
        <v>11.6</v>
      </c>
      <c r="F1848" s="27">
        <f t="shared" si="255"/>
        <v>14.8</v>
      </c>
      <c r="G1848" s="27">
        <f t="shared" si="255"/>
        <v>16.599999999999998</v>
      </c>
      <c r="H1848" s="27">
        <f t="shared" si="255"/>
        <v>15.4</v>
      </c>
      <c r="I1848" s="27"/>
      <c r="J1848" s="27"/>
      <c r="K1848" s="27"/>
      <c r="L1848" s="27"/>
      <c r="M1848" s="27"/>
      <c r="N1848" s="27"/>
      <c r="O1848" s="27"/>
      <c r="P1848" s="27"/>
      <c r="Q1848" s="27"/>
      <c r="R1848" s="27"/>
      <c r="S1848" s="27"/>
      <c r="T1848" s="27"/>
      <c r="U1848" s="27"/>
      <c r="V1848" s="27"/>
      <c r="W1848" s="27"/>
      <c r="X1848" s="27"/>
      <c r="Y1848" s="27"/>
      <c r="Z1848" s="27"/>
      <c r="AA1848" s="27"/>
      <c r="AB1848" s="27"/>
      <c r="AC1848" s="27"/>
      <c r="AD1848" s="27"/>
      <c r="AE1848" s="27"/>
      <c r="AF1848" s="27"/>
      <c r="AG1848" s="27"/>
      <c r="AH1848" s="27"/>
      <c r="AI1848" s="27"/>
      <c r="AJ1848" s="27"/>
      <c r="AK1848" s="27"/>
      <c r="AL1848" s="27"/>
      <c r="AM1848" s="27"/>
    </row>
    <row r="1849" spans="2:39" s="13" customFormat="1" x14ac:dyDescent="0.25">
      <c r="C1849" s="27"/>
      <c r="D1849" s="27"/>
      <c r="E1849" s="27"/>
      <c r="F1849" s="27"/>
      <c r="G1849" s="27"/>
      <c r="H1849" s="27"/>
      <c r="I1849" s="27"/>
      <c r="J1849" s="27"/>
      <c r="K1849" s="27"/>
      <c r="L1849" s="27"/>
      <c r="M1849" s="27"/>
      <c r="N1849" s="27"/>
      <c r="O1849" s="27"/>
      <c r="P1849" s="27"/>
      <c r="Q1849" s="27"/>
      <c r="R1849" s="27"/>
      <c r="S1849" s="27"/>
      <c r="T1849" s="27"/>
      <c r="U1849" s="27"/>
      <c r="V1849" s="27"/>
      <c r="W1849" s="27"/>
      <c r="X1849" s="27"/>
      <c r="Y1849" s="27"/>
      <c r="Z1849" s="27"/>
      <c r="AA1849" s="27"/>
      <c r="AB1849" s="27"/>
      <c r="AC1849" s="27"/>
      <c r="AD1849" s="27"/>
      <c r="AE1849" s="27"/>
      <c r="AF1849" s="27"/>
      <c r="AG1849" s="27"/>
      <c r="AH1849" s="27"/>
      <c r="AI1849" s="27"/>
      <c r="AJ1849" s="27"/>
      <c r="AK1849" s="27"/>
      <c r="AL1849" s="27"/>
      <c r="AM1849" s="27"/>
    </row>
    <row r="1850" spans="2:39" s="13" customFormat="1" ht="15.75" thickBot="1" x14ac:dyDescent="0.3">
      <c r="B1850" s="13" t="s">
        <v>907</v>
      </c>
      <c r="C1850" s="5">
        <v>44408</v>
      </c>
      <c r="D1850" s="5">
        <v>44043</v>
      </c>
      <c r="E1850" s="5">
        <v>43677</v>
      </c>
      <c r="F1850" s="5">
        <v>43312</v>
      </c>
      <c r="G1850" s="5">
        <v>42947</v>
      </c>
      <c r="H1850" s="5">
        <v>42582</v>
      </c>
      <c r="I1850" s="27"/>
      <c r="J1850" s="27"/>
      <c r="K1850" s="27"/>
      <c r="L1850" s="27"/>
      <c r="M1850" s="27"/>
      <c r="N1850" s="27"/>
      <c r="O1850" s="27"/>
      <c r="P1850" s="27"/>
      <c r="Q1850" s="27"/>
      <c r="R1850" s="27"/>
      <c r="S1850" s="27"/>
      <c r="T1850" s="27"/>
      <c r="U1850" s="27"/>
      <c r="V1850" s="27"/>
      <c r="W1850" s="27"/>
      <c r="X1850" s="27"/>
      <c r="Y1850" s="27"/>
      <c r="Z1850" s="27"/>
      <c r="AA1850" s="27"/>
      <c r="AB1850" s="27"/>
      <c r="AC1850" s="27"/>
      <c r="AD1850" s="27"/>
      <c r="AE1850" s="27"/>
      <c r="AF1850" s="27"/>
      <c r="AG1850" s="27"/>
      <c r="AH1850" s="27"/>
      <c r="AI1850" s="27"/>
      <c r="AJ1850" s="27"/>
      <c r="AK1850" s="27"/>
      <c r="AL1850" s="27"/>
      <c r="AM1850" s="27"/>
    </row>
    <row r="1851" spans="2:39" s="13" customFormat="1" x14ac:dyDescent="0.25">
      <c r="B1851" t="s">
        <v>698</v>
      </c>
      <c r="C1851" s="2">
        <v>8.3000000000000007</v>
      </c>
      <c r="D1851" s="2">
        <v>10</v>
      </c>
      <c r="E1851" s="2">
        <v>11.9</v>
      </c>
      <c r="F1851" s="2">
        <v>13.8</v>
      </c>
      <c r="G1851" s="2">
        <v>14.3</v>
      </c>
      <c r="H1851" s="2">
        <v>14.2</v>
      </c>
      <c r="I1851" s="2"/>
      <c r="J1851" s="2"/>
      <c r="K1851" s="2"/>
      <c r="L1851" s="2"/>
      <c r="M1851" s="2"/>
      <c r="N1851" s="2"/>
      <c r="O1851" s="2"/>
      <c r="P1851" s="2"/>
      <c r="Q1851" s="27"/>
      <c r="R1851" s="27"/>
      <c r="S1851" s="27"/>
      <c r="T1851" s="27"/>
      <c r="U1851" s="27"/>
      <c r="V1851" s="27"/>
      <c r="W1851" s="27"/>
      <c r="X1851" s="27"/>
      <c r="Y1851" s="27"/>
      <c r="Z1851" s="27"/>
      <c r="AA1851" s="27"/>
      <c r="AB1851" s="27"/>
      <c r="AC1851" s="27"/>
      <c r="AD1851" s="27"/>
      <c r="AE1851" s="27"/>
      <c r="AF1851" s="27"/>
      <c r="AG1851" s="27"/>
      <c r="AH1851" s="27"/>
      <c r="AI1851" s="27"/>
      <c r="AJ1851" s="27"/>
      <c r="AK1851" s="27"/>
      <c r="AL1851" s="27"/>
      <c r="AM1851" s="27"/>
    </row>
    <row r="1852" spans="2:39" s="13" customFormat="1" x14ac:dyDescent="0.25">
      <c r="B1852" t="s">
        <v>594</v>
      </c>
      <c r="C1852" s="2">
        <v>30</v>
      </c>
      <c r="D1852" s="2">
        <v>14.6</v>
      </c>
      <c r="E1852" s="2">
        <v>8.9</v>
      </c>
      <c r="F1852" s="2">
        <v>11.2</v>
      </c>
      <c r="G1852" s="2">
        <v>12.1</v>
      </c>
      <c r="H1852" s="2">
        <v>8.1999999999999993</v>
      </c>
      <c r="I1852" s="2"/>
      <c r="J1852" s="2"/>
      <c r="K1852" s="2"/>
      <c r="L1852" s="2"/>
      <c r="M1852" s="2"/>
      <c r="N1852" s="2"/>
      <c r="O1852" s="2"/>
      <c r="P1852" s="2"/>
      <c r="Q1852" s="27"/>
      <c r="R1852" s="27"/>
      <c r="S1852" s="27"/>
      <c r="T1852" s="27"/>
      <c r="U1852" s="27"/>
      <c r="V1852" s="27"/>
      <c r="W1852" s="27"/>
      <c r="X1852" s="27"/>
      <c r="Y1852" s="27"/>
      <c r="Z1852" s="27"/>
      <c r="AA1852" s="27"/>
      <c r="AB1852" s="27"/>
      <c r="AC1852" s="27"/>
      <c r="AD1852" s="27"/>
      <c r="AE1852" s="27"/>
      <c r="AF1852" s="27"/>
      <c r="AG1852" s="27"/>
      <c r="AH1852" s="27"/>
      <c r="AI1852" s="27"/>
      <c r="AJ1852" s="27"/>
      <c r="AK1852" s="27"/>
      <c r="AL1852" s="27"/>
      <c r="AM1852" s="27"/>
    </row>
    <row r="1853" spans="2:39" s="13" customFormat="1" x14ac:dyDescent="0.25">
      <c r="B1853" t="s">
        <v>553</v>
      </c>
      <c r="C1853" s="2">
        <v>14</v>
      </c>
      <c r="D1853" s="2">
        <v>10.9</v>
      </c>
      <c r="E1853" s="2">
        <v>10.3</v>
      </c>
      <c r="F1853" s="2">
        <v>11.2</v>
      </c>
      <c r="G1853" s="2">
        <v>9.1</v>
      </c>
      <c r="H1853" s="2">
        <v>3.7</v>
      </c>
      <c r="I1853" s="2"/>
      <c r="J1853" s="2"/>
      <c r="K1853" s="2"/>
      <c r="L1853" s="2"/>
      <c r="M1853" s="2"/>
      <c r="N1853" s="2"/>
      <c r="O1853" s="2"/>
      <c r="P1853" s="2"/>
      <c r="Q1853" s="27"/>
      <c r="R1853" s="27"/>
      <c r="S1853" s="27"/>
      <c r="T1853" s="27"/>
      <c r="U1853" s="27"/>
      <c r="V1853" s="27"/>
      <c r="W1853" s="27"/>
      <c r="X1853" s="27"/>
      <c r="Y1853" s="27"/>
      <c r="Z1853" s="27"/>
      <c r="AA1853" s="27"/>
      <c r="AB1853" s="27"/>
      <c r="AC1853" s="27"/>
      <c r="AD1853" s="27"/>
      <c r="AE1853" s="27"/>
      <c r="AF1853" s="27"/>
      <c r="AG1853" s="27"/>
      <c r="AH1853" s="27"/>
      <c r="AI1853" s="27"/>
      <c r="AJ1853" s="27"/>
      <c r="AK1853" s="27"/>
      <c r="AL1853" s="27"/>
      <c r="AM1853" s="27"/>
    </row>
    <row r="1854" spans="2:39" s="13" customFormat="1" ht="15.75" thickBot="1" x14ac:dyDescent="0.3">
      <c r="B1854" t="s">
        <v>590</v>
      </c>
      <c r="C1854" s="62">
        <v>7.8</v>
      </c>
      <c r="D1854" s="62">
        <v>6.6</v>
      </c>
      <c r="E1854" s="62">
        <v>9.1999999999999993</v>
      </c>
      <c r="F1854" s="62">
        <v>9.5</v>
      </c>
      <c r="G1854" s="62">
        <v>9.9</v>
      </c>
      <c r="H1854" s="62">
        <v>10.4</v>
      </c>
      <c r="I1854" s="2"/>
      <c r="J1854" s="2"/>
      <c r="K1854" s="2"/>
      <c r="L1854" s="2"/>
      <c r="M1854" s="2"/>
      <c r="N1854" s="2"/>
      <c r="O1854" s="2"/>
      <c r="P1854" s="2"/>
      <c r="Q1854" s="27"/>
      <c r="R1854" s="27"/>
      <c r="S1854" s="27"/>
      <c r="T1854" s="27"/>
      <c r="U1854" s="27"/>
      <c r="V1854" s="27"/>
      <c r="W1854" s="27"/>
      <c r="X1854" s="27"/>
      <c r="Y1854" s="27"/>
      <c r="Z1854" s="27"/>
      <c r="AA1854" s="27"/>
      <c r="AB1854" s="27"/>
      <c r="AC1854" s="27"/>
      <c r="AD1854" s="27"/>
      <c r="AE1854" s="27"/>
      <c r="AF1854" s="27"/>
      <c r="AG1854" s="27"/>
      <c r="AH1854" s="27"/>
      <c r="AI1854" s="27"/>
      <c r="AJ1854" s="27"/>
      <c r="AK1854" s="27"/>
      <c r="AL1854" s="27"/>
      <c r="AM1854" s="27"/>
    </row>
    <row r="1855" spans="2:39" s="13" customFormat="1" x14ac:dyDescent="0.25">
      <c r="B1855" s="13" t="s">
        <v>41</v>
      </c>
      <c r="C1855" s="27">
        <f>SUM(C1851:C1854)</f>
        <v>60.099999999999994</v>
      </c>
      <c r="D1855" s="27">
        <f>SUM(D1851:D1854)</f>
        <v>42.1</v>
      </c>
      <c r="E1855" s="27">
        <f t="shared" ref="E1855:H1855" si="256">SUM(E1851:E1854)</f>
        <v>40.299999999999997</v>
      </c>
      <c r="F1855" s="27">
        <f t="shared" si="256"/>
        <v>45.7</v>
      </c>
      <c r="G1855" s="27">
        <f t="shared" si="256"/>
        <v>45.4</v>
      </c>
      <c r="H1855" s="27">
        <f t="shared" si="256"/>
        <v>36.5</v>
      </c>
      <c r="I1855" s="27"/>
      <c r="J1855" s="27"/>
      <c r="R1855" s="27"/>
      <c r="S1855" s="27"/>
      <c r="T1855" s="27"/>
      <c r="U1855" s="27"/>
      <c r="V1855" s="27"/>
      <c r="W1855" s="27"/>
      <c r="X1855" s="27"/>
      <c r="Y1855" s="27"/>
      <c r="Z1855" s="27"/>
      <c r="AA1855" s="27"/>
      <c r="AB1855" s="27"/>
      <c r="AC1855" s="27"/>
      <c r="AD1855" s="27"/>
      <c r="AE1855" s="27"/>
      <c r="AF1855" s="27"/>
      <c r="AG1855" s="27"/>
      <c r="AH1855" s="27"/>
      <c r="AI1855" s="27"/>
      <c r="AJ1855" s="27"/>
      <c r="AK1855" s="27"/>
      <c r="AL1855" s="27"/>
      <c r="AM1855" s="27"/>
    </row>
    <row r="1856" spans="2:39" s="10" customFormat="1" x14ac:dyDescent="0.25">
      <c r="B1856" s="10" t="s">
        <v>9</v>
      </c>
      <c r="C1856" s="11">
        <f>SUM(C1855/D1855)-1</f>
        <v>0.42755344418052244</v>
      </c>
      <c r="D1856" s="11">
        <f t="shared" ref="D1856:G1856" si="257">SUM(D1855/E1855)-1</f>
        <v>4.466501240694809E-2</v>
      </c>
      <c r="E1856" s="11">
        <f t="shared" si="257"/>
        <v>-0.11816192560175065</v>
      </c>
      <c r="F1856" s="11">
        <f t="shared" si="257"/>
        <v>6.6079295154186646E-3</v>
      </c>
      <c r="G1856" s="11">
        <f t="shared" si="257"/>
        <v>0.24383561643835616</v>
      </c>
      <c r="H1856" s="11"/>
      <c r="I1856" s="68"/>
      <c r="J1856" s="68"/>
      <c r="R1856" s="68"/>
      <c r="S1856" s="68"/>
      <c r="T1856" s="68"/>
      <c r="U1856" s="68"/>
      <c r="V1856" s="68"/>
      <c r="W1856" s="68"/>
      <c r="X1856" s="68"/>
      <c r="Y1856" s="68"/>
      <c r="Z1856" s="68"/>
      <c r="AA1856" s="68"/>
      <c r="AB1856" s="68"/>
      <c r="AC1856" s="68"/>
      <c r="AD1856" s="68"/>
      <c r="AE1856" s="68"/>
      <c r="AF1856" s="68"/>
      <c r="AG1856" s="68"/>
      <c r="AH1856" s="68"/>
      <c r="AI1856" s="68"/>
      <c r="AJ1856" s="68"/>
      <c r="AK1856" s="68"/>
      <c r="AL1856" s="68"/>
      <c r="AM1856" s="68"/>
    </row>
    <row r="1857" spans="2:39" s="10" customFormat="1" x14ac:dyDescent="0.25">
      <c r="C1857" s="11"/>
      <c r="D1857" s="11"/>
      <c r="E1857" s="11"/>
      <c r="F1857" s="11"/>
      <c r="G1857" s="11"/>
      <c r="H1857" s="11"/>
      <c r="I1857" s="68"/>
      <c r="J1857" s="68"/>
      <c r="R1857" s="68"/>
      <c r="S1857" s="68"/>
      <c r="T1857" s="68"/>
      <c r="U1857" s="68"/>
      <c r="V1857" s="68"/>
      <c r="W1857" s="68"/>
      <c r="X1857" s="68"/>
      <c r="Y1857" s="68"/>
      <c r="Z1857" s="68"/>
      <c r="AA1857" s="68"/>
      <c r="AB1857" s="68"/>
      <c r="AC1857" s="68"/>
      <c r="AD1857" s="68"/>
      <c r="AE1857" s="68"/>
      <c r="AF1857" s="68"/>
      <c r="AG1857" s="68"/>
      <c r="AH1857" s="68"/>
      <c r="AI1857" s="68"/>
      <c r="AJ1857" s="68"/>
      <c r="AK1857" s="68"/>
      <c r="AL1857" s="68"/>
      <c r="AM1857" s="68"/>
    </row>
    <row r="1858" spans="2:39" s="10" customFormat="1" x14ac:dyDescent="0.25">
      <c r="B1858" s="13" t="s">
        <v>19</v>
      </c>
      <c r="C1858"/>
      <c r="D1858"/>
      <c r="E1858"/>
      <c r="F1858"/>
      <c r="G1858"/>
      <c r="H1858"/>
      <c r="I1858" s="68"/>
      <c r="J1858" s="68"/>
      <c r="R1858" s="68"/>
      <c r="S1858" s="68"/>
      <c r="T1858" s="68"/>
      <c r="U1858" s="68"/>
      <c r="V1858" s="68"/>
      <c r="W1858" s="68"/>
      <c r="X1858" s="68"/>
      <c r="Y1858" s="68"/>
      <c r="Z1858" s="68"/>
      <c r="AA1858" s="68"/>
      <c r="AB1858" s="68"/>
      <c r="AC1858" s="68"/>
      <c r="AD1858" s="68"/>
      <c r="AE1858" s="68"/>
      <c r="AF1858" s="68"/>
      <c r="AG1858" s="68"/>
      <c r="AH1858" s="68"/>
      <c r="AI1858" s="68"/>
      <c r="AJ1858" s="68"/>
      <c r="AK1858" s="68"/>
      <c r="AL1858" s="68"/>
      <c r="AM1858" s="68"/>
    </row>
    <row r="1859" spans="2:39" s="10" customFormat="1" x14ac:dyDescent="0.25">
      <c r="B1859" t="s">
        <v>701</v>
      </c>
      <c r="C1859">
        <v>297</v>
      </c>
      <c r="D1859">
        <v>269.2</v>
      </c>
      <c r="E1859">
        <v>241.3</v>
      </c>
      <c r="F1859">
        <v>247</v>
      </c>
      <c r="G1859">
        <v>236.8</v>
      </c>
      <c r="H1859">
        <v>211.8</v>
      </c>
      <c r="I1859" s="68"/>
      <c r="J1859" s="68"/>
      <c r="R1859" s="68"/>
      <c r="S1859" s="68"/>
      <c r="T1859" s="68"/>
      <c r="U1859" s="68"/>
      <c r="V1859" s="68"/>
      <c r="W1859" s="68"/>
      <c r="X1859" s="68"/>
      <c r="Y1859" s="68"/>
      <c r="Z1859" s="68"/>
      <c r="AA1859" s="68"/>
      <c r="AB1859" s="68"/>
      <c r="AC1859" s="68"/>
      <c r="AD1859" s="68"/>
      <c r="AE1859" s="68"/>
      <c r="AF1859" s="68"/>
      <c r="AG1859" s="68"/>
      <c r="AH1859" s="68"/>
      <c r="AI1859" s="68"/>
      <c r="AJ1859" s="68"/>
      <c r="AK1859" s="68"/>
      <c r="AL1859" s="68"/>
      <c r="AM1859" s="68"/>
    </row>
    <row r="1860" spans="2:39" s="10" customFormat="1" x14ac:dyDescent="0.25">
      <c r="B1860" t="s">
        <v>702</v>
      </c>
      <c r="C1860">
        <v>44.7</v>
      </c>
      <c r="D1860">
        <v>36.6</v>
      </c>
      <c r="E1860">
        <v>34.6</v>
      </c>
      <c r="F1860">
        <v>35.9</v>
      </c>
      <c r="G1860">
        <v>33.4</v>
      </c>
      <c r="H1860">
        <v>29</v>
      </c>
      <c r="I1860" s="68"/>
      <c r="J1860" s="68"/>
      <c r="R1860" s="68"/>
      <c r="S1860" s="68"/>
      <c r="T1860" s="68"/>
      <c r="U1860" s="68"/>
      <c r="V1860" s="68"/>
      <c r="W1860" s="68"/>
      <c r="X1860" s="68"/>
      <c r="Y1860" s="68"/>
      <c r="Z1860" s="68"/>
      <c r="AA1860" s="68"/>
      <c r="AB1860" s="68"/>
      <c r="AC1860" s="68"/>
      <c r="AD1860" s="68"/>
      <c r="AE1860" s="68"/>
      <c r="AF1860" s="68"/>
      <c r="AG1860" s="68"/>
      <c r="AH1860" s="68"/>
      <c r="AI1860" s="68"/>
      <c r="AJ1860" s="68"/>
      <c r="AK1860" s="68"/>
      <c r="AL1860" s="68"/>
      <c r="AM1860" s="68"/>
    </row>
    <row r="1861" spans="2:39" s="10" customFormat="1" x14ac:dyDescent="0.25">
      <c r="B1861" t="s">
        <v>703</v>
      </c>
      <c r="C1861">
        <v>5.7</v>
      </c>
      <c r="D1861">
        <v>2.1</v>
      </c>
      <c r="E1861">
        <v>3.7</v>
      </c>
      <c r="F1861">
        <v>6</v>
      </c>
      <c r="G1861">
        <v>6</v>
      </c>
      <c r="H1861">
        <v>6.2</v>
      </c>
      <c r="I1861" s="68"/>
      <c r="J1861" s="68"/>
      <c r="R1861" s="68"/>
      <c r="S1861" s="68"/>
      <c r="T1861" s="68"/>
      <c r="U1861" s="68"/>
      <c r="V1861" s="68"/>
      <c r="W1861" s="68"/>
      <c r="X1861" s="68"/>
      <c r="Y1861" s="68"/>
      <c r="Z1861" s="68"/>
      <c r="AA1861" s="68"/>
      <c r="AB1861" s="68"/>
      <c r="AC1861" s="68"/>
      <c r="AD1861" s="68"/>
      <c r="AE1861" s="68"/>
      <c r="AF1861" s="68"/>
      <c r="AG1861" s="68"/>
      <c r="AH1861" s="68"/>
      <c r="AI1861" s="68"/>
      <c r="AJ1861" s="68"/>
      <c r="AK1861" s="68"/>
      <c r="AL1861" s="68"/>
      <c r="AM1861" s="68"/>
    </row>
    <row r="1862" spans="2:39" s="10" customFormat="1" x14ac:dyDescent="0.25">
      <c r="B1862" t="s">
        <v>41</v>
      </c>
      <c r="C1862">
        <f t="shared" ref="C1862:H1862" si="258">SUM(C1859:C1861)</f>
        <v>347.4</v>
      </c>
      <c r="D1862">
        <f t="shared" si="258"/>
        <v>307.90000000000003</v>
      </c>
      <c r="E1862">
        <f t="shared" si="258"/>
        <v>279.60000000000002</v>
      </c>
      <c r="F1862">
        <f t="shared" si="258"/>
        <v>288.89999999999998</v>
      </c>
      <c r="G1862">
        <f t="shared" si="258"/>
        <v>276.2</v>
      </c>
      <c r="H1862">
        <f t="shared" si="258"/>
        <v>247</v>
      </c>
      <c r="I1862" s="68"/>
      <c r="J1862" s="68"/>
      <c r="R1862" s="68"/>
      <c r="S1862" s="68"/>
      <c r="T1862" s="68"/>
      <c r="U1862" s="68"/>
      <c r="V1862" s="68"/>
      <c r="W1862" s="68"/>
      <c r="X1862" s="68"/>
      <c r="Y1862" s="68"/>
      <c r="Z1862" s="68"/>
      <c r="AA1862" s="68"/>
      <c r="AB1862" s="68"/>
      <c r="AC1862" s="68"/>
      <c r="AD1862" s="68"/>
      <c r="AE1862" s="68"/>
      <c r="AF1862" s="68"/>
      <c r="AG1862" s="68"/>
      <c r="AH1862" s="68"/>
      <c r="AI1862" s="68"/>
      <c r="AJ1862" s="68"/>
      <c r="AK1862" s="68"/>
      <c r="AL1862" s="68"/>
      <c r="AM1862" s="68"/>
    </row>
    <row r="1863" spans="2:39" s="10" customFormat="1" x14ac:dyDescent="0.25">
      <c r="B1863" s="10" t="s">
        <v>908</v>
      </c>
      <c r="C1863" s="57">
        <f>C1855/C1862</f>
        <v>0.17299942429476109</v>
      </c>
      <c r="D1863" s="57">
        <f t="shared" ref="D1863:H1863" si="259">D1855/D1862</f>
        <v>0.13673270542383889</v>
      </c>
      <c r="E1863" s="57">
        <f t="shared" si="259"/>
        <v>0.14413447782546493</v>
      </c>
      <c r="F1863" s="57">
        <f t="shared" si="259"/>
        <v>0.15818622360678439</v>
      </c>
      <c r="G1863" s="57">
        <f t="shared" si="259"/>
        <v>0.16437364228819695</v>
      </c>
      <c r="H1863" s="57">
        <f t="shared" si="259"/>
        <v>0.14777327935222673</v>
      </c>
      <c r="I1863" s="68"/>
      <c r="J1863" s="68"/>
      <c r="R1863" s="68"/>
      <c r="S1863" s="68"/>
      <c r="T1863" s="68"/>
      <c r="U1863" s="68"/>
      <c r="V1863" s="68"/>
      <c r="W1863" s="68"/>
      <c r="X1863" s="68"/>
      <c r="Y1863" s="68"/>
      <c r="Z1863" s="68"/>
      <c r="AA1863" s="68"/>
      <c r="AB1863" s="68"/>
      <c r="AC1863" s="68"/>
      <c r="AD1863" s="68"/>
      <c r="AE1863" s="68"/>
      <c r="AF1863" s="68"/>
      <c r="AG1863" s="68"/>
      <c r="AH1863" s="68"/>
      <c r="AI1863" s="68"/>
      <c r="AJ1863" s="68"/>
      <c r="AK1863" s="68"/>
      <c r="AL1863" s="68"/>
      <c r="AM1863" s="68"/>
    </row>
    <row r="1864" spans="2:39" s="13" customFormat="1" x14ac:dyDescent="0.25">
      <c r="B1864"/>
      <c r="C1864" s="2"/>
      <c r="D1864" s="2"/>
      <c r="E1864" s="2"/>
      <c r="F1864" s="2"/>
      <c r="G1864" s="2"/>
      <c r="H1864" s="2"/>
      <c r="I1864" s="2"/>
      <c r="J1864" s="2"/>
      <c r="R1864" s="27"/>
      <c r="S1864" s="27"/>
      <c r="T1864" s="27"/>
      <c r="U1864" s="27"/>
      <c r="V1864" s="27"/>
      <c r="W1864" s="27"/>
      <c r="X1864" s="27"/>
      <c r="Y1864" s="27"/>
      <c r="Z1864" s="27"/>
      <c r="AA1864" s="27"/>
      <c r="AB1864" s="27"/>
      <c r="AC1864" s="27"/>
      <c r="AD1864" s="27"/>
      <c r="AE1864" s="27"/>
      <c r="AF1864" s="27"/>
      <c r="AG1864" s="27"/>
      <c r="AH1864" s="27"/>
      <c r="AI1864" s="27"/>
      <c r="AJ1864" s="27"/>
      <c r="AK1864" s="27"/>
      <c r="AL1864" s="27"/>
      <c r="AM1864" s="27"/>
    </row>
    <row r="1865" spans="2:39" s="13" customFormat="1" x14ac:dyDescent="0.25">
      <c r="B1865" s="13" t="s">
        <v>909</v>
      </c>
      <c r="C1865" s="2"/>
      <c r="D1865" s="2"/>
      <c r="E1865" s="2"/>
      <c r="F1865" s="2"/>
      <c r="G1865" s="2"/>
      <c r="H1865" s="2"/>
      <c r="I1865" s="2"/>
      <c r="J1865" s="2"/>
      <c r="R1865" s="27"/>
      <c r="S1865" s="27"/>
      <c r="T1865" s="27"/>
      <c r="U1865" s="27"/>
      <c r="V1865" s="27"/>
      <c r="W1865" s="27"/>
      <c r="X1865" s="27"/>
      <c r="Y1865" s="27"/>
      <c r="Z1865" s="27"/>
      <c r="AA1865" s="27"/>
      <c r="AB1865" s="27"/>
      <c r="AC1865" s="27"/>
      <c r="AD1865" s="27"/>
      <c r="AE1865" s="27"/>
      <c r="AF1865" s="27"/>
      <c r="AG1865" s="27"/>
      <c r="AH1865" s="27"/>
      <c r="AI1865" s="27"/>
      <c r="AJ1865" s="27"/>
      <c r="AK1865" s="27"/>
      <c r="AL1865" s="27"/>
      <c r="AM1865" s="27"/>
    </row>
    <row r="1866" spans="2:39" s="13" customFormat="1" x14ac:dyDescent="0.25">
      <c r="B1866" t="s">
        <v>910</v>
      </c>
      <c r="C1866" s="2">
        <v>38</v>
      </c>
      <c r="D1866" s="2">
        <v>39</v>
      </c>
      <c r="E1866" s="2">
        <v>40</v>
      </c>
      <c r="F1866" s="2">
        <v>37</v>
      </c>
      <c r="G1866" s="2">
        <v>35</v>
      </c>
      <c r="H1866" s="2">
        <v>30</v>
      </c>
      <c r="I1866" s="2"/>
      <c r="J1866" s="2"/>
      <c r="K1866" s="2"/>
      <c r="L1866" s="2"/>
      <c r="M1866" s="2"/>
      <c r="N1866" s="2"/>
      <c r="O1866" s="2"/>
      <c r="P1866" s="2"/>
      <c r="Q1866" s="27"/>
      <c r="R1866" s="27"/>
      <c r="S1866" s="27"/>
      <c r="T1866" s="27"/>
      <c r="U1866" s="27"/>
      <c r="V1866" s="27"/>
      <c r="W1866" s="27"/>
      <c r="X1866" s="27"/>
      <c r="Y1866" s="27"/>
      <c r="Z1866" s="27"/>
      <c r="AA1866" s="27"/>
      <c r="AB1866" s="27"/>
      <c r="AC1866" s="27"/>
      <c r="AD1866" s="27"/>
      <c r="AE1866" s="27"/>
      <c r="AF1866" s="27"/>
      <c r="AG1866" s="27"/>
      <c r="AH1866" s="27"/>
      <c r="AI1866" s="27"/>
      <c r="AJ1866" s="27"/>
      <c r="AK1866" s="27"/>
      <c r="AL1866" s="27"/>
      <c r="AM1866" s="27"/>
    </row>
    <row r="1867" spans="2:39" s="13" customFormat="1" ht="15.75" thickBot="1" x14ac:dyDescent="0.3">
      <c r="B1867" t="s">
        <v>911</v>
      </c>
      <c r="C1867" s="62">
        <v>59</v>
      </c>
      <c r="D1867" s="62">
        <v>45</v>
      </c>
      <c r="E1867" s="62">
        <v>49</v>
      </c>
      <c r="F1867" s="62">
        <v>52</v>
      </c>
      <c r="G1867" s="62">
        <v>45</v>
      </c>
      <c r="H1867" s="62">
        <v>27</v>
      </c>
      <c r="I1867" s="2"/>
      <c r="J1867" s="2"/>
      <c r="K1867" s="2"/>
      <c r="L1867" s="2"/>
      <c r="M1867" s="2"/>
      <c r="N1867" s="2"/>
      <c r="O1867" s="2"/>
      <c r="P1867" s="2"/>
      <c r="Q1867" s="27"/>
      <c r="R1867" s="27"/>
      <c r="S1867" s="27"/>
      <c r="T1867" s="27"/>
      <c r="U1867" s="27"/>
      <c r="V1867" s="27"/>
      <c r="W1867" s="27"/>
      <c r="X1867" s="27"/>
      <c r="Y1867" s="27"/>
      <c r="Z1867" s="27"/>
      <c r="AA1867" s="27"/>
      <c r="AB1867" s="27"/>
      <c r="AC1867" s="27"/>
      <c r="AD1867" s="27"/>
      <c r="AE1867" s="27"/>
      <c r="AF1867" s="27"/>
      <c r="AG1867" s="27"/>
      <c r="AH1867" s="27"/>
      <c r="AI1867" s="27"/>
      <c r="AJ1867" s="27"/>
      <c r="AK1867" s="27"/>
      <c r="AL1867" s="27"/>
      <c r="AM1867" s="27"/>
    </row>
    <row r="1868" spans="2:39" s="13" customFormat="1" x14ac:dyDescent="0.25">
      <c r="B1868" s="13" t="s">
        <v>41</v>
      </c>
      <c r="C1868" s="27">
        <f t="shared" ref="C1868:H1868" si="260">SUM(C1866:C1867)</f>
        <v>97</v>
      </c>
      <c r="D1868" s="27">
        <f t="shared" si="260"/>
        <v>84</v>
      </c>
      <c r="E1868" s="27">
        <f t="shared" si="260"/>
        <v>89</v>
      </c>
      <c r="F1868" s="27">
        <f t="shared" si="260"/>
        <v>89</v>
      </c>
      <c r="G1868" s="27">
        <f t="shared" si="260"/>
        <v>80</v>
      </c>
      <c r="H1868" s="27">
        <f t="shared" si="260"/>
        <v>57</v>
      </c>
      <c r="I1868" s="27"/>
      <c r="J1868" s="27"/>
      <c r="K1868" s="27"/>
      <c r="L1868" s="27"/>
      <c r="M1868" s="27"/>
      <c r="N1868" s="27"/>
      <c r="O1868" s="27"/>
      <c r="P1868" s="27"/>
      <c r="Q1868" s="27"/>
      <c r="R1868" s="27"/>
      <c r="S1868" s="27"/>
      <c r="T1868" s="27"/>
      <c r="U1868" s="27"/>
      <c r="V1868" s="27"/>
      <c r="W1868" s="27"/>
      <c r="X1868" s="27"/>
      <c r="Y1868" s="27"/>
      <c r="Z1868" s="27"/>
      <c r="AA1868" s="27"/>
      <c r="AB1868" s="27"/>
      <c r="AC1868" s="27"/>
      <c r="AD1868" s="27"/>
      <c r="AE1868" s="27"/>
      <c r="AF1868" s="27"/>
      <c r="AG1868" s="27"/>
      <c r="AH1868" s="27"/>
      <c r="AI1868" s="27"/>
      <c r="AJ1868" s="27"/>
      <c r="AK1868" s="27"/>
      <c r="AL1868" s="27"/>
      <c r="AM1868" s="27"/>
    </row>
    <row r="1869" spans="2:39" s="13" customFormat="1" x14ac:dyDescent="0.25">
      <c r="B1869"/>
      <c r="C1869" s="2"/>
      <c r="D1869" s="2"/>
      <c r="E1869" s="2"/>
      <c r="F1869" s="2"/>
      <c r="G1869" s="2"/>
      <c r="H1869" s="2"/>
      <c r="I1869" s="2"/>
      <c r="J1869" s="2"/>
      <c r="K1869" s="2"/>
      <c r="L1869" s="2"/>
      <c r="M1869" s="2"/>
      <c r="N1869" s="2"/>
      <c r="O1869" s="2"/>
      <c r="P1869" s="2"/>
      <c r="Q1869" s="27"/>
      <c r="R1869" s="27"/>
      <c r="S1869" s="27"/>
      <c r="T1869" s="27"/>
      <c r="U1869" s="27"/>
      <c r="V1869" s="27"/>
      <c r="W1869" s="27"/>
      <c r="X1869" s="27"/>
      <c r="Y1869" s="27"/>
      <c r="Z1869" s="27"/>
      <c r="AA1869" s="27"/>
      <c r="AB1869" s="27"/>
      <c r="AC1869" s="27"/>
      <c r="AD1869" s="27"/>
      <c r="AE1869" s="27"/>
      <c r="AF1869" s="27"/>
      <c r="AG1869" s="27"/>
      <c r="AH1869" s="27"/>
      <c r="AI1869" s="27"/>
      <c r="AJ1869" s="27"/>
      <c r="AK1869" s="27"/>
      <c r="AL1869" s="27"/>
      <c r="AM1869" s="27"/>
    </row>
    <row r="1870" spans="2:39" s="13" customFormat="1" x14ac:dyDescent="0.25">
      <c r="B1870" s="13" t="s">
        <v>912</v>
      </c>
      <c r="C1870" s="2"/>
      <c r="D1870" s="2"/>
      <c r="E1870" s="2"/>
      <c r="F1870" s="2"/>
      <c r="G1870" s="2"/>
      <c r="H1870" s="2"/>
      <c r="I1870" s="2"/>
      <c r="Q1870" s="27"/>
      <c r="R1870" s="27"/>
      <c r="S1870" s="27"/>
      <c r="T1870" s="27"/>
      <c r="U1870" s="27"/>
      <c r="V1870" s="27"/>
      <c r="W1870" s="27"/>
      <c r="X1870" s="27"/>
      <c r="Y1870" s="27"/>
      <c r="Z1870" s="27"/>
      <c r="AA1870" s="27"/>
      <c r="AB1870" s="27"/>
      <c r="AC1870" s="27"/>
      <c r="AD1870" s="27"/>
      <c r="AE1870" s="27"/>
      <c r="AF1870" s="27"/>
      <c r="AG1870" s="27"/>
      <c r="AH1870" s="27"/>
      <c r="AI1870" s="27"/>
      <c r="AJ1870" s="27"/>
      <c r="AK1870" s="27"/>
      <c r="AL1870" s="27"/>
      <c r="AM1870" s="27"/>
    </row>
    <row r="1871" spans="2:39" s="13" customFormat="1" x14ac:dyDescent="0.25">
      <c r="B1871" t="s">
        <v>910</v>
      </c>
      <c r="C1871" s="2">
        <v>8.5</v>
      </c>
      <c r="D1871" s="2">
        <v>9</v>
      </c>
      <c r="E1871" s="2">
        <v>9.9</v>
      </c>
      <c r="F1871" s="2">
        <v>10.4</v>
      </c>
      <c r="G1871" s="2">
        <v>10.9</v>
      </c>
      <c r="H1871" s="2">
        <v>9.6</v>
      </c>
      <c r="I1871" s="2"/>
      <c r="Q1871" s="27"/>
      <c r="R1871" s="27"/>
      <c r="S1871" s="27"/>
      <c r="T1871" s="27"/>
      <c r="U1871" s="27"/>
      <c r="V1871" s="27"/>
      <c r="W1871" s="27"/>
      <c r="X1871" s="27"/>
      <c r="Y1871" s="27"/>
      <c r="Z1871" s="27"/>
      <c r="AA1871" s="27"/>
      <c r="AB1871" s="27"/>
      <c r="AC1871" s="27"/>
      <c r="AD1871" s="27"/>
      <c r="AE1871" s="27"/>
      <c r="AF1871" s="27"/>
      <c r="AG1871" s="27"/>
      <c r="AH1871" s="27"/>
      <c r="AI1871" s="27"/>
      <c r="AJ1871" s="27"/>
      <c r="AK1871" s="27"/>
      <c r="AL1871" s="27"/>
      <c r="AM1871" s="27"/>
    </row>
    <row r="1872" spans="2:39" s="13" customFormat="1" x14ac:dyDescent="0.25">
      <c r="B1872" t="s">
        <v>911</v>
      </c>
      <c r="C1872" s="2">
        <v>10.3</v>
      </c>
      <c r="D1872" s="2">
        <v>8.1999999999999993</v>
      </c>
      <c r="E1872" s="2">
        <v>8.6999999999999993</v>
      </c>
      <c r="F1872" s="2">
        <v>8.4</v>
      </c>
      <c r="G1872" s="2">
        <v>6.9</v>
      </c>
      <c r="H1872" s="2">
        <v>4.5999999999999996</v>
      </c>
      <c r="I1872" s="2"/>
      <c r="Q1872" s="27"/>
      <c r="R1872" s="27"/>
      <c r="S1872" s="27"/>
      <c r="T1872" s="27"/>
      <c r="U1872" s="27"/>
      <c r="V1872" s="27"/>
      <c r="W1872" s="27"/>
      <c r="X1872" s="27"/>
      <c r="Y1872" s="27"/>
      <c r="Z1872" s="27"/>
      <c r="AA1872" s="27"/>
      <c r="AB1872" s="27"/>
      <c r="AC1872" s="27"/>
      <c r="AD1872" s="27"/>
      <c r="AE1872" s="27"/>
      <c r="AF1872" s="27"/>
      <c r="AG1872" s="27"/>
      <c r="AH1872" s="27"/>
      <c r="AI1872" s="27"/>
      <c r="AJ1872" s="27"/>
      <c r="AK1872" s="27"/>
      <c r="AL1872" s="27"/>
      <c r="AM1872" s="27"/>
    </row>
    <row r="1873" spans="2:39" s="13" customFormat="1" x14ac:dyDescent="0.25">
      <c r="B1873"/>
      <c r="C1873" s="2"/>
      <c r="D1873" s="2"/>
      <c r="E1873" s="2"/>
      <c r="F1873" s="2"/>
      <c r="G1873" s="2"/>
      <c r="H1873" s="2"/>
      <c r="I1873" s="2"/>
      <c r="Q1873" s="27"/>
      <c r="R1873" s="27"/>
      <c r="S1873" s="27"/>
      <c r="T1873" s="27"/>
      <c r="U1873" s="27"/>
      <c r="V1873" s="27"/>
      <c r="W1873" s="27"/>
      <c r="X1873" s="27"/>
      <c r="Y1873" s="27"/>
      <c r="Z1873" s="27"/>
      <c r="AA1873" s="27"/>
      <c r="AB1873" s="27"/>
      <c r="AC1873" s="27"/>
      <c r="AD1873" s="27"/>
      <c r="AE1873" s="27"/>
      <c r="AF1873" s="27"/>
      <c r="AG1873" s="27"/>
      <c r="AH1873" s="27"/>
      <c r="AI1873" s="27"/>
      <c r="AJ1873" s="27"/>
      <c r="AK1873" s="27"/>
      <c r="AL1873" s="27"/>
      <c r="AM1873" s="27"/>
    </row>
    <row r="1874" spans="2:39" s="13" customFormat="1" x14ac:dyDescent="0.25">
      <c r="B1874" s="13" t="s">
        <v>913</v>
      </c>
      <c r="C1874" s="2"/>
      <c r="D1874" s="2"/>
      <c r="E1874" s="2"/>
      <c r="F1874" s="2"/>
      <c r="G1874" s="2"/>
      <c r="H1874" s="2"/>
      <c r="I1874" s="2"/>
      <c r="J1874" s="2"/>
      <c r="R1874" s="27"/>
      <c r="S1874" s="27"/>
      <c r="T1874" s="27"/>
      <c r="U1874" s="27"/>
      <c r="V1874" s="27"/>
      <c r="W1874" s="27"/>
      <c r="X1874" s="27"/>
      <c r="Y1874" s="27"/>
      <c r="Z1874" s="27"/>
      <c r="AA1874" s="27"/>
      <c r="AB1874" s="27"/>
      <c r="AC1874" s="27"/>
      <c r="AD1874" s="27"/>
      <c r="AE1874" s="27"/>
      <c r="AF1874" s="27"/>
      <c r="AG1874" s="27"/>
      <c r="AH1874" s="27"/>
      <c r="AI1874" s="27"/>
      <c r="AJ1874" s="27"/>
      <c r="AK1874" s="27"/>
      <c r="AL1874" s="27"/>
      <c r="AM1874" s="27"/>
    </row>
    <row r="1875" spans="2:39" s="13" customFormat="1" x14ac:dyDescent="0.25">
      <c r="B1875" t="s">
        <v>910</v>
      </c>
      <c r="C1875" s="2">
        <v>17.899999999999999</v>
      </c>
      <c r="D1875" s="2">
        <v>15.3</v>
      </c>
      <c r="E1875" s="2">
        <v>15.5</v>
      </c>
      <c r="F1875" s="2">
        <v>20</v>
      </c>
      <c r="G1875" s="2">
        <v>21.2</v>
      </c>
      <c r="H1875" s="2">
        <v>18.5</v>
      </c>
      <c r="I1875" s="2"/>
      <c r="J1875" s="2"/>
      <c r="R1875" s="27"/>
      <c r="S1875" s="27"/>
      <c r="T1875" s="27"/>
      <c r="U1875" s="27"/>
      <c r="V1875" s="27"/>
      <c r="W1875" s="27"/>
      <c r="X1875" s="27"/>
      <c r="Y1875" s="27"/>
      <c r="Z1875" s="27"/>
      <c r="AA1875" s="27"/>
      <c r="AB1875" s="27"/>
      <c r="AC1875" s="27"/>
      <c r="AD1875" s="27"/>
      <c r="AE1875" s="27"/>
      <c r="AF1875" s="27"/>
      <c r="AG1875" s="27"/>
      <c r="AH1875" s="27"/>
      <c r="AI1875" s="27"/>
      <c r="AJ1875" s="27"/>
      <c r="AK1875" s="27"/>
      <c r="AL1875" s="27"/>
      <c r="AM1875" s="27"/>
    </row>
    <row r="1876" spans="2:39" s="13" customFormat="1" x14ac:dyDescent="0.25">
      <c r="B1876" t="s">
        <v>911</v>
      </c>
      <c r="C1876" s="2">
        <v>23.4</v>
      </c>
      <c r="D1876" s="2">
        <v>8.9</v>
      </c>
      <c r="E1876" s="2">
        <v>6.1</v>
      </c>
      <c r="F1876" s="2">
        <v>6.9</v>
      </c>
      <c r="G1876" s="2">
        <v>6.4</v>
      </c>
      <c r="H1876" s="2">
        <v>3.9</v>
      </c>
      <c r="I1876" s="2"/>
      <c r="J1876" s="2"/>
      <c r="R1876" s="27"/>
      <c r="S1876" s="27"/>
      <c r="T1876" s="27"/>
      <c r="U1876" s="27"/>
      <c r="V1876" s="27"/>
      <c r="W1876" s="27"/>
      <c r="X1876" s="27"/>
      <c r="Y1876" s="27"/>
      <c r="Z1876" s="27"/>
      <c r="AA1876" s="27"/>
      <c r="AB1876" s="27"/>
      <c r="AC1876" s="27"/>
      <c r="AD1876" s="27"/>
      <c r="AE1876" s="27"/>
      <c r="AF1876" s="27"/>
      <c r="AG1876" s="27"/>
      <c r="AH1876" s="27"/>
      <c r="AI1876" s="27"/>
      <c r="AJ1876" s="27"/>
      <c r="AK1876" s="27"/>
      <c r="AL1876" s="27"/>
      <c r="AM1876" s="27"/>
    </row>
    <row r="1877" spans="2:39" s="13" customFormat="1" x14ac:dyDescent="0.25">
      <c r="B1877"/>
      <c r="C1877" s="2"/>
      <c r="D1877" s="2"/>
      <c r="E1877" s="2"/>
      <c r="F1877" s="2"/>
      <c r="G1877" s="2"/>
      <c r="H1877" s="2"/>
      <c r="I1877" s="2"/>
      <c r="J1877" s="2"/>
      <c r="R1877" s="27"/>
      <c r="S1877" s="27"/>
      <c r="T1877" s="27"/>
      <c r="U1877" s="27"/>
      <c r="V1877" s="27"/>
      <c r="W1877" s="27"/>
      <c r="X1877" s="27"/>
      <c r="Y1877" s="27"/>
      <c r="Z1877" s="27"/>
      <c r="AA1877" s="27"/>
      <c r="AB1877" s="27"/>
      <c r="AC1877" s="27"/>
      <c r="AD1877" s="27"/>
      <c r="AE1877" s="27"/>
      <c r="AF1877" s="27"/>
      <c r="AG1877" s="27"/>
      <c r="AH1877" s="27"/>
      <c r="AI1877" s="27"/>
      <c r="AJ1877" s="27"/>
      <c r="AK1877" s="27"/>
      <c r="AL1877" s="27"/>
      <c r="AM1877" s="27"/>
    </row>
    <row r="1878" spans="2:39" s="13" customFormat="1" x14ac:dyDescent="0.25">
      <c r="B1878" s="13" t="s">
        <v>914</v>
      </c>
      <c r="C1878" s="2"/>
      <c r="D1878" s="2"/>
      <c r="E1878" s="2"/>
      <c r="F1878" s="2"/>
      <c r="G1878" s="2"/>
      <c r="H1878" s="2"/>
      <c r="I1878" s="2"/>
      <c r="J1878" s="2"/>
      <c r="K1878" s="2"/>
      <c r="L1878" s="2"/>
      <c r="M1878" s="2"/>
      <c r="N1878" s="2"/>
      <c r="O1878" s="2"/>
      <c r="P1878" s="2"/>
      <c r="Q1878" s="27"/>
      <c r="R1878" s="27"/>
      <c r="S1878" s="27"/>
      <c r="T1878" s="27"/>
      <c r="U1878" s="27"/>
      <c r="V1878" s="27"/>
      <c r="W1878" s="27"/>
      <c r="X1878" s="27"/>
      <c r="Y1878" s="27"/>
      <c r="Z1878" s="27"/>
      <c r="AA1878" s="27"/>
      <c r="AB1878" s="27"/>
      <c r="AC1878" s="27"/>
      <c r="AD1878" s="27"/>
      <c r="AE1878" s="27"/>
      <c r="AF1878" s="27"/>
      <c r="AG1878" s="27"/>
      <c r="AH1878" s="27"/>
      <c r="AI1878" s="27"/>
      <c r="AJ1878" s="27"/>
      <c r="AK1878" s="27"/>
      <c r="AL1878" s="27"/>
      <c r="AM1878" s="27"/>
    </row>
    <row r="1879" spans="2:39" s="13" customFormat="1" x14ac:dyDescent="0.25">
      <c r="B1879" t="s">
        <v>910</v>
      </c>
      <c r="C1879" s="2">
        <f>SUM(C1871,C1875)</f>
        <v>26.4</v>
      </c>
      <c r="D1879" s="2">
        <f t="shared" ref="D1879:H1880" si="261">SUM(D1871,D1875)</f>
        <v>24.3</v>
      </c>
      <c r="E1879" s="2">
        <f t="shared" si="261"/>
        <v>25.4</v>
      </c>
      <c r="F1879" s="2">
        <f t="shared" si="261"/>
        <v>30.4</v>
      </c>
      <c r="G1879" s="2">
        <f t="shared" si="261"/>
        <v>32.1</v>
      </c>
      <c r="H1879" s="2">
        <f t="shared" si="261"/>
        <v>28.1</v>
      </c>
      <c r="I1879" s="27"/>
      <c r="J1879" s="27"/>
      <c r="K1879" s="27"/>
      <c r="L1879" s="27"/>
      <c r="M1879" s="27"/>
      <c r="N1879" s="27"/>
      <c r="O1879" s="27"/>
      <c r="P1879" s="27"/>
      <c r="Q1879" s="27"/>
      <c r="R1879" s="27"/>
      <c r="S1879" s="27"/>
      <c r="T1879" s="27"/>
      <c r="U1879" s="27"/>
      <c r="V1879" s="27"/>
      <c r="W1879" s="27"/>
      <c r="X1879" s="27"/>
      <c r="Y1879" s="27"/>
      <c r="Z1879" s="27"/>
      <c r="AA1879" s="27"/>
      <c r="AB1879" s="27"/>
      <c r="AC1879" s="27"/>
      <c r="AD1879" s="27"/>
      <c r="AE1879" s="27"/>
      <c r="AF1879" s="27"/>
      <c r="AG1879" s="27"/>
      <c r="AH1879" s="27"/>
      <c r="AI1879" s="27"/>
      <c r="AJ1879" s="27"/>
      <c r="AK1879" s="27"/>
      <c r="AL1879" s="27"/>
      <c r="AM1879" s="27"/>
    </row>
    <row r="1880" spans="2:39" s="13" customFormat="1" ht="15.75" thickBot="1" x14ac:dyDescent="0.3">
      <c r="B1880" t="s">
        <v>911</v>
      </c>
      <c r="C1880" s="62">
        <f>SUM(C1872,C1876)</f>
        <v>33.700000000000003</v>
      </c>
      <c r="D1880" s="62">
        <f t="shared" si="261"/>
        <v>17.100000000000001</v>
      </c>
      <c r="E1880" s="62">
        <f t="shared" si="261"/>
        <v>14.799999999999999</v>
      </c>
      <c r="F1880" s="62">
        <f t="shared" si="261"/>
        <v>15.3</v>
      </c>
      <c r="G1880" s="62">
        <f t="shared" si="261"/>
        <v>13.3</v>
      </c>
      <c r="H1880" s="62">
        <f t="shared" si="261"/>
        <v>8.5</v>
      </c>
      <c r="I1880" s="27"/>
      <c r="J1880" s="27"/>
      <c r="K1880" s="27"/>
      <c r="L1880" s="27"/>
      <c r="M1880" s="27"/>
      <c r="N1880" s="27"/>
      <c r="O1880" s="27"/>
      <c r="P1880" s="27"/>
      <c r="Q1880" s="27"/>
      <c r="R1880" s="27"/>
      <c r="S1880" s="27"/>
      <c r="T1880" s="27"/>
      <c r="U1880" s="27"/>
      <c r="V1880" s="27"/>
      <c r="W1880" s="27"/>
      <c r="X1880" s="27"/>
      <c r="Y1880" s="27"/>
      <c r="Z1880" s="27"/>
      <c r="AA1880" s="27"/>
      <c r="AB1880" s="27"/>
      <c r="AC1880" s="27"/>
      <c r="AD1880" s="27"/>
      <c r="AE1880" s="27"/>
      <c r="AF1880" s="27"/>
      <c r="AG1880" s="27"/>
      <c r="AH1880" s="27"/>
      <c r="AI1880" s="27"/>
      <c r="AJ1880" s="27"/>
      <c r="AK1880" s="27"/>
      <c r="AL1880" s="27"/>
      <c r="AM1880" s="27"/>
    </row>
    <row r="1881" spans="2:39" s="13" customFormat="1" x14ac:dyDescent="0.25">
      <c r="B1881" s="13" t="s">
        <v>41</v>
      </c>
      <c r="C1881" s="27">
        <f>SUM(C1879:C1880)</f>
        <v>60.1</v>
      </c>
      <c r="D1881" s="27">
        <f t="shared" ref="D1881:H1881" si="262">SUM(D1879:D1880)</f>
        <v>41.400000000000006</v>
      </c>
      <c r="E1881" s="27">
        <f t="shared" si="262"/>
        <v>40.199999999999996</v>
      </c>
      <c r="F1881" s="27">
        <f t="shared" si="262"/>
        <v>45.7</v>
      </c>
      <c r="G1881" s="27">
        <f t="shared" si="262"/>
        <v>45.400000000000006</v>
      </c>
      <c r="H1881" s="27">
        <f t="shared" si="262"/>
        <v>36.6</v>
      </c>
      <c r="I1881" s="27"/>
      <c r="J1881" s="27"/>
      <c r="K1881" s="27"/>
      <c r="L1881" s="27"/>
      <c r="M1881" s="27"/>
      <c r="N1881" s="27"/>
      <c r="O1881" s="27"/>
      <c r="P1881" s="27"/>
      <c r="Q1881" s="27"/>
      <c r="R1881" s="27"/>
      <c r="S1881" s="27"/>
      <c r="T1881" s="27"/>
      <c r="U1881" s="27"/>
      <c r="V1881" s="27"/>
      <c r="W1881" s="27"/>
      <c r="X1881" s="27"/>
      <c r="Y1881" s="27"/>
      <c r="Z1881" s="27"/>
      <c r="AA1881" s="27"/>
      <c r="AB1881" s="27"/>
      <c r="AC1881" s="27"/>
      <c r="AD1881" s="27"/>
      <c r="AE1881" s="27"/>
      <c r="AF1881" s="27"/>
      <c r="AG1881" s="27"/>
      <c r="AH1881" s="27"/>
      <c r="AI1881" s="27"/>
      <c r="AJ1881" s="27"/>
      <c r="AK1881" s="27"/>
      <c r="AL1881" s="27"/>
      <c r="AM1881" s="27"/>
    </row>
    <row r="1882" spans="2:39" x14ac:dyDescent="0.25">
      <c r="C1882" s="2"/>
      <c r="D1882" s="2"/>
      <c r="E1882" s="2"/>
      <c r="F1882" s="2"/>
      <c r="G1882" s="2"/>
      <c r="H1882" s="2"/>
      <c r="I1882" s="2"/>
      <c r="J1882" s="2"/>
      <c r="L1882" s="2"/>
      <c r="M1882" s="2"/>
      <c r="N1882" s="2"/>
      <c r="O1882" s="2"/>
      <c r="P1882" s="2"/>
      <c r="Q1882" s="2"/>
      <c r="R1882" s="2"/>
      <c r="S1882" s="2"/>
      <c r="T1882" s="2"/>
      <c r="U1882" s="2"/>
      <c r="V1882" s="2"/>
      <c r="W1882" s="2"/>
      <c r="X1882" s="2"/>
      <c r="Y1882" s="2"/>
      <c r="Z1882" s="2"/>
      <c r="AA1882" s="2"/>
      <c r="AB1882" s="2"/>
      <c r="AC1882" s="2"/>
      <c r="AD1882" s="2"/>
      <c r="AE1882" s="2"/>
      <c r="AF1882" s="2"/>
      <c r="AG1882" s="2"/>
      <c r="AH1882" s="2"/>
      <c r="AI1882" s="2"/>
      <c r="AJ1882" s="2"/>
      <c r="AK1882" s="2"/>
      <c r="AL1882" s="2"/>
      <c r="AM1882" s="2"/>
    </row>
    <row r="1883" spans="2:39" x14ac:dyDescent="0.25">
      <c r="C1883" s="2"/>
      <c r="D1883" s="2"/>
      <c r="E1883" s="2"/>
      <c r="F1883" s="2"/>
      <c r="G1883" s="2"/>
      <c r="H1883" s="2"/>
      <c r="I1883" s="2"/>
      <c r="J1883" s="2"/>
      <c r="L1883" s="2"/>
      <c r="M1883" s="2"/>
      <c r="N1883" s="2"/>
      <c r="O1883" s="2"/>
      <c r="P1883" s="2"/>
      <c r="Q1883" s="2"/>
      <c r="R1883" s="2"/>
      <c r="S1883" s="2"/>
      <c r="T1883" s="2"/>
      <c r="U1883" s="2"/>
      <c r="V1883" s="2"/>
      <c r="W1883" s="2"/>
      <c r="X1883" s="2"/>
      <c r="Y1883" s="2"/>
      <c r="Z1883" s="2"/>
      <c r="AA1883" s="2"/>
      <c r="AB1883" s="2"/>
      <c r="AC1883" s="2"/>
      <c r="AD1883" s="2"/>
      <c r="AE1883" s="2"/>
      <c r="AF1883" s="2"/>
      <c r="AG1883" s="2"/>
      <c r="AH1883" s="2"/>
      <c r="AI1883" s="2"/>
      <c r="AJ1883" s="2"/>
      <c r="AK1883" s="2"/>
      <c r="AL1883" s="2"/>
      <c r="AM1883" s="2"/>
    </row>
    <row r="1884" spans="2:39" x14ac:dyDescent="0.25">
      <c r="B1884" s="47" t="s">
        <v>915</v>
      </c>
      <c r="C1884" s="47"/>
      <c r="D1884" s="47"/>
      <c r="E1884" s="47"/>
      <c r="F1884" s="47"/>
      <c r="G1884" s="47"/>
      <c r="H1884" s="47"/>
      <c r="I1884" s="47"/>
      <c r="J1884" s="47"/>
      <c r="K1884" s="47"/>
      <c r="L1884" s="47"/>
      <c r="M1884" s="47"/>
      <c r="N1884" s="47"/>
      <c r="O1884" s="2"/>
      <c r="P1884" s="2"/>
      <c r="Q1884" s="2"/>
      <c r="R1884" s="2"/>
      <c r="S1884" s="2"/>
      <c r="T1884" s="2"/>
      <c r="U1884" s="2"/>
      <c r="V1884" s="2"/>
      <c r="W1884" s="2"/>
      <c r="X1884" s="2"/>
      <c r="Y1884" s="2"/>
      <c r="Z1884" s="2"/>
      <c r="AA1884" s="2"/>
      <c r="AB1884" s="2"/>
      <c r="AC1884" s="2"/>
      <c r="AD1884" s="2"/>
      <c r="AE1884" s="2"/>
      <c r="AF1884" s="2"/>
      <c r="AG1884" s="2"/>
      <c r="AH1884" s="2"/>
      <c r="AI1884" s="2"/>
      <c r="AJ1884" s="2"/>
      <c r="AK1884" s="2"/>
      <c r="AL1884" s="2"/>
      <c r="AM1884" s="2"/>
    </row>
    <row r="1885" spans="2:39" x14ac:dyDescent="0.25">
      <c r="C1885" s="2"/>
      <c r="D1885" s="2"/>
      <c r="E1885" s="2"/>
      <c r="F1885" s="2"/>
      <c r="G1885" s="2"/>
      <c r="H1885" s="2"/>
      <c r="I1885" s="2"/>
      <c r="J1885" s="2"/>
      <c r="L1885" s="2"/>
      <c r="M1885" s="2"/>
      <c r="N1885" s="2"/>
      <c r="O1885" s="2"/>
      <c r="P1885" s="2"/>
      <c r="Q1885" s="2"/>
      <c r="R1885" s="2"/>
      <c r="S1885" s="2"/>
      <c r="T1885" s="2"/>
      <c r="U1885" s="2"/>
      <c r="V1885" s="2"/>
      <c r="W1885" s="2"/>
      <c r="X1885" s="2"/>
      <c r="Y1885" s="2"/>
      <c r="Z1885" s="2"/>
      <c r="AA1885" s="2"/>
      <c r="AB1885" s="2"/>
      <c r="AC1885" s="2"/>
      <c r="AD1885" s="2"/>
      <c r="AE1885" s="2"/>
      <c r="AF1885" s="2"/>
      <c r="AG1885" s="2"/>
      <c r="AH1885" s="2"/>
      <c r="AI1885" s="2"/>
      <c r="AJ1885" s="2"/>
      <c r="AK1885" s="2"/>
      <c r="AL1885" s="2"/>
      <c r="AM1885" s="2"/>
    </row>
    <row r="1886" spans="2:39" x14ac:dyDescent="0.25">
      <c r="C1886" s="2"/>
      <c r="D1886" s="2"/>
      <c r="E1886" s="2"/>
      <c r="F1886" s="2"/>
      <c r="G1886" s="2"/>
      <c r="H1886" s="2"/>
      <c r="I1886" s="2"/>
      <c r="J1886" s="2"/>
      <c r="L1886" s="2"/>
      <c r="M1886" s="2"/>
      <c r="N1886" s="2"/>
      <c r="O1886" s="2"/>
      <c r="P1886" s="2"/>
      <c r="Q1886" s="2"/>
      <c r="R1886" s="2"/>
      <c r="S1886" s="2"/>
      <c r="T1886" s="2"/>
      <c r="U1886" s="2"/>
      <c r="V1886" s="2"/>
      <c r="W1886" s="2"/>
      <c r="X1886" s="2"/>
      <c r="Y1886" s="2"/>
      <c r="Z1886" s="2"/>
      <c r="AA1886" s="2"/>
      <c r="AB1886" s="2"/>
      <c r="AC1886" s="2"/>
      <c r="AD1886" s="2"/>
      <c r="AE1886" s="2"/>
      <c r="AF1886" s="2"/>
      <c r="AG1886" s="2"/>
      <c r="AH1886" s="2"/>
      <c r="AI1886" s="2"/>
      <c r="AJ1886" s="2"/>
      <c r="AK1886" s="2"/>
      <c r="AL1886" s="2"/>
      <c r="AM1886" s="2"/>
    </row>
    <row r="1887" spans="2:39" ht="15.75" thickBot="1" x14ac:dyDescent="0.3">
      <c r="B1887" s="13" t="s">
        <v>916</v>
      </c>
      <c r="C1887" s="5">
        <v>44408</v>
      </c>
      <c r="D1887" s="5">
        <v>44043</v>
      </c>
      <c r="E1887" s="5">
        <v>43677</v>
      </c>
      <c r="F1887" s="5">
        <v>43312</v>
      </c>
      <c r="G1887" s="5">
        <v>42947</v>
      </c>
      <c r="H1887" s="5">
        <v>42582</v>
      </c>
      <c r="I1887" s="2"/>
      <c r="J1887" s="2"/>
      <c r="K1887" s="5">
        <v>44592</v>
      </c>
      <c r="L1887" s="5">
        <v>44227</v>
      </c>
      <c r="M1887" s="5">
        <v>43861</v>
      </c>
      <c r="N1887" s="5">
        <v>43496</v>
      </c>
      <c r="O1887" s="2"/>
      <c r="P1887" s="2"/>
      <c r="Q1887" s="2"/>
      <c r="R1887" s="2"/>
      <c r="S1887" s="2"/>
      <c r="T1887" s="2"/>
      <c r="U1887" s="2"/>
      <c r="V1887" s="2"/>
      <c r="W1887" s="2"/>
      <c r="X1887" s="2"/>
      <c r="Y1887" s="2"/>
      <c r="Z1887" s="2"/>
      <c r="AA1887" s="2"/>
      <c r="AB1887" s="2"/>
      <c r="AC1887" s="2"/>
      <c r="AD1887" s="2"/>
      <c r="AE1887" s="2"/>
      <c r="AF1887" s="2"/>
      <c r="AG1887" s="2"/>
      <c r="AH1887" s="2"/>
      <c r="AI1887" s="2"/>
      <c r="AJ1887" s="2"/>
      <c r="AK1887" s="2"/>
      <c r="AL1887" s="2"/>
      <c r="AM1887" s="2"/>
    </row>
    <row r="1888" spans="2:39" x14ac:dyDescent="0.25">
      <c r="B1888" t="s">
        <v>761</v>
      </c>
      <c r="C1888" s="2">
        <v>8724.9</v>
      </c>
      <c r="D1888" s="2">
        <v>7855.4</v>
      </c>
      <c r="E1888" s="2">
        <v>7753.9</v>
      </c>
      <c r="F1888" s="2">
        <v>7336.6</v>
      </c>
      <c r="G1888" s="2">
        <v>6937.1</v>
      </c>
      <c r="H1888" s="2">
        <v>6491.3</v>
      </c>
      <c r="I1888" s="2"/>
      <c r="J1888" s="2"/>
      <c r="K1888" s="2">
        <v>8909.9</v>
      </c>
      <c r="L1888" s="2">
        <v>8228.4</v>
      </c>
      <c r="M1888" s="2"/>
      <c r="N1888" s="2"/>
      <c r="O1888" s="2"/>
      <c r="P1888" s="2"/>
      <c r="Q1888" s="2"/>
      <c r="R1888" s="2"/>
      <c r="S1888" s="2"/>
      <c r="T1888" s="2"/>
      <c r="U1888" s="2"/>
      <c r="V1888" s="2"/>
      <c r="W1888" s="2"/>
      <c r="X1888" s="2"/>
      <c r="Y1888" s="2"/>
      <c r="Z1888" s="2"/>
      <c r="AA1888" s="2"/>
      <c r="AB1888" s="2"/>
      <c r="AC1888" s="2"/>
      <c r="AD1888" s="2"/>
      <c r="AE1888" s="2"/>
      <c r="AF1888" s="2"/>
      <c r="AG1888" s="2"/>
      <c r="AH1888" s="2"/>
      <c r="AI1888" s="2"/>
      <c r="AJ1888" s="2"/>
      <c r="AK1888" s="2"/>
      <c r="AL1888" s="2"/>
      <c r="AM1888" s="2"/>
    </row>
    <row r="1889" spans="2:39" x14ac:dyDescent="0.25">
      <c r="B1889" t="s">
        <v>917</v>
      </c>
      <c r="C1889">
        <v>160.19999999999999</v>
      </c>
      <c r="D1889">
        <v>185.8</v>
      </c>
      <c r="E1889">
        <v>174.5</v>
      </c>
      <c r="F1889">
        <v>148.6</v>
      </c>
      <c r="G1889">
        <v>120.4</v>
      </c>
      <c r="H1889">
        <v>123.5</v>
      </c>
      <c r="K1889" s="2">
        <v>168.6</v>
      </c>
      <c r="L1889">
        <v>182.3</v>
      </c>
      <c r="O1889" s="2"/>
      <c r="P1889" s="2"/>
      <c r="Q1889" s="2"/>
      <c r="R1889" s="2"/>
      <c r="S1889" s="2"/>
      <c r="T1889" s="2"/>
      <c r="U1889" s="2"/>
      <c r="V1889" s="2"/>
      <c r="W1889" s="2"/>
      <c r="X1889" s="2"/>
      <c r="Y1889" s="2"/>
      <c r="Z1889" s="2"/>
      <c r="AA1889" s="2"/>
      <c r="AB1889" s="2"/>
      <c r="AC1889" s="2"/>
      <c r="AD1889" s="2"/>
      <c r="AE1889" s="2"/>
      <c r="AF1889" s="2"/>
      <c r="AG1889" s="2"/>
      <c r="AH1889" s="2"/>
      <c r="AI1889" s="2"/>
      <c r="AJ1889" s="2"/>
      <c r="AK1889" s="2"/>
      <c r="AL1889" s="2"/>
      <c r="AM1889" s="2"/>
    </row>
    <row r="1890" spans="2:39" x14ac:dyDescent="0.25">
      <c r="B1890" t="s">
        <v>918</v>
      </c>
      <c r="C1890" s="24">
        <v>1.7999999999999999E-2</v>
      </c>
      <c r="D1890" s="24">
        <v>2.4E-2</v>
      </c>
      <c r="E1890" s="24">
        <v>2.3E-2</v>
      </c>
      <c r="F1890" s="24">
        <v>0.02</v>
      </c>
      <c r="G1890" s="24">
        <v>1.7000000000000001E-2</v>
      </c>
      <c r="H1890" s="24">
        <v>1.9E-2</v>
      </c>
      <c r="I1890" s="24"/>
      <c r="J1890" s="24"/>
      <c r="K1890" s="24">
        <v>1.9E-2</v>
      </c>
      <c r="L1890" s="24">
        <v>0.13400000000000001</v>
      </c>
      <c r="M1890" s="24"/>
      <c r="N1890" s="24"/>
      <c r="O1890" s="2"/>
      <c r="P1890" s="2"/>
      <c r="Q1890" s="2"/>
      <c r="R1890" s="2"/>
      <c r="S1890" s="2"/>
      <c r="T1890" s="2"/>
      <c r="U1890" s="2"/>
      <c r="V1890" s="2"/>
      <c r="W1890" s="2"/>
      <c r="X1890" s="2"/>
      <c r="Y1890" s="2"/>
      <c r="Z1890" s="2"/>
      <c r="AA1890" s="2"/>
      <c r="AB1890" s="2"/>
      <c r="AC1890" s="2"/>
      <c r="AD1890" s="2"/>
      <c r="AE1890" s="2"/>
      <c r="AF1890" s="2"/>
      <c r="AG1890" s="2"/>
      <c r="AH1890" s="2"/>
      <c r="AI1890" s="2"/>
      <c r="AJ1890" s="2"/>
      <c r="AK1890" s="2"/>
      <c r="AL1890" s="2"/>
      <c r="AM1890" s="2"/>
    </row>
    <row r="1891" spans="2:39" x14ac:dyDescent="0.25">
      <c r="B1891" t="s">
        <v>919</v>
      </c>
      <c r="C1891" s="2">
        <v>35.5</v>
      </c>
      <c r="D1891" s="2">
        <v>34.5</v>
      </c>
      <c r="E1891">
        <v>18.7</v>
      </c>
      <c r="F1891">
        <v>8.5</v>
      </c>
      <c r="G1891">
        <v>23.6</v>
      </c>
      <c r="H1891">
        <v>30.2</v>
      </c>
      <c r="I1891" s="2"/>
      <c r="J1891" s="2"/>
      <c r="K1891" s="2">
        <v>44.5</v>
      </c>
      <c r="L1891">
        <v>74.099999999999994</v>
      </c>
      <c r="M1891" s="2"/>
      <c r="N1891" s="2"/>
      <c r="O1891" s="2"/>
      <c r="P1891" s="2"/>
      <c r="Q1891" s="2"/>
      <c r="R1891" s="2"/>
      <c r="S1891" s="2"/>
      <c r="T1891" s="2"/>
      <c r="U1891" s="2"/>
      <c r="V1891" s="2"/>
      <c r="W1891" s="2"/>
      <c r="X1891" s="2"/>
      <c r="Y1891" s="2"/>
      <c r="Z1891" s="2"/>
      <c r="AA1891" s="2"/>
      <c r="AB1891" s="2"/>
      <c r="AC1891" s="2"/>
      <c r="AD1891" s="2"/>
      <c r="AE1891" s="2"/>
      <c r="AF1891" s="2"/>
      <c r="AG1891" s="2"/>
      <c r="AH1891" s="2"/>
      <c r="AI1891" s="2"/>
      <c r="AJ1891" s="2"/>
      <c r="AK1891" s="2"/>
      <c r="AL1891" s="2"/>
      <c r="AM1891" s="2"/>
    </row>
    <row r="1892" spans="2:39" x14ac:dyDescent="0.25">
      <c r="B1892" t="s">
        <v>920</v>
      </c>
      <c r="C1892" s="2">
        <v>12679</v>
      </c>
      <c r="D1892" s="2">
        <v>3039</v>
      </c>
      <c r="E1892" s="2"/>
      <c r="F1892" s="2"/>
      <c r="G1892" s="2"/>
      <c r="H1892" s="2"/>
      <c r="I1892" s="2"/>
      <c r="J1892" s="2"/>
      <c r="K1892" s="2">
        <v>15522</v>
      </c>
      <c r="L1892" s="51">
        <v>55418</v>
      </c>
      <c r="M1892" s="2"/>
      <c r="N1892" s="2"/>
      <c r="O1892" s="2"/>
      <c r="P1892" s="2"/>
      <c r="Q1892" s="2"/>
      <c r="R1892" s="2"/>
      <c r="S1892" s="2"/>
      <c r="T1892" s="2"/>
      <c r="U1892" s="2"/>
      <c r="V1892" s="2"/>
      <c r="W1892" s="2"/>
      <c r="X1892" s="2"/>
      <c r="Y1892" s="2"/>
      <c r="Z1892" s="2"/>
      <c r="AA1892" s="2"/>
      <c r="AB1892" s="2"/>
      <c r="AC1892" s="2"/>
      <c r="AD1892" s="2"/>
      <c r="AE1892" s="2"/>
      <c r="AF1892" s="2"/>
      <c r="AG1892" s="2"/>
      <c r="AH1892" s="2"/>
      <c r="AI1892" s="2"/>
      <c r="AJ1892" s="2"/>
      <c r="AK1892" s="2"/>
      <c r="AL1892" s="2"/>
      <c r="AM1892" s="2"/>
    </row>
    <row r="1893" spans="2:39" x14ac:dyDescent="0.25">
      <c r="C1893" s="2"/>
      <c r="D1893" s="2"/>
      <c r="E1893" s="2"/>
      <c r="F1893" s="2"/>
      <c r="G1893" s="2"/>
      <c r="H1893" s="2"/>
      <c r="I1893" s="2"/>
      <c r="J1893" s="2"/>
      <c r="L1893" s="2"/>
      <c r="M1893" s="2"/>
      <c r="N1893" s="2"/>
      <c r="O1893" s="2"/>
      <c r="P1893" s="2"/>
      <c r="Q1893" s="2"/>
      <c r="R1893" s="2"/>
      <c r="S1893" s="2"/>
      <c r="T1893" s="2"/>
      <c r="U1893" s="2"/>
      <c r="V1893" s="2"/>
      <c r="W1893" s="2"/>
      <c r="X1893" s="2"/>
      <c r="Y1893" s="2"/>
      <c r="Z1893" s="2"/>
      <c r="AA1893" s="2"/>
      <c r="AB1893" s="2"/>
      <c r="AC1893" s="2"/>
      <c r="AD1893" s="2"/>
      <c r="AE1893" s="2"/>
      <c r="AF1893" s="2"/>
      <c r="AG1893" s="2"/>
      <c r="AH1893" s="2"/>
      <c r="AI1893" s="2"/>
      <c r="AJ1893" s="2"/>
      <c r="AK1893" s="2"/>
      <c r="AL1893" s="2"/>
      <c r="AM1893" s="2"/>
    </row>
    <row r="1894" spans="2:39" x14ac:dyDescent="0.25">
      <c r="B1894" s="13" t="s">
        <v>921</v>
      </c>
      <c r="C1894" s="2"/>
      <c r="D1894" s="2"/>
      <c r="E1894" s="2"/>
      <c r="F1894" s="2"/>
      <c r="G1894" s="2"/>
      <c r="H1894" s="2"/>
      <c r="I1894" s="2"/>
      <c r="J1894" s="2"/>
      <c r="L1894" s="2"/>
      <c r="M1894" s="2"/>
      <c r="N1894" s="2"/>
      <c r="O1894" s="2"/>
      <c r="P1894" s="2"/>
      <c r="Q1894" s="2"/>
      <c r="R1894" s="2"/>
      <c r="S1894" s="2"/>
      <c r="T1894" s="2"/>
      <c r="U1894" s="2"/>
      <c r="V1894" s="2"/>
      <c r="W1894" s="2"/>
      <c r="X1894" s="2"/>
      <c r="Y1894" s="2"/>
      <c r="Z1894" s="2"/>
      <c r="AA1894" s="2"/>
      <c r="AB1894" s="2"/>
      <c r="AC1894" s="2"/>
      <c r="AD1894" s="2"/>
      <c r="AE1894" s="2"/>
      <c r="AF1894" s="2"/>
      <c r="AG1894" s="2"/>
      <c r="AH1894" s="2"/>
      <c r="AI1894" s="2"/>
      <c r="AJ1894" s="2"/>
      <c r="AK1894" s="2"/>
      <c r="AL1894" s="2"/>
      <c r="AM1894" s="2"/>
    </row>
    <row r="1895" spans="2:39" x14ac:dyDescent="0.25">
      <c r="B1895" t="s">
        <v>917</v>
      </c>
      <c r="C1895">
        <v>454.8</v>
      </c>
      <c r="D1895" s="2">
        <v>1410.4</v>
      </c>
      <c r="K1895">
        <v>179.8</v>
      </c>
      <c r="L1895" s="2">
        <v>1103.7</v>
      </c>
      <c r="P1895" s="2"/>
      <c r="Q1895" s="2"/>
      <c r="R1895" s="2"/>
      <c r="S1895" s="2"/>
      <c r="T1895" s="2"/>
      <c r="U1895" s="2"/>
      <c r="V1895" s="2"/>
      <c r="W1895" s="2"/>
      <c r="X1895" s="2"/>
      <c r="Y1895" s="2"/>
      <c r="Z1895" s="2"/>
      <c r="AA1895" s="2"/>
      <c r="AB1895" s="2"/>
      <c r="AC1895" s="2"/>
      <c r="AD1895" s="2"/>
      <c r="AE1895" s="2"/>
      <c r="AF1895" s="2"/>
      <c r="AG1895" s="2"/>
      <c r="AH1895" s="2"/>
      <c r="AI1895" s="2"/>
      <c r="AJ1895" s="2"/>
      <c r="AK1895" s="2"/>
      <c r="AL1895" s="2"/>
      <c r="AM1895" s="2"/>
    </row>
    <row r="1896" spans="2:39" x14ac:dyDescent="0.25">
      <c r="B1896" t="s">
        <v>918</v>
      </c>
      <c r="C1896" s="24">
        <v>5.1999999999999998E-2</v>
      </c>
      <c r="D1896" s="24">
        <v>0.18</v>
      </c>
      <c r="E1896" s="24"/>
      <c r="F1896" s="24"/>
      <c r="G1896" s="24"/>
      <c r="H1896" s="24"/>
      <c r="I1896" s="24"/>
      <c r="J1896" s="24"/>
      <c r="K1896" s="24">
        <v>0.02</v>
      </c>
      <c r="L1896" s="24">
        <v>0.13400000000000001</v>
      </c>
      <c r="M1896" s="24"/>
      <c r="N1896" s="24"/>
      <c r="O1896" s="24"/>
      <c r="P1896" s="2"/>
      <c r="Q1896" s="2"/>
      <c r="R1896" s="2"/>
      <c r="S1896" s="2"/>
      <c r="T1896" s="2"/>
      <c r="U1896" s="2"/>
      <c r="V1896" s="2"/>
      <c r="W1896" s="2"/>
      <c r="X1896" s="2"/>
      <c r="Y1896" s="2"/>
      <c r="Z1896" s="2"/>
      <c r="AA1896" s="2"/>
      <c r="AB1896" s="2"/>
      <c r="AC1896" s="2"/>
      <c r="AD1896" s="2"/>
      <c r="AE1896" s="2"/>
      <c r="AF1896" s="2"/>
      <c r="AG1896" s="2"/>
      <c r="AH1896" s="2"/>
      <c r="AI1896" s="2"/>
      <c r="AJ1896" s="2"/>
      <c r="AK1896" s="2"/>
      <c r="AL1896" s="2"/>
      <c r="AM1896" s="2"/>
    </row>
    <row r="1897" spans="2:39" x14ac:dyDescent="0.25">
      <c r="B1897" t="s">
        <v>919</v>
      </c>
      <c r="C1897" s="2">
        <v>47.3</v>
      </c>
      <c r="D1897" s="2">
        <v>71.8</v>
      </c>
      <c r="E1897" s="2"/>
      <c r="F1897" s="2"/>
      <c r="G1897" s="2"/>
      <c r="H1897" s="2"/>
      <c r="I1897" s="2"/>
      <c r="J1897" s="2"/>
      <c r="K1897" s="2">
        <v>23.1</v>
      </c>
      <c r="L1897">
        <v>74.099999999999994</v>
      </c>
      <c r="M1897" s="2"/>
      <c r="N1897" s="2"/>
      <c r="O1897" s="2"/>
      <c r="P1897" s="2"/>
      <c r="Q1897" s="2"/>
      <c r="R1897" s="2"/>
      <c r="S1897" s="2"/>
      <c r="T1897" s="2"/>
      <c r="U1897" s="2"/>
      <c r="V1897" s="2"/>
      <c r="W1897" s="2"/>
      <c r="X1897" s="2"/>
      <c r="Y1897" s="2"/>
      <c r="Z1897" s="2"/>
      <c r="AA1897" s="2"/>
      <c r="AB1897" s="2"/>
      <c r="AC1897" s="2"/>
      <c r="AD1897" s="2"/>
      <c r="AE1897" s="2"/>
      <c r="AF1897" s="2"/>
      <c r="AG1897" s="2"/>
      <c r="AH1897" s="2"/>
      <c r="AI1897" s="2"/>
      <c r="AJ1897" s="2"/>
      <c r="AK1897" s="2"/>
      <c r="AL1897" s="2"/>
      <c r="AM1897" s="2"/>
    </row>
    <row r="1898" spans="2:39" x14ac:dyDescent="0.25">
      <c r="B1898" t="s">
        <v>920</v>
      </c>
      <c r="C1898" s="2">
        <v>17674</v>
      </c>
      <c r="D1898" s="2">
        <v>66153</v>
      </c>
      <c r="E1898" s="2"/>
      <c r="F1898" s="2"/>
      <c r="G1898" s="2"/>
      <c r="H1898" s="2"/>
      <c r="I1898" s="2"/>
      <c r="J1898" s="2"/>
      <c r="K1898" s="2">
        <v>4897</v>
      </c>
      <c r="L1898" s="51">
        <v>55418</v>
      </c>
      <c r="M1898" s="2"/>
      <c r="N1898" s="2"/>
      <c r="O1898" s="2"/>
      <c r="P1898" s="2"/>
      <c r="Q1898" s="2"/>
      <c r="R1898" s="2"/>
      <c r="S1898" s="2"/>
      <c r="T1898" s="2"/>
      <c r="U1898" s="2"/>
      <c r="V1898" s="2"/>
      <c r="W1898" s="2"/>
      <c r="X1898" s="2"/>
      <c r="Y1898" s="2"/>
      <c r="Z1898" s="2"/>
      <c r="AA1898" s="2"/>
      <c r="AB1898" s="2"/>
      <c r="AC1898" s="2"/>
      <c r="AD1898" s="2"/>
      <c r="AE1898" s="2"/>
      <c r="AF1898" s="2"/>
      <c r="AG1898" s="2"/>
      <c r="AH1898" s="2"/>
      <c r="AI1898" s="2"/>
      <c r="AJ1898" s="2"/>
      <c r="AK1898" s="2"/>
      <c r="AL1898" s="2"/>
      <c r="AM1898" s="2"/>
    </row>
    <row r="1899" spans="2:39" x14ac:dyDescent="0.25">
      <c r="C1899" s="2"/>
      <c r="D1899" s="2"/>
      <c r="E1899" s="2"/>
      <c r="F1899" s="2"/>
      <c r="G1899" s="2"/>
      <c r="H1899" s="2"/>
      <c r="I1899" s="2"/>
      <c r="J1899" s="2"/>
      <c r="L1899" s="2"/>
      <c r="M1899" s="2"/>
      <c r="N1899" s="2"/>
      <c r="O1899" s="2"/>
      <c r="P1899" s="2"/>
      <c r="Q1899" s="2"/>
      <c r="R1899" s="2"/>
      <c r="S1899" s="2"/>
      <c r="T1899" s="2"/>
      <c r="U1899" s="2"/>
      <c r="V1899" s="2"/>
      <c r="W1899" s="2"/>
      <c r="X1899" s="2"/>
      <c r="Y1899" s="2"/>
      <c r="Z1899" s="2"/>
      <c r="AA1899" s="2"/>
      <c r="AB1899" s="2"/>
      <c r="AC1899" s="2"/>
      <c r="AD1899" s="2"/>
      <c r="AE1899" s="2"/>
      <c r="AF1899" s="2"/>
      <c r="AG1899" s="2"/>
      <c r="AH1899" s="2"/>
      <c r="AI1899" s="2"/>
      <c r="AJ1899" s="2"/>
      <c r="AK1899" s="2"/>
      <c r="AL1899" s="2"/>
      <c r="AM1899" s="2"/>
    </row>
    <row r="1900" spans="2:39" x14ac:dyDescent="0.25">
      <c r="C1900" s="2"/>
      <c r="D1900" s="2"/>
      <c r="E1900" s="2"/>
      <c r="F1900" s="2"/>
      <c r="G1900" s="2"/>
      <c r="H1900" s="2"/>
      <c r="I1900" s="2"/>
      <c r="J1900" s="2"/>
      <c r="L1900" s="2"/>
      <c r="M1900" s="2"/>
      <c r="N1900" s="2"/>
      <c r="O1900" s="2"/>
      <c r="P1900" s="2"/>
      <c r="Q1900" s="2"/>
      <c r="R1900" s="2"/>
      <c r="S1900" s="2"/>
      <c r="T1900" s="2"/>
      <c r="U1900" s="2"/>
      <c r="V1900" s="2"/>
      <c r="W1900" s="2"/>
      <c r="X1900" s="2"/>
      <c r="Y1900" s="2"/>
      <c r="Z1900" s="2"/>
      <c r="AA1900" s="2"/>
      <c r="AB1900" s="2"/>
      <c r="AC1900" s="2"/>
      <c r="AD1900" s="2"/>
      <c r="AE1900" s="2"/>
      <c r="AF1900" s="2"/>
      <c r="AG1900" s="2"/>
      <c r="AH1900" s="2"/>
      <c r="AI1900" s="2"/>
      <c r="AJ1900" s="2"/>
      <c r="AK1900" s="2"/>
      <c r="AL1900" s="2"/>
      <c r="AM1900" s="2"/>
    </row>
    <row r="1901" spans="2:39" x14ac:dyDescent="0.25">
      <c r="B1901" s="13" t="s">
        <v>152</v>
      </c>
      <c r="C1901" s="2"/>
      <c r="D1901" s="2"/>
      <c r="E1901" s="2"/>
      <c r="F1901" s="2"/>
      <c r="G1901" s="2"/>
      <c r="H1901" s="2"/>
      <c r="I1901" s="2"/>
      <c r="J1901" s="2"/>
      <c r="L1901" s="2"/>
      <c r="M1901" s="2"/>
      <c r="N1901" s="2"/>
      <c r="O1901" s="2"/>
      <c r="P1901" s="2"/>
      <c r="Q1901" s="2"/>
      <c r="R1901" s="2"/>
      <c r="S1901" s="2"/>
      <c r="T1901" s="2"/>
      <c r="U1901" s="2"/>
      <c r="V1901" s="2"/>
      <c r="W1901" s="2"/>
      <c r="X1901" s="2"/>
      <c r="Y1901" s="2"/>
      <c r="Z1901" s="2"/>
      <c r="AA1901" s="2"/>
      <c r="AB1901" s="2"/>
      <c r="AC1901" s="2"/>
      <c r="AD1901" s="2"/>
      <c r="AE1901" s="2"/>
      <c r="AF1901" s="2"/>
      <c r="AG1901" s="2"/>
      <c r="AH1901" s="2"/>
      <c r="AI1901" s="2"/>
      <c r="AJ1901" s="2"/>
      <c r="AK1901" s="2"/>
      <c r="AL1901" s="2"/>
      <c r="AM1901" s="2"/>
    </row>
    <row r="1902" spans="2:39" x14ac:dyDescent="0.25">
      <c r="B1902" t="s">
        <v>922</v>
      </c>
      <c r="C1902">
        <v>287.39999999999998</v>
      </c>
      <c r="D1902" s="2">
        <v>832.8</v>
      </c>
      <c r="E1902" s="2"/>
      <c r="F1902" s="2"/>
      <c r="G1902" s="2"/>
      <c r="H1902" s="2"/>
      <c r="I1902" s="2"/>
      <c r="J1902" s="2"/>
      <c r="K1902">
        <v>86</v>
      </c>
      <c r="L1902">
        <v>728.7</v>
      </c>
      <c r="M1902" s="2"/>
      <c r="N1902" s="2"/>
      <c r="O1902" s="2"/>
      <c r="P1902" s="2"/>
      <c r="Q1902" s="2"/>
      <c r="R1902" s="2"/>
      <c r="S1902" s="2"/>
      <c r="T1902" s="2"/>
      <c r="U1902" s="2"/>
      <c r="V1902" s="2"/>
      <c r="W1902" s="2"/>
      <c r="X1902" s="2"/>
      <c r="Y1902" s="2"/>
      <c r="Z1902" s="2"/>
      <c r="AA1902" s="2"/>
      <c r="AB1902" s="2"/>
      <c r="AC1902" s="2"/>
      <c r="AD1902" s="2"/>
      <c r="AE1902" s="2"/>
      <c r="AF1902" s="2"/>
      <c r="AG1902" s="2"/>
      <c r="AH1902" s="2"/>
      <c r="AI1902" s="2"/>
      <c r="AJ1902" s="2"/>
      <c r="AK1902" s="2"/>
      <c r="AL1902" s="2"/>
      <c r="AM1902" s="2"/>
    </row>
    <row r="1903" spans="2:39" x14ac:dyDescent="0.25">
      <c r="B1903" t="s">
        <v>923</v>
      </c>
      <c r="C1903" s="2">
        <v>19.8</v>
      </c>
      <c r="D1903" s="2">
        <v>50.1</v>
      </c>
      <c r="E1903" s="2"/>
      <c r="F1903" s="2"/>
      <c r="G1903" s="2"/>
      <c r="H1903" s="2"/>
      <c r="I1903" s="2"/>
      <c r="J1903" s="2"/>
      <c r="K1903" s="2">
        <v>17.399999999999999</v>
      </c>
      <c r="L1903">
        <v>23.5</v>
      </c>
      <c r="M1903" s="2"/>
      <c r="N1903" s="2"/>
      <c r="O1903" s="2"/>
      <c r="P1903" s="2"/>
      <c r="Q1903" s="2"/>
      <c r="R1903" s="2"/>
      <c r="S1903" s="2"/>
      <c r="T1903" s="2"/>
      <c r="U1903" s="2"/>
      <c r="V1903" s="2"/>
      <c r="W1903" s="2"/>
      <c r="X1903" s="2"/>
      <c r="Y1903" s="2"/>
      <c r="Z1903" s="2"/>
      <c r="AA1903" s="2"/>
      <c r="AB1903" s="2"/>
      <c r="AC1903" s="2"/>
      <c r="AD1903" s="2"/>
      <c r="AE1903" s="2"/>
      <c r="AF1903" s="2"/>
      <c r="AG1903" s="2"/>
      <c r="AH1903" s="2"/>
      <c r="AI1903" s="2"/>
      <c r="AJ1903" s="2"/>
      <c r="AK1903" s="2"/>
      <c r="AL1903" s="2"/>
      <c r="AM1903" s="2"/>
    </row>
    <row r="1904" spans="2:39" x14ac:dyDescent="0.25">
      <c r="B1904" t="s">
        <v>924</v>
      </c>
      <c r="C1904" s="2">
        <f>SUM(C1902:C1903)</f>
        <v>307.2</v>
      </c>
      <c r="D1904" s="2">
        <f>SUM(D1902:D1903)</f>
        <v>882.9</v>
      </c>
      <c r="E1904" s="2">
        <f t="shared" ref="E1904:N1904" si="263">SUM(E1902:E1903)</f>
        <v>0</v>
      </c>
      <c r="F1904" s="2">
        <f t="shared" si="263"/>
        <v>0</v>
      </c>
      <c r="G1904" s="2">
        <f t="shared" si="263"/>
        <v>0</v>
      </c>
      <c r="H1904" s="2">
        <f t="shared" si="263"/>
        <v>0</v>
      </c>
      <c r="I1904" s="2"/>
      <c r="J1904" s="2"/>
      <c r="K1904" s="2">
        <f t="shared" si="263"/>
        <v>103.4</v>
      </c>
      <c r="L1904" s="2">
        <f t="shared" si="263"/>
        <v>752.2</v>
      </c>
      <c r="M1904" s="2">
        <f t="shared" si="263"/>
        <v>0</v>
      </c>
      <c r="N1904" s="2">
        <f t="shared" si="263"/>
        <v>0</v>
      </c>
      <c r="O1904" s="2"/>
      <c r="P1904" s="2"/>
      <c r="Q1904" s="2"/>
      <c r="R1904" s="2"/>
      <c r="S1904" s="2"/>
      <c r="T1904" s="2"/>
      <c r="U1904" s="2"/>
      <c r="V1904" s="2"/>
      <c r="W1904" s="2"/>
      <c r="X1904" s="2"/>
      <c r="Y1904" s="2"/>
      <c r="Z1904" s="2"/>
      <c r="AA1904" s="2"/>
      <c r="AB1904" s="2"/>
      <c r="AC1904" s="2"/>
      <c r="AD1904" s="2"/>
      <c r="AE1904" s="2"/>
      <c r="AF1904" s="2"/>
      <c r="AG1904" s="2"/>
      <c r="AH1904" s="2"/>
      <c r="AI1904" s="2"/>
      <c r="AJ1904" s="2"/>
      <c r="AK1904" s="2"/>
      <c r="AL1904" s="2"/>
      <c r="AM1904" s="2"/>
    </row>
    <row r="1905" spans="2:39" x14ac:dyDescent="0.25">
      <c r="C1905" s="2"/>
      <c r="D1905" s="2"/>
      <c r="E1905" s="2"/>
      <c r="F1905" s="2"/>
      <c r="G1905" s="2"/>
      <c r="H1905" s="2"/>
      <c r="I1905" s="2"/>
      <c r="J1905" s="2"/>
      <c r="L1905" s="2"/>
      <c r="M1905" s="2"/>
      <c r="N1905" s="2"/>
      <c r="O1905" s="2"/>
      <c r="P1905" s="2"/>
      <c r="Q1905" s="2"/>
      <c r="R1905" s="2"/>
      <c r="S1905" s="2"/>
      <c r="T1905" s="2"/>
      <c r="U1905" s="2"/>
      <c r="V1905" s="2"/>
      <c r="W1905" s="2"/>
      <c r="X1905" s="2"/>
      <c r="Y1905" s="2"/>
      <c r="Z1905" s="2"/>
      <c r="AA1905" s="2"/>
      <c r="AB1905" s="2"/>
      <c r="AC1905" s="2"/>
      <c r="AD1905" s="2"/>
      <c r="AE1905" s="2"/>
      <c r="AF1905" s="2"/>
      <c r="AG1905" s="2"/>
      <c r="AH1905" s="2"/>
      <c r="AI1905" s="2"/>
      <c r="AJ1905" s="2"/>
      <c r="AK1905" s="2"/>
      <c r="AL1905" s="2"/>
      <c r="AM1905" s="2"/>
    </row>
    <row r="1906" spans="2:39" x14ac:dyDescent="0.25">
      <c r="B1906" s="13" t="s">
        <v>521</v>
      </c>
      <c r="C1906" s="2"/>
      <c r="D1906" s="2"/>
      <c r="E1906" s="2"/>
      <c r="F1906" s="2"/>
      <c r="G1906" s="2"/>
      <c r="H1906" s="2"/>
      <c r="I1906" s="2"/>
      <c r="J1906" s="2"/>
      <c r="L1906" s="2"/>
      <c r="M1906" s="2"/>
      <c r="N1906" s="2"/>
      <c r="O1906" s="2"/>
      <c r="P1906" s="2"/>
      <c r="Q1906" s="2"/>
      <c r="R1906" s="2"/>
      <c r="S1906" s="2"/>
      <c r="T1906" s="2"/>
      <c r="U1906" s="2"/>
      <c r="V1906" s="2"/>
      <c r="W1906" s="2"/>
      <c r="X1906" s="2"/>
      <c r="Y1906" s="2"/>
      <c r="Z1906" s="2"/>
      <c r="AA1906" s="2"/>
      <c r="AB1906" s="2"/>
      <c r="AC1906" s="2"/>
      <c r="AD1906" s="2"/>
      <c r="AE1906" s="2"/>
      <c r="AF1906" s="2"/>
      <c r="AG1906" s="2"/>
      <c r="AH1906" s="2"/>
      <c r="AI1906" s="2"/>
      <c r="AJ1906" s="2"/>
      <c r="AK1906" s="2"/>
      <c r="AL1906" s="2"/>
      <c r="AM1906" s="2"/>
    </row>
    <row r="1907" spans="2:39" x14ac:dyDescent="0.25">
      <c r="B1907" t="s">
        <v>922</v>
      </c>
      <c r="C1907" s="2">
        <v>49.2</v>
      </c>
      <c r="D1907" s="2">
        <v>251</v>
      </c>
      <c r="E1907" s="2"/>
      <c r="F1907" s="2"/>
      <c r="G1907" s="2"/>
      <c r="H1907" s="2"/>
      <c r="I1907" s="2"/>
      <c r="J1907" s="2"/>
      <c r="K1907" s="2">
        <v>18.8</v>
      </c>
      <c r="L1907">
        <v>165</v>
      </c>
      <c r="M1907" s="2"/>
      <c r="N1907" s="2"/>
      <c r="O1907" s="2"/>
      <c r="P1907" s="2"/>
      <c r="Q1907" s="2"/>
      <c r="R1907" s="2"/>
      <c r="S1907" s="2"/>
      <c r="T1907" s="2"/>
      <c r="U1907" s="2"/>
      <c r="V1907" s="2"/>
      <c r="W1907" s="2"/>
      <c r="X1907" s="2"/>
      <c r="Y1907" s="2"/>
      <c r="Z1907" s="2"/>
      <c r="AA1907" s="2"/>
      <c r="AB1907" s="2"/>
      <c r="AC1907" s="2"/>
      <c r="AD1907" s="2"/>
      <c r="AE1907" s="2"/>
      <c r="AF1907" s="2"/>
      <c r="AG1907" s="2"/>
      <c r="AH1907" s="2"/>
      <c r="AI1907" s="2"/>
      <c r="AJ1907" s="2"/>
      <c r="AK1907" s="2"/>
      <c r="AL1907" s="2"/>
      <c r="AM1907" s="2"/>
    </row>
    <row r="1908" spans="2:39" x14ac:dyDescent="0.25">
      <c r="B1908" t="s">
        <v>923</v>
      </c>
      <c r="C1908" s="2">
        <v>9.1</v>
      </c>
      <c r="D1908" s="2">
        <v>4.0999999999999996</v>
      </c>
      <c r="E1908" s="2"/>
      <c r="F1908" s="2"/>
      <c r="G1908" s="2"/>
      <c r="H1908" s="2"/>
      <c r="I1908" s="2"/>
      <c r="J1908" s="2"/>
      <c r="K1908" s="2">
        <v>17.5</v>
      </c>
      <c r="L1908">
        <v>3.1</v>
      </c>
      <c r="M1908" s="2"/>
      <c r="N1908" s="2"/>
      <c r="O1908" s="2"/>
      <c r="P1908" s="2"/>
      <c r="Q1908" s="2"/>
      <c r="R1908" s="2"/>
      <c r="S1908" s="2"/>
      <c r="T1908" s="2"/>
      <c r="U1908" s="2"/>
      <c r="V1908" s="2"/>
      <c r="W1908" s="2"/>
      <c r="X1908" s="2"/>
      <c r="Y1908" s="2"/>
      <c r="Z1908" s="2"/>
      <c r="AA1908" s="2"/>
      <c r="AB1908" s="2"/>
      <c r="AC1908" s="2"/>
      <c r="AD1908" s="2"/>
      <c r="AE1908" s="2"/>
      <c r="AF1908" s="2"/>
      <c r="AG1908" s="2"/>
      <c r="AH1908" s="2"/>
      <c r="AI1908" s="2"/>
      <c r="AJ1908" s="2"/>
      <c r="AK1908" s="2"/>
      <c r="AL1908" s="2"/>
      <c r="AM1908" s="2"/>
    </row>
    <row r="1909" spans="2:39" x14ac:dyDescent="0.25">
      <c r="B1909" t="s">
        <v>924</v>
      </c>
      <c r="C1909" s="2">
        <f>SUM(C1907:C1908)</f>
        <v>58.300000000000004</v>
      </c>
      <c r="D1909" s="2">
        <f>SUM(D1907:D1908)</f>
        <v>255.1</v>
      </c>
      <c r="E1909" s="2">
        <f t="shared" ref="E1909:H1909" si="264">SUM(E1907:E1908)</f>
        <v>0</v>
      </c>
      <c r="F1909" s="2">
        <f t="shared" si="264"/>
        <v>0</v>
      </c>
      <c r="G1909" s="2">
        <f t="shared" si="264"/>
        <v>0</v>
      </c>
      <c r="H1909" s="2">
        <f t="shared" si="264"/>
        <v>0</v>
      </c>
      <c r="I1909" s="2"/>
      <c r="J1909" s="2"/>
      <c r="K1909" s="2">
        <f>SUM(K1907:K1908)</f>
        <v>36.299999999999997</v>
      </c>
      <c r="L1909" s="2">
        <f t="shared" ref="L1909:N1909" si="265">SUM(L1907:L1908)</f>
        <v>168.1</v>
      </c>
      <c r="M1909" s="2">
        <f t="shared" si="265"/>
        <v>0</v>
      </c>
      <c r="N1909" s="2">
        <f t="shared" si="265"/>
        <v>0</v>
      </c>
      <c r="O1909" s="2"/>
      <c r="P1909" s="2"/>
      <c r="Q1909" s="2"/>
      <c r="R1909" s="2"/>
      <c r="S1909" s="2"/>
      <c r="T1909" s="2"/>
      <c r="U1909" s="2"/>
      <c r="V1909" s="2"/>
      <c r="W1909" s="2"/>
      <c r="X1909" s="2"/>
      <c r="Y1909" s="2"/>
      <c r="Z1909" s="2"/>
      <c r="AA1909" s="2"/>
      <c r="AB1909" s="2"/>
      <c r="AC1909" s="2"/>
      <c r="AD1909" s="2"/>
      <c r="AE1909" s="2"/>
      <c r="AF1909" s="2"/>
      <c r="AG1909" s="2"/>
      <c r="AH1909" s="2"/>
      <c r="AI1909" s="2"/>
      <c r="AJ1909" s="2"/>
      <c r="AK1909" s="2"/>
      <c r="AL1909" s="2"/>
      <c r="AM1909" s="2"/>
    </row>
    <row r="1910" spans="2:39" x14ac:dyDescent="0.25">
      <c r="C1910" s="2"/>
      <c r="D1910" s="2"/>
      <c r="E1910" s="2"/>
      <c r="F1910" s="2"/>
      <c r="G1910" s="2"/>
      <c r="H1910" s="2"/>
      <c r="I1910" s="2"/>
      <c r="J1910" s="2"/>
      <c r="L1910" s="2"/>
      <c r="M1910" s="2"/>
      <c r="N1910" s="2"/>
      <c r="O1910" s="2"/>
      <c r="P1910" s="2"/>
      <c r="Q1910" s="2"/>
      <c r="R1910" s="2"/>
      <c r="S1910" s="2"/>
      <c r="T1910" s="2"/>
      <c r="U1910" s="2"/>
      <c r="V1910" s="2"/>
      <c r="W1910" s="2"/>
      <c r="X1910" s="2"/>
      <c r="Y1910" s="2"/>
      <c r="Z1910" s="2"/>
      <c r="AA1910" s="2"/>
      <c r="AB1910" s="2"/>
      <c r="AC1910" s="2"/>
      <c r="AD1910" s="2"/>
      <c r="AE1910" s="2"/>
      <c r="AF1910" s="2"/>
      <c r="AG1910" s="2"/>
      <c r="AH1910" s="2"/>
      <c r="AI1910" s="2"/>
      <c r="AJ1910" s="2"/>
      <c r="AK1910" s="2"/>
      <c r="AL1910" s="2"/>
      <c r="AM1910" s="2"/>
    </row>
    <row r="1911" spans="2:39" x14ac:dyDescent="0.25">
      <c r="B1911" s="13" t="s">
        <v>154</v>
      </c>
      <c r="C1911" s="2"/>
      <c r="D1911" s="2"/>
      <c r="E1911" s="2"/>
      <c r="F1911" s="2"/>
      <c r="G1911" s="2"/>
      <c r="H1911" s="2"/>
      <c r="I1911" s="2"/>
      <c r="J1911" s="2"/>
      <c r="L1911" s="2"/>
      <c r="M1911" s="2"/>
      <c r="N1911" s="2"/>
      <c r="O1911" s="2"/>
      <c r="P1911" s="2"/>
      <c r="Q1911" s="2"/>
      <c r="R1911" s="2"/>
      <c r="S1911" s="2"/>
      <c r="T1911" s="2"/>
      <c r="U1911" s="2"/>
      <c r="V1911" s="2"/>
      <c r="W1911" s="2"/>
      <c r="X1911" s="2"/>
      <c r="Y1911" s="2"/>
      <c r="Z1911" s="2"/>
      <c r="AA1911" s="2"/>
      <c r="AB1911" s="2"/>
      <c r="AC1911" s="2"/>
      <c r="AD1911" s="2"/>
      <c r="AE1911" s="2"/>
      <c r="AF1911" s="2"/>
      <c r="AG1911" s="2"/>
      <c r="AH1911" s="2"/>
      <c r="AI1911" s="2"/>
      <c r="AJ1911" s="2"/>
      <c r="AK1911" s="2"/>
      <c r="AL1911" s="2"/>
      <c r="AM1911" s="2"/>
    </row>
    <row r="1912" spans="2:39" x14ac:dyDescent="0.25">
      <c r="B1912" t="s">
        <v>922</v>
      </c>
      <c r="C1912" s="2">
        <v>118.2</v>
      </c>
      <c r="D1912" s="2">
        <v>326.60000000000002</v>
      </c>
      <c r="E1912" s="2"/>
      <c r="F1912" s="2"/>
      <c r="G1912" s="2"/>
      <c r="H1912" s="2"/>
      <c r="I1912" s="2"/>
      <c r="J1912" s="2"/>
      <c r="K1912" s="2">
        <v>75</v>
      </c>
      <c r="L1912">
        <v>210</v>
      </c>
      <c r="M1912" s="2"/>
      <c r="N1912" s="2"/>
      <c r="O1912" s="2"/>
      <c r="P1912" s="2"/>
      <c r="Q1912" s="2"/>
      <c r="R1912" s="2"/>
      <c r="S1912" s="2"/>
      <c r="T1912" s="2"/>
      <c r="U1912" s="2"/>
      <c r="V1912" s="2"/>
      <c r="W1912" s="2"/>
      <c r="X1912" s="2"/>
      <c r="Y1912" s="2"/>
      <c r="Z1912" s="2"/>
      <c r="AA1912" s="2"/>
      <c r="AB1912" s="2"/>
      <c r="AC1912" s="2"/>
      <c r="AD1912" s="2"/>
      <c r="AE1912" s="2"/>
      <c r="AF1912" s="2"/>
      <c r="AG1912" s="2"/>
      <c r="AH1912" s="2"/>
      <c r="AI1912" s="2"/>
      <c r="AJ1912" s="2"/>
      <c r="AK1912" s="2"/>
      <c r="AL1912" s="2"/>
      <c r="AM1912" s="2"/>
    </row>
    <row r="1913" spans="2:39" x14ac:dyDescent="0.25">
      <c r="B1913" t="s">
        <v>923</v>
      </c>
      <c r="C1913" s="2">
        <v>131.19999999999999</v>
      </c>
      <c r="D1913" s="2">
        <v>131.6</v>
      </c>
      <c r="E1913" s="2"/>
      <c r="F1913" s="2"/>
      <c r="G1913" s="2"/>
      <c r="H1913" s="2"/>
      <c r="I1913" s="2"/>
      <c r="J1913" s="2"/>
      <c r="K1913" s="2">
        <v>133.69999999999999</v>
      </c>
      <c r="L1913">
        <v>155.69999999999999</v>
      </c>
      <c r="M1913" s="2"/>
      <c r="N1913" s="2"/>
      <c r="O1913" s="2"/>
      <c r="P1913" s="2"/>
      <c r="Q1913" s="2"/>
      <c r="R1913" s="2"/>
      <c r="S1913" s="2"/>
      <c r="T1913" s="2"/>
      <c r="U1913" s="2"/>
      <c r="V1913" s="2"/>
      <c r="W1913" s="2"/>
      <c r="X1913" s="2"/>
      <c r="Y1913" s="2"/>
      <c r="Z1913" s="2"/>
      <c r="AA1913" s="2"/>
      <c r="AB1913" s="2"/>
      <c r="AC1913" s="2"/>
      <c r="AD1913" s="2"/>
      <c r="AE1913" s="2"/>
      <c r="AF1913" s="2"/>
      <c r="AG1913" s="2"/>
      <c r="AH1913" s="2"/>
      <c r="AI1913" s="2"/>
      <c r="AJ1913" s="2"/>
      <c r="AK1913" s="2"/>
      <c r="AL1913" s="2"/>
      <c r="AM1913" s="2"/>
    </row>
    <row r="1914" spans="2:39" x14ac:dyDescent="0.25">
      <c r="B1914" t="s">
        <v>924</v>
      </c>
      <c r="C1914" s="2">
        <f>SUM(C1912:C1913)</f>
        <v>249.39999999999998</v>
      </c>
      <c r="D1914" s="2">
        <f>SUM(D1912:D1913)</f>
        <v>458.20000000000005</v>
      </c>
      <c r="E1914" s="2">
        <f t="shared" ref="E1914:H1914" si="266">SUM(E1912:E1913)</f>
        <v>0</v>
      </c>
      <c r="F1914" s="2">
        <f t="shared" si="266"/>
        <v>0</v>
      </c>
      <c r="G1914" s="2">
        <f t="shared" si="266"/>
        <v>0</v>
      </c>
      <c r="H1914" s="2">
        <f t="shared" si="266"/>
        <v>0</v>
      </c>
      <c r="I1914" s="2"/>
      <c r="J1914" s="2"/>
      <c r="K1914" s="2">
        <f>SUM(K1912:K1913)</f>
        <v>208.7</v>
      </c>
      <c r="L1914" s="2">
        <f t="shared" ref="L1914:N1914" si="267">SUM(L1912:L1913)</f>
        <v>365.7</v>
      </c>
      <c r="M1914" s="2">
        <f t="shared" si="267"/>
        <v>0</v>
      </c>
      <c r="N1914" s="2">
        <f t="shared" si="267"/>
        <v>0</v>
      </c>
      <c r="O1914" s="2"/>
      <c r="P1914" s="2"/>
      <c r="Q1914" s="2"/>
      <c r="R1914" s="2"/>
      <c r="S1914" s="2"/>
      <c r="T1914" s="2"/>
      <c r="U1914" s="2"/>
      <c r="V1914" s="2"/>
      <c r="W1914" s="2"/>
      <c r="X1914" s="2"/>
      <c r="Y1914" s="2"/>
      <c r="Z1914" s="2"/>
      <c r="AA1914" s="2"/>
      <c r="AB1914" s="2"/>
      <c r="AC1914" s="2"/>
      <c r="AD1914" s="2"/>
      <c r="AE1914" s="2"/>
      <c r="AF1914" s="2"/>
      <c r="AG1914" s="2"/>
      <c r="AH1914" s="2"/>
      <c r="AI1914" s="2"/>
      <c r="AJ1914" s="2"/>
      <c r="AK1914" s="2"/>
      <c r="AL1914" s="2"/>
      <c r="AM1914" s="2"/>
    </row>
    <row r="1915" spans="2:39" x14ac:dyDescent="0.25">
      <c r="C1915" s="2"/>
      <c r="D1915" s="2"/>
      <c r="E1915" s="2"/>
      <c r="F1915" s="2"/>
      <c r="G1915" s="2"/>
      <c r="H1915" s="2"/>
      <c r="I1915" s="2"/>
      <c r="J1915" s="2"/>
      <c r="L1915" s="2"/>
      <c r="M1915" s="2"/>
      <c r="N1915" s="2"/>
      <c r="O1915" s="2"/>
      <c r="P1915" s="2"/>
      <c r="Q1915" s="2"/>
      <c r="R1915" s="2"/>
      <c r="S1915" s="2"/>
      <c r="T1915" s="2"/>
      <c r="U1915" s="2"/>
      <c r="V1915" s="2"/>
      <c r="W1915" s="2"/>
      <c r="X1915" s="2"/>
      <c r="Y1915" s="2"/>
      <c r="Z1915" s="2"/>
      <c r="AA1915" s="2"/>
      <c r="AB1915" s="2"/>
      <c r="AC1915" s="2"/>
      <c r="AD1915" s="2"/>
      <c r="AE1915" s="2"/>
      <c r="AF1915" s="2"/>
      <c r="AG1915" s="2"/>
      <c r="AH1915" s="2"/>
      <c r="AI1915" s="2"/>
      <c r="AJ1915" s="2"/>
      <c r="AK1915" s="2"/>
      <c r="AL1915" s="2"/>
      <c r="AM1915" s="2"/>
    </row>
    <row r="1916" spans="2:39" x14ac:dyDescent="0.25">
      <c r="C1916" s="2"/>
      <c r="D1916" s="2"/>
      <c r="E1916" s="2"/>
      <c r="F1916" s="2"/>
      <c r="G1916" s="2"/>
      <c r="H1916" s="2"/>
      <c r="I1916" s="2"/>
      <c r="J1916" s="2"/>
      <c r="L1916" s="2"/>
      <c r="M1916" s="2"/>
      <c r="N1916" s="2"/>
      <c r="O1916" s="2"/>
      <c r="P1916" s="2"/>
      <c r="Q1916" s="2"/>
      <c r="R1916" s="2"/>
      <c r="S1916" s="2"/>
      <c r="T1916" s="2"/>
      <c r="U1916" s="2"/>
      <c r="V1916" s="2"/>
      <c r="W1916" s="2"/>
      <c r="X1916" s="2"/>
      <c r="Y1916" s="2"/>
      <c r="Z1916" s="2"/>
      <c r="AA1916" s="2"/>
      <c r="AB1916" s="2"/>
      <c r="AC1916" s="2"/>
      <c r="AD1916" s="2"/>
      <c r="AE1916" s="2"/>
      <c r="AF1916" s="2"/>
      <c r="AG1916" s="2"/>
      <c r="AH1916" s="2"/>
      <c r="AI1916" s="2"/>
      <c r="AJ1916" s="2"/>
      <c r="AK1916" s="2"/>
      <c r="AL1916" s="2"/>
      <c r="AM1916" s="2"/>
    </row>
    <row r="1917" spans="2:39" x14ac:dyDescent="0.25">
      <c r="C1917" s="2"/>
      <c r="D1917" s="2"/>
      <c r="E1917" s="2"/>
      <c r="F1917" s="2"/>
      <c r="G1917" s="2"/>
      <c r="H1917" s="2"/>
      <c r="I1917" s="2"/>
      <c r="J1917" s="2"/>
      <c r="L1917" s="2"/>
      <c r="M1917" s="2"/>
      <c r="N1917" s="2"/>
      <c r="O1917" s="2"/>
      <c r="P1917" s="2"/>
      <c r="Q1917" s="2"/>
      <c r="R1917" s="2"/>
      <c r="S1917" s="2"/>
      <c r="T1917" s="2"/>
      <c r="U1917" s="2"/>
      <c r="V1917" s="2"/>
      <c r="W1917" s="2"/>
      <c r="X1917" s="2"/>
      <c r="Y1917" s="2"/>
      <c r="Z1917" s="2"/>
      <c r="AA1917" s="2"/>
      <c r="AB1917" s="2"/>
      <c r="AC1917" s="2"/>
      <c r="AD1917" s="2"/>
      <c r="AE1917" s="2"/>
      <c r="AF1917" s="2"/>
      <c r="AG1917" s="2"/>
      <c r="AH1917" s="2"/>
      <c r="AI1917" s="2"/>
      <c r="AJ1917" s="2"/>
      <c r="AK1917" s="2"/>
      <c r="AL1917" s="2"/>
      <c r="AM1917" s="2"/>
    </row>
    <row r="1918" spans="2:39" x14ac:dyDescent="0.25">
      <c r="B1918" s="47" t="s">
        <v>925</v>
      </c>
      <c r="C1918" s="47"/>
      <c r="D1918" s="47"/>
      <c r="E1918" s="47"/>
      <c r="F1918" s="47"/>
      <c r="G1918" s="47"/>
      <c r="H1918" s="47"/>
      <c r="I1918" s="47"/>
      <c r="J1918" s="47"/>
      <c r="K1918" s="47"/>
      <c r="L1918" s="47"/>
      <c r="M1918" s="47"/>
      <c r="N1918" s="47"/>
      <c r="O1918" s="2"/>
      <c r="P1918" s="2"/>
      <c r="Q1918" s="2"/>
      <c r="R1918" s="2"/>
      <c r="S1918" s="2"/>
      <c r="T1918" s="2"/>
      <c r="U1918" s="2"/>
      <c r="V1918" s="2"/>
      <c r="W1918" s="2"/>
      <c r="X1918" s="2"/>
      <c r="Y1918" s="2"/>
      <c r="Z1918" s="2"/>
      <c r="AA1918" s="2"/>
      <c r="AB1918" s="2"/>
      <c r="AC1918" s="2"/>
      <c r="AD1918" s="2"/>
      <c r="AE1918" s="2"/>
      <c r="AF1918" s="2"/>
      <c r="AG1918" s="2"/>
      <c r="AH1918" s="2"/>
      <c r="AI1918" s="2"/>
      <c r="AJ1918" s="2"/>
      <c r="AK1918" s="2"/>
      <c r="AL1918" s="2"/>
      <c r="AM1918" s="2"/>
    </row>
    <row r="1919" spans="2:39" x14ac:dyDescent="0.25">
      <c r="C1919" s="2"/>
      <c r="D1919" s="2"/>
      <c r="E1919" s="2"/>
      <c r="F1919" s="2"/>
      <c r="G1919" s="2"/>
      <c r="H1919" s="2"/>
      <c r="I1919" s="2"/>
      <c r="J1919" s="2"/>
      <c r="L1919" s="2"/>
      <c r="M1919" s="2"/>
      <c r="N1919" s="2"/>
      <c r="O1919" s="2"/>
      <c r="P1919" s="2"/>
      <c r="Q1919" s="2"/>
      <c r="R1919" s="2"/>
      <c r="S1919" s="2"/>
      <c r="T1919" s="2"/>
      <c r="U1919" s="2"/>
      <c r="V1919" s="2"/>
      <c r="W1919" s="2"/>
      <c r="X1919" s="2"/>
      <c r="Y1919" s="2"/>
      <c r="Z1919" s="2"/>
      <c r="AA1919" s="2"/>
      <c r="AB1919" s="2"/>
      <c r="AC1919" s="2"/>
      <c r="AD1919" s="2"/>
      <c r="AE1919" s="2"/>
      <c r="AF1919" s="2"/>
      <c r="AG1919" s="2"/>
      <c r="AH1919" s="2"/>
      <c r="AI1919" s="2"/>
      <c r="AJ1919" s="2"/>
      <c r="AK1919" s="2"/>
      <c r="AL1919" s="2"/>
      <c r="AM1919" s="2"/>
    </row>
    <row r="1920" spans="2:39" ht="15.75" thickBot="1" x14ac:dyDescent="0.3">
      <c r="C1920" s="5">
        <v>44408</v>
      </c>
      <c r="D1920" s="5">
        <v>44043</v>
      </c>
      <c r="E1920" s="5">
        <v>43677</v>
      </c>
      <c r="F1920" s="5">
        <v>43312</v>
      </c>
      <c r="G1920" s="5">
        <v>42947</v>
      </c>
      <c r="H1920" s="5">
        <v>42582</v>
      </c>
      <c r="I1920" s="2"/>
      <c r="J1920" s="2"/>
      <c r="K1920" s="5">
        <v>44592</v>
      </c>
      <c r="L1920" s="5">
        <v>44227</v>
      </c>
      <c r="M1920" s="5">
        <v>43861</v>
      </c>
      <c r="N1920" s="5">
        <v>43496</v>
      </c>
      <c r="O1920" s="2"/>
      <c r="P1920" s="2"/>
      <c r="Q1920" s="2"/>
      <c r="R1920" s="2"/>
      <c r="S1920" s="2"/>
      <c r="T1920" s="2"/>
      <c r="U1920" s="2"/>
      <c r="V1920" s="2"/>
      <c r="W1920" s="2"/>
      <c r="X1920" s="2"/>
      <c r="Y1920" s="2"/>
      <c r="Z1920" s="2"/>
      <c r="AA1920" s="2"/>
      <c r="AB1920" s="2"/>
      <c r="AC1920" s="2"/>
      <c r="AD1920" s="2"/>
      <c r="AE1920" s="2"/>
      <c r="AF1920" s="2"/>
      <c r="AG1920" s="2"/>
      <c r="AH1920" s="2"/>
      <c r="AI1920" s="2"/>
      <c r="AJ1920" s="2"/>
      <c r="AK1920" s="2"/>
      <c r="AL1920" s="2"/>
      <c r="AM1920" s="2"/>
    </row>
    <row r="1921" spans="2:39" x14ac:dyDescent="0.25">
      <c r="B1921" t="s">
        <v>926</v>
      </c>
      <c r="C1921">
        <v>-11.6</v>
      </c>
      <c r="D1921">
        <v>-9.8000000000000007</v>
      </c>
      <c r="E1921">
        <v>-4</v>
      </c>
      <c r="F1921">
        <v>-4.9000000000000004</v>
      </c>
      <c r="G1921" s="2"/>
      <c r="H1921" s="2"/>
      <c r="I1921" s="2"/>
      <c r="J1921" s="2"/>
      <c r="K1921">
        <v>-9.1</v>
      </c>
      <c r="L1921" s="2"/>
      <c r="M1921" s="2"/>
      <c r="N1921" s="2"/>
      <c r="O1921" s="2"/>
      <c r="P1921" s="2"/>
      <c r="Q1921" s="2"/>
      <c r="R1921" s="2"/>
      <c r="S1921" s="2"/>
      <c r="T1921" s="2"/>
      <c r="U1921" s="2"/>
      <c r="V1921" s="2"/>
      <c r="W1921" s="2"/>
      <c r="X1921" s="2"/>
      <c r="Y1921" s="2"/>
      <c r="Z1921" s="2"/>
      <c r="AA1921" s="2"/>
      <c r="AB1921" s="2"/>
      <c r="AC1921" s="2"/>
      <c r="AD1921" s="2"/>
      <c r="AE1921" s="2"/>
      <c r="AF1921" s="2"/>
      <c r="AG1921" s="2"/>
      <c r="AH1921" s="2"/>
      <c r="AI1921" s="2"/>
      <c r="AJ1921" s="2"/>
      <c r="AK1921" s="2"/>
      <c r="AL1921" s="2"/>
      <c r="AM1921" s="2"/>
    </row>
    <row r="1922" spans="2:39" x14ac:dyDescent="0.25">
      <c r="B1922" t="s">
        <v>927</v>
      </c>
      <c r="C1922">
        <v>8.3000000000000007</v>
      </c>
      <c r="D1922" s="2">
        <v>1.7</v>
      </c>
      <c r="E1922">
        <v>5.0999999999999996</v>
      </c>
      <c r="F1922" s="2">
        <v>5.8</v>
      </c>
      <c r="G1922" s="2"/>
      <c r="H1922" s="2"/>
      <c r="I1922" s="2"/>
      <c r="J1922" s="2"/>
      <c r="K1922" s="2">
        <v>10.8</v>
      </c>
      <c r="L1922" s="2"/>
      <c r="M1922" s="2"/>
      <c r="N1922" s="2"/>
      <c r="O1922" s="2"/>
      <c r="P1922" s="2"/>
      <c r="Q1922" s="2"/>
      <c r="R1922" s="2"/>
      <c r="S1922" s="2"/>
      <c r="T1922" s="2"/>
      <c r="U1922" s="2"/>
      <c r="V1922" s="2"/>
      <c r="W1922" s="2"/>
      <c r="X1922" s="2"/>
      <c r="Y1922" s="2"/>
      <c r="Z1922" s="2"/>
      <c r="AA1922" s="2"/>
      <c r="AB1922" s="2"/>
      <c r="AC1922" s="2"/>
      <c r="AD1922" s="2"/>
      <c r="AE1922" s="2"/>
      <c r="AF1922" s="2"/>
      <c r="AG1922" s="2"/>
      <c r="AH1922" s="2"/>
      <c r="AI1922" s="2"/>
      <c r="AJ1922" s="2"/>
      <c r="AK1922" s="2"/>
      <c r="AL1922" s="2"/>
      <c r="AM1922" s="2"/>
    </row>
    <row r="1923" spans="2:39" x14ac:dyDescent="0.25">
      <c r="C1923" s="2"/>
      <c r="D1923" s="2"/>
      <c r="E1923" s="2"/>
      <c r="F1923" s="2"/>
      <c r="G1923" s="2"/>
      <c r="H1923" s="2"/>
      <c r="I1923" s="2"/>
      <c r="J1923" s="2"/>
      <c r="L1923" s="2"/>
      <c r="M1923" s="2"/>
      <c r="N1923" s="2"/>
      <c r="O1923" s="2"/>
      <c r="P1923" s="2"/>
      <c r="Q1923" s="2"/>
      <c r="R1923" s="2"/>
      <c r="S1923" s="2"/>
      <c r="T1923" s="2"/>
      <c r="U1923" s="2"/>
      <c r="V1923" s="2"/>
      <c r="W1923" s="2"/>
      <c r="X1923" s="2"/>
      <c r="Y1923" s="2"/>
      <c r="Z1923" s="2"/>
      <c r="AA1923" s="2"/>
      <c r="AB1923" s="2"/>
      <c r="AC1923" s="2"/>
      <c r="AD1923" s="2"/>
      <c r="AE1923" s="2"/>
      <c r="AF1923" s="2"/>
      <c r="AG1923" s="2"/>
      <c r="AH1923" s="2"/>
      <c r="AI1923" s="2"/>
      <c r="AJ1923" s="2"/>
      <c r="AK1923" s="2"/>
      <c r="AL1923" s="2"/>
      <c r="AM1923" s="2"/>
    </row>
    <row r="1924" spans="2:39" x14ac:dyDescent="0.25">
      <c r="B1924" s="47" t="s">
        <v>928</v>
      </c>
      <c r="C1924" s="47"/>
      <c r="D1924" s="47"/>
      <c r="E1924" s="47"/>
      <c r="F1924" s="47"/>
      <c r="G1924" s="47"/>
      <c r="H1924" s="47"/>
      <c r="I1924" s="47"/>
      <c r="J1924" s="47"/>
      <c r="K1924" s="47"/>
      <c r="L1924" s="47"/>
      <c r="M1924" s="47"/>
      <c r="N1924" s="47"/>
      <c r="O1924" s="2"/>
      <c r="P1924" s="2"/>
      <c r="Q1924" s="2"/>
      <c r="R1924" s="2"/>
      <c r="S1924" s="2"/>
      <c r="T1924" s="2"/>
      <c r="U1924" s="2"/>
      <c r="V1924" s="2"/>
      <c r="W1924" s="2"/>
      <c r="X1924" s="2"/>
      <c r="Y1924" s="2"/>
      <c r="Z1924" s="2"/>
      <c r="AA1924" s="2"/>
      <c r="AB1924" s="2"/>
      <c r="AC1924" s="2"/>
      <c r="AD1924" s="2"/>
      <c r="AE1924" s="2"/>
      <c r="AF1924" s="2"/>
      <c r="AG1924" s="2"/>
      <c r="AH1924" s="2"/>
      <c r="AI1924" s="2"/>
      <c r="AJ1924" s="2"/>
      <c r="AK1924" s="2"/>
      <c r="AL1924" s="2"/>
      <c r="AM1924" s="2"/>
    </row>
    <row r="1925" spans="2:39" x14ac:dyDescent="0.25">
      <c r="C1925" s="2"/>
      <c r="D1925" s="2"/>
      <c r="E1925" s="2"/>
      <c r="F1925" s="2"/>
      <c r="G1925" s="2"/>
      <c r="H1925" s="2"/>
      <c r="I1925" s="2"/>
      <c r="J1925" s="2"/>
      <c r="L1925" s="2"/>
      <c r="M1925" s="2"/>
      <c r="N1925" s="2"/>
      <c r="O1925" s="2"/>
      <c r="P1925" s="2"/>
      <c r="Q1925" s="2"/>
      <c r="R1925" s="2"/>
      <c r="S1925" s="2"/>
      <c r="T1925" s="2"/>
      <c r="U1925" s="2"/>
      <c r="V1925" s="2"/>
      <c r="W1925" s="2"/>
      <c r="X1925" s="2"/>
      <c r="Y1925" s="2"/>
      <c r="Z1925" s="2"/>
      <c r="AA1925" s="2"/>
      <c r="AB1925" s="2"/>
      <c r="AC1925" s="2"/>
      <c r="AD1925" s="2"/>
      <c r="AE1925" s="2"/>
      <c r="AF1925" s="2"/>
      <c r="AG1925" s="2"/>
      <c r="AH1925" s="2"/>
      <c r="AI1925" s="2"/>
      <c r="AJ1925" s="2"/>
      <c r="AK1925" s="2"/>
      <c r="AL1925" s="2"/>
      <c r="AM1925" s="2"/>
    </row>
    <row r="1926" spans="2:39" ht="15.75" thickBot="1" x14ac:dyDescent="0.3">
      <c r="C1926" s="5">
        <v>44408</v>
      </c>
      <c r="D1926" s="5">
        <v>44043</v>
      </c>
      <c r="E1926" s="5">
        <v>43677</v>
      </c>
      <c r="F1926" s="5">
        <v>43312</v>
      </c>
      <c r="G1926" s="5">
        <v>42947</v>
      </c>
      <c r="H1926" s="5">
        <v>42582</v>
      </c>
      <c r="I1926" s="2"/>
      <c r="J1926" s="2"/>
      <c r="L1926" s="2"/>
      <c r="M1926" s="2"/>
      <c r="N1926" s="2"/>
      <c r="O1926" s="2"/>
      <c r="P1926" s="2"/>
      <c r="Q1926" s="2"/>
      <c r="R1926" s="2"/>
      <c r="S1926" s="2"/>
      <c r="T1926" s="2"/>
      <c r="U1926" s="2"/>
      <c r="V1926" s="2"/>
      <c r="W1926" s="2"/>
      <c r="X1926" s="2"/>
      <c r="Y1926" s="2"/>
      <c r="Z1926" s="2"/>
      <c r="AA1926" s="2"/>
      <c r="AB1926" s="2"/>
      <c r="AC1926" s="2"/>
      <c r="AD1926" s="2"/>
      <c r="AE1926" s="2"/>
      <c r="AF1926" s="2"/>
      <c r="AG1926" s="2"/>
      <c r="AH1926" s="2"/>
      <c r="AI1926" s="2"/>
      <c r="AJ1926" s="2"/>
      <c r="AK1926" s="2"/>
      <c r="AL1926" s="2"/>
      <c r="AM1926" s="2"/>
    </row>
    <row r="1927" spans="2:39" x14ac:dyDescent="0.25">
      <c r="B1927" t="s">
        <v>929</v>
      </c>
      <c r="C1927">
        <v>-0.9</v>
      </c>
      <c r="D1927" s="2">
        <v>-2.8</v>
      </c>
      <c r="E1927">
        <v>-4.3</v>
      </c>
      <c r="F1927">
        <v>-3.9</v>
      </c>
      <c r="G1927" s="2"/>
      <c r="H1927" s="2"/>
      <c r="I1927" s="2"/>
      <c r="J1927" s="2"/>
      <c r="L1927" s="2"/>
      <c r="M1927" s="2"/>
      <c r="N1927" s="2"/>
      <c r="O1927" s="2"/>
      <c r="P1927" s="2"/>
      <c r="Q1927" s="2"/>
      <c r="R1927" s="2"/>
      <c r="S1927" s="2"/>
      <c r="T1927" s="2"/>
      <c r="U1927" s="2"/>
      <c r="V1927" s="2"/>
      <c r="W1927" s="2"/>
      <c r="X1927" s="2"/>
      <c r="Y1927" s="2"/>
      <c r="Z1927" s="2"/>
      <c r="AA1927" s="2"/>
      <c r="AB1927" s="2"/>
      <c r="AC1927" s="2"/>
      <c r="AD1927" s="2"/>
      <c r="AE1927" s="2"/>
      <c r="AF1927" s="2"/>
      <c r="AG1927" s="2"/>
      <c r="AH1927" s="2"/>
      <c r="AI1927" s="2"/>
      <c r="AJ1927" s="2"/>
      <c r="AK1927" s="2"/>
      <c r="AL1927" s="2"/>
      <c r="AM1927" s="2"/>
    </row>
    <row r="1928" spans="2:39" x14ac:dyDescent="0.25">
      <c r="C1928" s="2"/>
      <c r="D1928" s="2"/>
      <c r="E1928" s="2"/>
      <c r="F1928" s="2"/>
      <c r="G1928" s="2"/>
      <c r="H1928" s="2"/>
      <c r="I1928" s="2"/>
      <c r="J1928" s="2"/>
      <c r="L1928" s="2"/>
      <c r="M1928" s="2"/>
      <c r="N1928" s="2"/>
      <c r="O1928" s="2"/>
      <c r="P1928" s="2"/>
      <c r="Q1928" s="2"/>
      <c r="R1928" s="2"/>
      <c r="S1928" s="2"/>
      <c r="T1928" s="2"/>
      <c r="U1928" s="2"/>
      <c r="V1928" s="2"/>
      <c r="W1928" s="2"/>
      <c r="X1928" s="2"/>
      <c r="Y1928" s="2"/>
      <c r="Z1928" s="2"/>
      <c r="AA1928" s="2"/>
      <c r="AB1928" s="2"/>
      <c r="AC1928" s="2"/>
      <c r="AD1928" s="2"/>
      <c r="AE1928" s="2"/>
      <c r="AF1928" s="2"/>
      <c r="AG1928" s="2"/>
      <c r="AH1928" s="2"/>
      <c r="AI1928" s="2"/>
      <c r="AJ1928" s="2"/>
      <c r="AK1928" s="2"/>
      <c r="AL1928" s="2"/>
      <c r="AM1928" s="2"/>
    </row>
    <row r="1929" spans="2:39" x14ac:dyDescent="0.25">
      <c r="C1929" s="2"/>
      <c r="D1929" s="2"/>
      <c r="E1929" s="2"/>
      <c r="F1929" s="2"/>
      <c r="G1929" s="2"/>
      <c r="H1929" s="2"/>
      <c r="I1929" s="2"/>
      <c r="J1929" s="2"/>
      <c r="L1929" s="2"/>
      <c r="M1929" s="2"/>
      <c r="N1929" s="2"/>
      <c r="O1929" s="2"/>
      <c r="P1929" s="2"/>
      <c r="Q1929" s="2"/>
      <c r="R1929" s="2"/>
      <c r="S1929" s="2"/>
      <c r="T1929" s="2"/>
      <c r="U1929" s="2"/>
      <c r="V1929" s="2"/>
      <c r="W1929" s="2"/>
      <c r="X1929" s="2"/>
      <c r="Y1929" s="2"/>
      <c r="Z1929" s="2"/>
      <c r="AA1929" s="2"/>
      <c r="AB1929" s="2"/>
      <c r="AC1929" s="2"/>
      <c r="AD1929" s="2"/>
      <c r="AE1929" s="2"/>
      <c r="AF1929" s="2"/>
      <c r="AG1929" s="2"/>
      <c r="AH1929" s="2"/>
      <c r="AI1929" s="2"/>
      <c r="AJ1929" s="2"/>
      <c r="AK1929" s="2"/>
      <c r="AL1929" s="2"/>
      <c r="AM1929" s="2"/>
    </row>
    <row r="1930" spans="2:39" x14ac:dyDescent="0.25">
      <c r="B1930" s="47" t="s">
        <v>930</v>
      </c>
      <c r="C1930" s="47"/>
      <c r="D1930" s="47"/>
      <c r="E1930" s="47"/>
      <c r="F1930" s="47"/>
      <c r="G1930" s="47"/>
      <c r="H1930" s="47"/>
      <c r="I1930" s="47"/>
      <c r="J1930" s="47"/>
      <c r="K1930" s="47"/>
      <c r="L1930" s="47"/>
      <c r="M1930" s="47"/>
      <c r="N1930" s="47"/>
      <c r="O1930" s="2"/>
      <c r="P1930" s="2"/>
      <c r="Q1930" s="2"/>
      <c r="R1930" s="2"/>
      <c r="S1930" s="2"/>
      <c r="T1930" s="2"/>
      <c r="U1930" s="2"/>
      <c r="V1930" s="2"/>
      <c r="W1930" s="2"/>
      <c r="X1930" s="2"/>
      <c r="Y1930" s="2"/>
      <c r="Z1930" s="2"/>
      <c r="AA1930" s="2"/>
      <c r="AB1930" s="2"/>
      <c r="AC1930" s="2"/>
      <c r="AD1930" s="2"/>
      <c r="AE1930" s="2"/>
      <c r="AF1930" s="2"/>
      <c r="AG1930" s="2"/>
      <c r="AH1930" s="2"/>
      <c r="AI1930" s="2"/>
      <c r="AJ1930" s="2"/>
      <c r="AK1930" s="2"/>
      <c r="AL1930" s="2"/>
      <c r="AM1930" s="2"/>
    </row>
    <row r="1931" spans="2:39" x14ac:dyDescent="0.25">
      <c r="C1931" s="2"/>
      <c r="D1931" s="2"/>
      <c r="E1931" s="2"/>
      <c r="F1931" s="2"/>
      <c r="G1931" s="2"/>
      <c r="H1931" s="2"/>
      <c r="I1931" s="2"/>
      <c r="J1931" s="2"/>
      <c r="L1931" s="2"/>
      <c r="M1931" s="2"/>
      <c r="N1931" s="2"/>
      <c r="O1931" s="2"/>
      <c r="P1931" s="2"/>
      <c r="Q1931" s="2"/>
      <c r="R1931" s="2"/>
      <c r="S1931" s="2"/>
      <c r="T1931" s="2"/>
      <c r="U1931" s="2"/>
      <c r="V1931" s="2"/>
      <c r="W1931" s="2"/>
      <c r="X1931" s="2"/>
      <c r="Y1931" s="2"/>
      <c r="Z1931" s="2"/>
      <c r="AA1931" s="2"/>
      <c r="AB1931" s="2"/>
      <c r="AC1931" s="2"/>
      <c r="AD1931" s="2"/>
      <c r="AE1931" s="2"/>
      <c r="AF1931" s="2"/>
      <c r="AG1931" s="2"/>
      <c r="AH1931" s="2"/>
      <c r="AI1931" s="2"/>
      <c r="AJ1931" s="2"/>
      <c r="AK1931" s="2"/>
      <c r="AL1931" s="2"/>
      <c r="AM1931" s="2"/>
    </row>
    <row r="1932" spans="2:39" x14ac:dyDescent="0.25">
      <c r="C1932" s="2"/>
      <c r="D1932" s="2"/>
      <c r="E1932" s="2"/>
      <c r="F1932" s="2"/>
      <c r="G1932" s="2"/>
      <c r="H1932" s="2"/>
      <c r="I1932" s="2"/>
      <c r="J1932" s="2"/>
      <c r="L1932" s="2"/>
      <c r="M1932" s="2"/>
      <c r="N1932" s="2"/>
      <c r="O1932" s="2"/>
      <c r="P1932" s="2"/>
      <c r="Q1932" s="2"/>
      <c r="R1932" s="2"/>
      <c r="S1932" s="2"/>
      <c r="T1932" s="2"/>
      <c r="U1932" s="2"/>
      <c r="V1932" s="2"/>
      <c r="W1932" s="2"/>
      <c r="X1932" s="2"/>
      <c r="Y1932" s="2"/>
      <c r="Z1932" s="2"/>
      <c r="AA1932" s="2"/>
      <c r="AB1932" s="2"/>
      <c r="AC1932" s="2"/>
      <c r="AD1932" s="2"/>
      <c r="AE1932" s="2"/>
      <c r="AF1932" s="2"/>
      <c r="AG1932" s="2"/>
      <c r="AH1932" s="2"/>
      <c r="AI1932" s="2"/>
      <c r="AJ1932" s="2"/>
      <c r="AK1932" s="2"/>
      <c r="AL1932" s="2"/>
      <c r="AM1932" s="2"/>
    </row>
    <row r="1933" spans="2:39" ht="15.75" thickBot="1" x14ac:dyDescent="0.3">
      <c r="B1933" s="13" t="s">
        <v>931</v>
      </c>
      <c r="C1933" s="5">
        <v>44408</v>
      </c>
      <c r="D1933" s="5">
        <v>44043</v>
      </c>
      <c r="E1933" s="5">
        <v>43677</v>
      </c>
      <c r="F1933" s="5">
        <v>43312</v>
      </c>
      <c r="G1933" s="5">
        <v>42947</v>
      </c>
      <c r="H1933" s="5">
        <v>42582</v>
      </c>
      <c r="I1933" s="5">
        <v>42216</v>
      </c>
      <c r="J1933" s="2"/>
      <c r="K1933" s="5">
        <v>44592</v>
      </c>
      <c r="L1933" s="5">
        <v>44227</v>
      </c>
      <c r="M1933" s="5">
        <v>43861</v>
      </c>
      <c r="N1933" s="5">
        <v>43496</v>
      </c>
      <c r="O1933" s="2"/>
      <c r="P1933" s="2"/>
      <c r="Q1933" s="2"/>
      <c r="R1933" s="2"/>
      <c r="S1933" s="2"/>
      <c r="T1933" s="2"/>
      <c r="U1933" s="2"/>
      <c r="V1933" s="2"/>
      <c r="W1933" s="2"/>
      <c r="X1933" s="2"/>
      <c r="Y1933" s="2"/>
      <c r="Z1933" s="2"/>
      <c r="AA1933" s="2"/>
      <c r="AB1933" s="2"/>
      <c r="AC1933" s="2"/>
      <c r="AD1933" s="2"/>
      <c r="AE1933" s="2"/>
      <c r="AF1933" s="2"/>
      <c r="AG1933" s="2"/>
      <c r="AH1933" s="2"/>
      <c r="AI1933" s="2"/>
      <c r="AJ1933" s="2"/>
      <c r="AK1933" s="2"/>
      <c r="AL1933" s="2"/>
      <c r="AM1933" s="2"/>
    </row>
    <row r="1934" spans="2:39" x14ac:dyDescent="0.25">
      <c r="B1934" t="s">
        <v>932</v>
      </c>
      <c r="C1934" s="2">
        <v>475</v>
      </c>
      <c r="D1934" s="2">
        <v>550</v>
      </c>
      <c r="E1934" s="2">
        <v>550</v>
      </c>
      <c r="F1934" s="2">
        <v>550</v>
      </c>
      <c r="G1934" s="2">
        <v>540</v>
      </c>
      <c r="H1934" s="2">
        <v>540</v>
      </c>
      <c r="I1934" s="2"/>
      <c r="J1934" s="2"/>
      <c r="L1934" s="2"/>
      <c r="M1934" s="2"/>
      <c r="N1934" s="2"/>
      <c r="O1934" s="2"/>
      <c r="P1934" s="2"/>
      <c r="Q1934" s="2"/>
      <c r="R1934" s="2"/>
      <c r="S1934" s="2"/>
      <c r="T1934" s="2"/>
      <c r="U1934" s="2"/>
      <c r="V1934" s="2"/>
      <c r="W1934" s="2"/>
      <c r="X1934" s="2"/>
      <c r="Y1934" s="2"/>
      <c r="Z1934" s="2"/>
      <c r="AA1934" s="2"/>
      <c r="AB1934" s="2"/>
      <c r="AC1934" s="2"/>
      <c r="AD1934" s="2"/>
      <c r="AE1934" s="2"/>
      <c r="AF1934" s="2"/>
      <c r="AG1934" s="2"/>
      <c r="AH1934" s="2"/>
      <c r="AI1934" s="2"/>
      <c r="AJ1934" s="2"/>
      <c r="AK1934" s="2"/>
      <c r="AL1934" s="2"/>
      <c r="AM1934" s="2"/>
    </row>
    <row r="1935" spans="2:39" x14ac:dyDescent="0.25">
      <c r="B1935" t="s">
        <v>933</v>
      </c>
      <c r="C1935" s="2">
        <v>22</v>
      </c>
      <c r="D1935" s="2">
        <v>19</v>
      </c>
      <c r="E1935" s="2">
        <v>20</v>
      </c>
      <c r="F1935" s="2">
        <v>20</v>
      </c>
      <c r="G1935" s="2">
        <v>24</v>
      </c>
      <c r="H1935" s="2">
        <v>20</v>
      </c>
      <c r="I1935" s="2"/>
      <c r="J1935" s="2"/>
      <c r="L1935" s="2"/>
      <c r="M1935" s="2"/>
      <c r="N1935" s="2"/>
      <c r="O1935" s="2"/>
      <c r="P1935" s="2"/>
      <c r="Q1935" s="2"/>
      <c r="R1935" s="2"/>
      <c r="S1935" s="2"/>
      <c r="T1935" s="2"/>
      <c r="U1935" s="2"/>
      <c r="V1935" s="2"/>
      <c r="W1935" s="2"/>
      <c r="X1935" s="2"/>
      <c r="Y1935" s="2"/>
      <c r="Z1935" s="2"/>
      <c r="AA1935" s="2"/>
      <c r="AB1935" s="2"/>
      <c r="AC1935" s="2"/>
      <c r="AD1935" s="2"/>
      <c r="AE1935" s="2"/>
      <c r="AF1935" s="2"/>
      <c r="AG1935" s="2"/>
      <c r="AH1935" s="2"/>
      <c r="AI1935" s="2"/>
      <c r="AJ1935" s="2"/>
      <c r="AK1935" s="2"/>
      <c r="AL1935" s="2"/>
      <c r="AM1935" s="2"/>
    </row>
    <row r="1936" spans="2:39" x14ac:dyDescent="0.25">
      <c r="B1936" t="s">
        <v>934</v>
      </c>
      <c r="C1936" s="2">
        <v>48</v>
      </c>
      <c r="D1936" s="2">
        <v>124</v>
      </c>
      <c r="E1936" s="2">
        <v>124</v>
      </c>
      <c r="F1936" s="2">
        <v>123</v>
      </c>
      <c r="G1936" s="2">
        <v>122</v>
      </c>
      <c r="H1936" s="2">
        <v>122</v>
      </c>
      <c r="I1936" s="2"/>
      <c r="J1936" s="2"/>
      <c r="L1936" s="2"/>
      <c r="M1936" s="2"/>
      <c r="N1936" s="2"/>
      <c r="O1936" s="2"/>
      <c r="P1936" s="2"/>
      <c r="Q1936" s="2"/>
      <c r="R1936" s="2"/>
      <c r="S1936" s="2"/>
      <c r="T1936" s="2"/>
      <c r="U1936" s="2"/>
      <c r="V1936" s="2"/>
      <c r="W1936" s="2"/>
      <c r="X1936" s="2"/>
      <c r="Y1936" s="2"/>
      <c r="Z1936" s="2"/>
      <c r="AA1936" s="2"/>
      <c r="AB1936" s="2"/>
      <c r="AC1936" s="2"/>
      <c r="AD1936" s="2"/>
      <c r="AE1936" s="2"/>
      <c r="AF1936" s="2"/>
      <c r="AG1936" s="2"/>
      <c r="AH1936" s="2"/>
      <c r="AI1936" s="2"/>
      <c r="AJ1936" s="2"/>
      <c r="AK1936" s="2"/>
      <c r="AL1936" s="2"/>
      <c r="AM1936" s="2"/>
    </row>
    <row r="1937" spans="2:39" x14ac:dyDescent="0.25">
      <c r="B1937" t="s">
        <v>935</v>
      </c>
      <c r="C1937" s="2">
        <v>843</v>
      </c>
      <c r="D1937" s="2">
        <v>660</v>
      </c>
      <c r="E1937" s="2">
        <v>1356</v>
      </c>
      <c r="F1937" s="2">
        <v>1419</v>
      </c>
      <c r="G1937" s="2">
        <v>1474</v>
      </c>
      <c r="H1937" s="2">
        <v>1545</v>
      </c>
      <c r="I1937" s="2"/>
      <c r="J1937" s="2"/>
      <c r="L1937" s="2"/>
      <c r="M1937" s="2"/>
      <c r="N1937" s="2"/>
      <c r="O1937" s="2"/>
      <c r="P1937" s="2"/>
      <c r="Q1937" s="2"/>
      <c r="R1937" s="2"/>
      <c r="S1937" s="2"/>
      <c r="T1937" s="2"/>
      <c r="U1937" s="2"/>
      <c r="V1937" s="2"/>
      <c r="W1937" s="2"/>
      <c r="X1937" s="2"/>
      <c r="Y1937" s="2"/>
      <c r="Z1937" s="2"/>
      <c r="AA1937" s="2"/>
      <c r="AB1937" s="2"/>
      <c r="AC1937" s="2"/>
      <c r="AD1937" s="2"/>
      <c r="AE1937" s="2"/>
      <c r="AF1937" s="2"/>
      <c r="AG1937" s="2"/>
      <c r="AH1937" s="2"/>
      <c r="AI1937" s="2"/>
      <c r="AJ1937" s="2"/>
      <c r="AK1937" s="2"/>
      <c r="AL1937" s="2"/>
      <c r="AM1937" s="2"/>
    </row>
    <row r="1938" spans="2:39" ht="15.75" thickBot="1" x14ac:dyDescent="0.3">
      <c r="B1938" t="s">
        <v>936</v>
      </c>
      <c r="C1938" s="28">
        <v>325</v>
      </c>
      <c r="D1938" s="28">
        <v>690</v>
      </c>
      <c r="E1938" s="28">
        <v>758</v>
      </c>
      <c r="F1938" s="28">
        <v>429</v>
      </c>
      <c r="G1938" s="28">
        <v>1246</v>
      </c>
      <c r="H1938" s="28">
        <v>1728</v>
      </c>
      <c r="I1938" s="28"/>
      <c r="J1938" s="2"/>
      <c r="L1938" s="2"/>
      <c r="M1938" s="2"/>
      <c r="N1938" s="2"/>
      <c r="O1938" s="2"/>
      <c r="P1938" s="2"/>
      <c r="Q1938" s="2"/>
      <c r="R1938" s="2"/>
      <c r="S1938" s="2"/>
      <c r="T1938" s="2"/>
      <c r="U1938" s="2"/>
      <c r="V1938" s="2"/>
      <c r="W1938" s="2"/>
      <c r="X1938" s="2"/>
      <c r="Y1938" s="2"/>
      <c r="Z1938" s="2"/>
      <c r="AA1938" s="2"/>
      <c r="AB1938" s="2"/>
      <c r="AC1938" s="2"/>
      <c r="AD1938" s="2"/>
      <c r="AE1938" s="2"/>
      <c r="AF1938" s="2"/>
      <c r="AG1938" s="2"/>
      <c r="AH1938" s="2"/>
      <c r="AI1938" s="2"/>
      <c r="AJ1938" s="2"/>
      <c r="AK1938" s="2"/>
      <c r="AL1938" s="2"/>
      <c r="AM1938" s="2"/>
    </row>
    <row r="1939" spans="2:39" x14ac:dyDescent="0.25">
      <c r="B1939" s="13" t="s">
        <v>41</v>
      </c>
      <c r="C1939" s="27">
        <f t="shared" ref="C1939:H1939" si="268">SUM(C1934:C1938)</f>
        <v>1713</v>
      </c>
      <c r="D1939" s="27">
        <f t="shared" si="268"/>
        <v>2043</v>
      </c>
      <c r="E1939" s="27">
        <f t="shared" si="268"/>
        <v>2808</v>
      </c>
      <c r="F1939" s="27">
        <f t="shared" si="268"/>
        <v>2541</v>
      </c>
      <c r="G1939" s="27">
        <f t="shared" si="268"/>
        <v>3406</v>
      </c>
      <c r="H1939" s="27">
        <f t="shared" si="268"/>
        <v>3955</v>
      </c>
      <c r="I1939" s="73">
        <v>5962</v>
      </c>
      <c r="J1939" s="2"/>
      <c r="L1939" s="2"/>
      <c r="M1939" s="2"/>
      <c r="N1939" s="2"/>
      <c r="O1939" s="2"/>
      <c r="P1939" s="2"/>
      <c r="Q1939" s="2"/>
      <c r="R1939" s="2"/>
      <c r="S1939" s="2"/>
      <c r="T1939" s="2"/>
      <c r="U1939" s="2"/>
      <c r="V1939" s="2"/>
      <c r="W1939" s="2"/>
      <c r="X1939" s="2"/>
      <c r="Y1939" s="2"/>
      <c r="Z1939" s="2"/>
      <c r="AA1939" s="2"/>
      <c r="AB1939" s="2"/>
      <c r="AC1939" s="2"/>
      <c r="AD1939" s="2"/>
      <c r="AE1939" s="2"/>
      <c r="AF1939" s="2"/>
      <c r="AG1939" s="2"/>
      <c r="AH1939" s="2"/>
      <c r="AI1939" s="2"/>
      <c r="AJ1939" s="2"/>
      <c r="AK1939" s="2"/>
      <c r="AL1939" s="2"/>
      <c r="AM1939" s="2"/>
    </row>
    <row r="1940" spans="2:39" x14ac:dyDescent="0.25">
      <c r="C1940" s="2"/>
      <c r="D1940" s="2"/>
      <c r="E1940" s="2"/>
      <c r="F1940" s="2"/>
      <c r="G1940" s="2"/>
      <c r="H1940" s="2"/>
      <c r="I1940" s="2"/>
      <c r="J1940" s="2"/>
      <c r="L1940" s="2"/>
      <c r="M1940" s="2"/>
      <c r="N1940" s="2"/>
      <c r="O1940" s="2"/>
      <c r="P1940" s="2"/>
      <c r="Q1940" s="2"/>
      <c r="R1940" s="2"/>
      <c r="S1940" s="2"/>
      <c r="T1940" s="2"/>
      <c r="U1940" s="2"/>
      <c r="V1940" s="2"/>
      <c r="W1940" s="2"/>
      <c r="X1940" s="2"/>
      <c r="Y1940" s="2"/>
      <c r="Z1940" s="2"/>
      <c r="AA1940" s="2"/>
      <c r="AB1940" s="2"/>
      <c r="AC1940" s="2"/>
      <c r="AD1940" s="2"/>
      <c r="AE1940" s="2"/>
      <c r="AF1940" s="2"/>
      <c r="AG1940" s="2"/>
      <c r="AH1940" s="2"/>
      <c r="AI1940" s="2"/>
      <c r="AJ1940" s="2"/>
      <c r="AK1940" s="2"/>
      <c r="AL1940" s="2"/>
      <c r="AM1940" s="2"/>
    </row>
    <row r="1941" spans="2:39" x14ac:dyDescent="0.25">
      <c r="B1941" s="13" t="s">
        <v>937</v>
      </c>
      <c r="C1941" s="2"/>
      <c r="D1941" s="2"/>
      <c r="E1941" s="2"/>
      <c r="F1941" s="2"/>
      <c r="G1941" s="2"/>
      <c r="H1941" s="2"/>
      <c r="I1941" s="2"/>
      <c r="J1941" s="2"/>
      <c r="L1941" s="2"/>
      <c r="M1941" s="2"/>
      <c r="N1941" s="2"/>
      <c r="O1941" s="2"/>
      <c r="P1941" s="2"/>
      <c r="Q1941" s="2"/>
      <c r="R1941" s="2"/>
      <c r="S1941" s="2"/>
      <c r="T1941" s="2"/>
      <c r="U1941" s="2"/>
      <c r="V1941" s="2"/>
      <c r="W1941" s="2"/>
      <c r="X1941" s="2"/>
      <c r="Y1941" s="2"/>
      <c r="Z1941" s="2"/>
      <c r="AA1941" s="2"/>
      <c r="AB1941" s="2"/>
      <c r="AC1941" s="2"/>
      <c r="AD1941" s="2"/>
      <c r="AE1941" s="2"/>
      <c r="AF1941" s="2"/>
      <c r="AG1941" s="2"/>
      <c r="AH1941" s="2"/>
      <c r="AI1941" s="2"/>
      <c r="AJ1941" s="2"/>
      <c r="AK1941" s="2"/>
      <c r="AL1941" s="2"/>
      <c r="AM1941" s="2"/>
    </row>
    <row r="1942" spans="2:39" x14ac:dyDescent="0.25">
      <c r="B1942" t="s">
        <v>932</v>
      </c>
      <c r="C1942" s="2">
        <v>400</v>
      </c>
      <c r="D1942" s="2">
        <v>400</v>
      </c>
      <c r="E1942" s="2">
        <f>285+123</f>
        <v>408</v>
      </c>
      <c r="F1942" s="2">
        <v>415</v>
      </c>
      <c r="G1942" s="2">
        <v>408</v>
      </c>
      <c r="H1942" s="2">
        <v>408</v>
      </c>
      <c r="I1942" s="2"/>
      <c r="J1942" s="2"/>
      <c r="L1942" s="2"/>
      <c r="M1942" s="2"/>
      <c r="N1942" s="2"/>
      <c r="O1942" s="2"/>
      <c r="P1942" s="2"/>
      <c r="Q1942" s="2"/>
      <c r="R1942" s="2"/>
      <c r="S1942" s="2"/>
      <c r="T1942" s="2"/>
      <c r="U1942" s="2"/>
      <c r="V1942" s="2"/>
      <c r="W1942" s="2"/>
      <c r="X1942" s="2"/>
      <c r="Y1942" s="2"/>
      <c r="Z1942" s="2"/>
      <c r="AA1942" s="2"/>
      <c r="AB1942" s="2"/>
      <c r="AC1942" s="2"/>
      <c r="AD1942" s="2"/>
      <c r="AE1942" s="2"/>
      <c r="AF1942" s="2"/>
      <c r="AG1942" s="2"/>
      <c r="AH1942" s="2"/>
      <c r="AI1942" s="2"/>
      <c r="AJ1942" s="2"/>
      <c r="AK1942" s="2"/>
      <c r="AL1942" s="2"/>
      <c r="AM1942" s="2"/>
    </row>
    <row r="1943" spans="2:39" x14ac:dyDescent="0.25">
      <c r="B1943" t="s">
        <v>933</v>
      </c>
      <c r="C1943" s="2">
        <v>9</v>
      </c>
      <c r="D1943" s="2">
        <v>2</v>
      </c>
      <c r="E1943" s="2">
        <f>5</f>
        <v>5</v>
      </c>
      <c r="F1943" s="2">
        <v>14</v>
      </c>
      <c r="G1943" s="2">
        <v>13</v>
      </c>
      <c r="H1943" s="2">
        <v>13</v>
      </c>
      <c r="I1943" s="2"/>
      <c r="J1943" s="2"/>
      <c r="L1943" s="2"/>
      <c r="M1943" s="2"/>
      <c r="N1943" s="2"/>
      <c r="O1943" s="2"/>
      <c r="P1943" s="2"/>
      <c r="Q1943" s="2"/>
      <c r="R1943" s="2"/>
      <c r="S1943" s="2"/>
      <c r="T1943" s="2"/>
      <c r="U1943" s="2"/>
      <c r="V1943" s="2"/>
      <c r="W1943" s="2"/>
      <c r="X1943" s="2"/>
      <c r="Y1943" s="2"/>
      <c r="Z1943" s="2"/>
      <c r="AA1943" s="2"/>
      <c r="AB1943" s="2"/>
      <c r="AC1943" s="2"/>
      <c r="AD1943" s="2"/>
      <c r="AE1943" s="2"/>
      <c r="AF1943" s="2"/>
      <c r="AG1943" s="2"/>
      <c r="AH1943" s="2"/>
      <c r="AI1943" s="2"/>
      <c r="AJ1943" s="2"/>
      <c r="AK1943" s="2"/>
      <c r="AL1943" s="2"/>
      <c r="AM1943" s="2"/>
    </row>
    <row r="1944" spans="2:39" x14ac:dyDescent="0.25">
      <c r="B1944" t="s">
        <v>934</v>
      </c>
      <c r="C1944" s="2">
        <v>35</v>
      </c>
      <c r="D1944" s="2">
        <v>35</v>
      </c>
      <c r="E1944">
        <f>28+29</f>
        <v>57</v>
      </c>
      <c r="F1944" s="2">
        <v>93</v>
      </c>
      <c r="G1944" s="2">
        <v>92</v>
      </c>
      <c r="H1944" s="2">
        <v>92</v>
      </c>
      <c r="I1944" s="2"/>
      <c r="J1944" s="2"/>
      <c r="L1944" s="2"/>
      <c r="M1944" s="2"/>
      <c r="N1944" s="2"/>
      <c r="O1944" s="2"/>
      <c r="P1944" s="2"/>
      <c r="Q1944" s="2"/>
      <c r="R1944" s="2"/>
      <c r="S1944" s="2"/>
      <c r="T1944" s="2"/>
      <c r="U1944" s="2"/>
      <c r="V1944" s="2"/>
      <c r="W1944" s="2"/>
      <c r="X1944" s="2"/>
      <c r="Y1944" s="2"/>
      <c r="Z1944" s="2"/>
      <c r="AA1944" s="2"/>
      <c r="AB1944" s="2"/>
      <c r="AC1944" s="2"/>
      <c r="AD1944" s="2"/>
      <c r="AE1944" s="2"/>
      <c r="AF1944" s="2"/>
      <c r="AG1944" s="2"/>
      <c r="AH1944" s="2"/>
      <c r="AI1944" s="2"/>
      <c r="AJ1944" s="2"/>
      <c r="AK1944" s="2"/>
      <c r="AL1944" s="2"/>
      <c r="AM1944" s="2"/>
    </row>
    <row r="1945" spans="2:39" x14ac:dyDescent="0.25">
      <c r="B1945" t="s">
        <v>935</v>
      </c>
      <c r="C1945" s="2">
        <v>551</v>
      </c>
      <c r="D1945" s="2">
        <v>218</v>
      </c>
      <c r="E1945" s="2">
        <f>293+341</f>
        <v>634</v>
      </c>
      <c r="F1945" s="2">
        <v>1058</v>
      </c>
      <c r="G1945" s="2">
        <v>1097</v>
      </c>
      <c r="H1945" s="2">
        <v>1126</v>
      </c>
      <c r="I1945" s="2"/>
      <c r="J1945" s="2"/>
      <c r="L1945" s="2"/>
      <c r="M1945" s="2"/>
      <c r="N1945" s="2"/>
      <c r="O1945" s="2"/>
      <c r="P1945" s="2"/>
      <c r="Q1945" s="2"/>
      <c r="R1945" s="2"/>
      <c r="S1945" s="2"/>
      <c r="T1945" s="2"/>
      <c r="U1945" s="2"/>
      <c r="V1945" s="2"/>
      <c r="W1945" s="2"/>
      <c r="X1945" s="2"/>
      <c r="Y1945" s="2"/>
      <c r="Z1945" s="2"/>
      <c r="AA1945" s="2"/>
      <c r="AB1945" s="2"/>
      <c r="AC1945" s="2"/>
      <c r="AD1945" s="2"/>
      <c r="AE1945" s="2"/>
      <c r="AF1945" s="2"/>
      <c r="AG1945" s="2"/>
      <c r="AH1945" s="2"/>
      <c r="AI1945" s="2"/>
      <c r="AJ1945" s="2"/>
      <c r="AK1945" s="2"/>
      <c r="AL1945" s="2"/>
      <c r="AM1945" s="2"/>
    </row>
    <row r="1946" spans="2:39" ht="15.75" thickBot="1" x14ac:dyDescent="0.3">
      <c r="B1946" t="s">
        <v>936</v>
      </c>
      <c r="C1946" s="28">
        <v>263</v>
      </c>
      <c r="D1946" s="28">
        <v>379</v>
      </c>
      <c r="E1946" s="28">
        <v>344</v>
      </c>
      <c r="F1946" s="28">
        <v>323</v>
      </c>
      <c r="G1946" s="28">
        <v>941</v>
      </c>
      <c r="H1946" s="28">
        <v>1330</v>
      </c>
      <c r="I1946" s="2"/>
      <c r="J1946" s="2"/>
      <c r="L1946" s="2"/>
      <c r="M1946" s="2"/>
      <c r="N1946" s="2"/>
      <c r="O1946" s="2"/>
      <c r="P1946" s="2"/>
      <c r="Q1946" s="2"/>
      <c r="R1946" s="2"/>
      <c r="S1946" s="2"/>
      <c r="T1946" s="2"/>
      <c r="U1946" s="2"/>
      <c r="V1946" s="2"/>
      <c r="W1946" s="2"/>
      <c r="X1946" s="2"/>
      <c r="Y1946" s="2"/>
      <c r="Z1946" s="2"/>
      <c r="AA1946" s="2"/>
      <c r="AB1946" s="2"/>
      <c r="AC1946" s="2"/>
      <c r="AD1946" s="2"/>
      <c r="AE1946" s="2"/>
      <c r="AF1946" s="2"/>
      <c r="AG1946" s="2"/>
      <c r="AH1946" s="2"/>
      <c r="AI1946" s="2"/>
      <c r="AJ1946" s="2"/>
      <c r="AK1946" s="2"/>
      <c r="AL1946" s="2"/>
      <c r="AM1946" s="2"/>
    </row>
    <row r="1947" spans="2:39" x14ac:dyDescent="0.25">
      <c r="B1947" s="13" t="s">
        <v>41</v>
      </c>
      <c r="C1947" s="27">
        <f t="shared" ref="C1947:H1947" si="269">SUM(C1942:C1946)</f>
        <v>1258</v>
      </c>
      <c r="D1947" s="27">
        <f t="shared" si="269"/>
        <v>1034</v>
      </c>
      <c r="E1947" s="27">
        <f t="shared" si="269"/>
        <v>1448</v>
      </c>
      <c r="F1947" s="27">
        <f t="shared" si="269"/>
        <v>1903</v>
      </c>
      <c r="G1947" s="27">
        <f t="shared" si="269"/>
        <v>2551</v>
      </c>
      <c r="H1947" s="27">
        <f t="shared" si="269"/>
        <v>2969</v>
      </c>
      <c r="I1947" s="2"/>
      <c r="J1947" s="2"/>
      <c r="L1947" s="2"/>
      <c r="M1947" s="2"/>
      <c r="N1947" s="2"/>
      <c r="O1947" s="2"/>
      <c r="P1947" s="2"/>
      <c r="Q1947" s="2"/>
      <c r="R1947" s="2"/>
      <c r="S1947" s="2"/>
      <c r="T1947" s="2"/>
      <c r="U1947" s="2"/>
      <c r="V1947" s="2"/>
      <c r="W1947" s="2"/>
      <c r="X1947" s="2"/>
      <c r="Y1947" s="2"/>
      <c r="Z1947" s="2"/>
      <c r="AA1947" s="2"/>
      <c r="AB1947" s="2"/>
      <c r="AC1947" s="2"/>
      <c r="AD1947" s="2"/>
      <c r="AE1947" s="2"/>
      <c r="AF1947" s="2"/>
      <c r="AG1947" s="2"/>
      <c r="AH1947" s="2"/>
      <c r="AI1947" s="2"/>
      <c r="AJ1947" s="2"/>
      <c r="AK1947" s="2"/>
      <c r="AL1947" s="2"/>
      <c r="AM1947" s="2"/>
    </row>
    <row r="1948" spans="2:39" x14ac:dyDescent="0.25">
      <c r="C1948" s="2"/>
      <c r="D1948" s="2"/>
      <c r="E1948" s="2"/>
      <c r="F1948" s="2"/>
      <c r="G1948" s="2"/>
      <c r="H1948" s="2"/>
      <c r="I1948" s="2"/>
      <c r="J1948" s="2"/>
      <c r="L1948" s="2"/>
      <c r="M1948" s="2"/>
      <c r="N1948" s="2"/>
      <c r="O1948" s="2"/>
      <c r="P1948" s="2"/>
      <c r="Q1948" s="2"/>
      <c r="R1948" s="2"/>
      <c r="S1948" s="2"/>
      <c r="T1948" s="2"/>
      <c r="U1948" s="2"/>
      <c r="V1948" s="2"/>
      <c r="W1948" s="2"/>
      <c r="X1948" s="2"/>
      <c r="Y1948" s="2"/>
      <c r="Z1948" s="2"/>
      <c r="AA1948" s="2"/>
      <c r="AB1948" s="2"/>
      <c r="AC1948" s="2"/>
      <c r="AD1948" s="2"/>
      <c r="AE1948" s="2"/>
      <c r="AF1948" s="2"/>
      <c r="AG1948" s="2"/>
      <c r="AH1948" s="2"/>
      <c r="AI1948" s="2"/>
      <c r="AJ1948" s="2"/>
      <c r="AK1948" s="2"/>
      <c r="AL1948" s="2"/>
      <c r="AM1948" s="2"/>
    </row>
    <row r="1949" spans="2:39" x14ac:dyDescent="0.25">
      <c r="B1949" t="s">
        <v>938</v>
      </c>
      <c r="C1949" s="2">
        <v>308</v>
      </c>
      <c r="D1949" s="2">
        <v>304</v>
      </c>
      <c r="E1949" s="2">
        <v>305</v>
      </c>
      <c r="F1949" s="2">
        <v>306</v>
      </c>
      <c r="G1949" s="2">
        <v>89</v>
      </c>
      <c r="H1949" s="2"/>
      <c r="I1949" s="2"/>
      <c r="J1949" s="2"/>
      <c r="L1949" s="2"/>
      <c r="M1949" s="2"/>
      <c r="N1949" s="2"/>
      <c r="O1949" s="2"/>
      <c r="P1949" s="2"/>
      <c r="Q1949" s="2"/>
      <c r="R1949" s="2"/>
      <c r="S1949" s="2"/>
      <c r="T1949" s="2"/>
      <c r="U1949" s="2"/>
      <c r="V1949" s="2"/>
      <c r="W1949" s="2"/>
      <c r="X1949" s="2"/>
      <c r="Y1949" s="2"/>
      <c r="Z1949" s="2"/>
      <c r="AA1949" s="2"/>
      <c r="AB1949" s="2"/>
      <c r="AC1949" s="2"/>
      <c r="AD1949" s="2"/>
      <c r="AE1949" s="2"/>
      <c r="AF1949" s="2"/>
      <c r="AG1949" s="2"/>
      <c r="AH1949" s="2"/>
      <c r="AI1949" s="2"/>
      <c r="AJ1949" s="2"/>
      <c r="AK1949" s="2"/>
      <c r="AL1949" s="2"/>
      <c r="AM1949" s="2"/>
    </row>
    <row r="1950" spans="2:39" x14ac:dyDescent="0.25">
      <c r="B1950" t="s">
        <v>939</v>
      </c>
      <c r="C1950" s="2">
        <v>114</v>
      </c>
      <c r="D1950" s="2">
        <v>114</v>
      </c>
      <c r="E1950" s="2">
        <v>110</v>
      </c>
      <c r="F1950" s="2">
        <v>108</v>
      </c>
      <c r="G1950" s="2">
        <v>102</v>
      </c>
      <c r="H1950" s="2">
        <v>103</v>
      </c>
      <c r="I1950" s="2"/>
      <c r="J1950" s="2"/>
      <c r="L1950" s="2"/>
      <c r="M1950" s="2"/>
      <c r="N1950" s="2"/>
      <c r="O1950" s="2"/>
      <c r="P1950" s="2"/>
      <c r="Q1950" s="2"/>
      <c r="R1950" s="2"/>
      <c r="S1950" s="2"/>
      <c r="T1950" s="2"/>
      <c r="U1950" s="2"/>
      <c r="V1950" s="2"/>
      <c r="W1950" s="2"/>
      <c r="X1950" s="2"/>
      <c r="Y1950" s="2"/>
      <c r="Z1950" s="2"/>
      <c r="AA1950" s="2"/>
      <c r="AB1950" s="2"/>
      <c r="AC1950" s="2"/>
      <c r="AD1950" s="2"/>
      <c r="AE1950" s="2"/>
      <c r="AF1950" s="2"/>
      <c r="AG1950" s="2"/>
      <c r="AH1950" s="2"/>
      <c r="AI1950" s="2"/>
      <c r="AJ1950" s="2"/>
      <c r="AK1950" s="2"/>
      <c r="AL1950" s="2"/>
      <c r="AM1950" s="2"/>
    </row>
    <row r="1951" spans="2:39" x14ac:dyDescent="0.25">
      <c r="B1951" t="s">
        <v>940</v>
      </c>
      <c r="C1951" s="2">
        <v>118</v>
      </c>
      <c r="D1951" s="2">
        <v>118</v>
      </c>
      <c r="E1951" s="2">
        <v>118</v>
      </c>
      <c r="F1951" s="2">
        <v>117</v>
      </c>
      <c r="G1951">
        <v>113</v>
      </c>
      <c r="H1951" s="2">
        <v>107</v>
      </c>
      <c r="I1951" s="2"/>
      <c r="J1951" s="2"/>
      <c r="L1951" s="2"/>
      <c r="M1951" s="2"/>
      <c r="N1951" s="2"/>
      <c r="O1951" s="2"/>
      <c r="P1951" s="2"/>
      <c r="Q1951" s="2"/>
      <c r="R1951" s="2"/>
      <c r="S1951" s="2"/>
      <c r="T1951" s="2"/>
      <c r="U1951" s="2"/>
      <c r="V1951" s="2"/>
      <c r="W1951" s="2"/>
      <c r="X1951" s="2"/>
      <c r="Y1951" s="2"/>
      <c r="Z1951" s="2"/>
      <c r="AA1951" s="2"/>
      <c r="AB1951" s="2"/>
      <c r="AC1951" s="2"/>
      <c r="AD1951" s="2"/>
      <c r="AE1951" s="2"/>
      <c r="AF1951" s="2"/>
      <c r="AG1951" s="2"/>
      <c r="AH1951" s="2"/>
      <c r="AI1951" s="2"/>
      <c r="AJ1951" s="2"/>
      <c r="AK1951" s="2"/>
      <c r="AL1951" s="2"/>
      <c r="AM1951" s="2"/>
    </row>
    <row r="1952" spans="2:39" x14ac:dyDescent="0.25">
      <c r="B1952" t="s">
        <v>941</v>
      </c>
      <c r="C1952" s="2">
        <v>113</v>
      </c>
      <c r="D1952" s="2">
        <v>113</v>
      </c>
      <c r="E1952" s="2">
        <v>107</v>
      </c>
      <c r="F1952" s="2">
        <v>107</v>
      </c>
      <c r="G1952" s="2">
        <v>100</v>
      </c>
      <c r="H1952" s="2">
        <v>100</v>
      </c>
      <c r="I1952" s="2"/>
      <c r="J1952" s="2"/>
      <c r="L1952" s="2"/>
      <c r="M1952" s="2"/>
      <c r="N1952" s="2"/>
      <c r="O1952" s="2"/>
      <c r="P1952" s="2"/>
      <c r="Q1952" s="2"/>
      <c r="R1952" s="2"/>
      <c r="S1952" s="2"/>
      <c r="T1952" s="2"/>
      <c r="U1952" s="2"/>
      <c r="V1952" s="2"/>
      <c r="W1952" s="2"/>
      <c r="X1952" s="2"/>
      <c r="Y1952" s="2"/>
      <c r="Z1952" s="2"/>
      <c r="AA1952" s="2"/>
      <c r="AB1952" s="2"/>
      <c r="AC1952" s="2"/>
      <c r="AD1952" s="2"/>
      <c r="AE1952" s="2"/>
      <c r="AF1952" s="2"/>
      <c r="AG1952" s="2"/>
      <c r="AH1952" s="2"/>
      <c r="AI1952" s="2"/>
      <c r="AJ1952" s="2"/>
      <c r="AK1952" s="2"/>
      <c r="AL1952" s="2"/>
      <c r="AM1952" s="2"/>
    </row>
    <row r="1953" spans="2:39" x14ac:dyDescent="0.25">
      <c r="B1953" t="s">
        <v>942</v>
      </c>
      <c r="C1953" s="2">
        <v>77</v>
      </c>
      <c r="D1953" s="2">
        <v>75</v>
      </c>
      <c r="E1953" s="2">
        <v>42</v>
      </c>
      <c r="F1953" s="2"/>
      <c r="G1953" s="2"/>
      <c r="H1953" s="2"/>
      <c r="I1953" s="2"/>
      <c r="J1953" s="2"/>
      <c r="L1953" s="2"/>
      <c r="M1953" s="2"/>
      <c r="N1953" s="2"/>
      <c r="O1953" s="2"/>
      <c r="P1953" s="2"/>
      <c r="Q1953" s="2"/>
      <c r="R1953" s="2"/>
      <c r="S1953" s="2"/>
      <c r="T1953" s="2"/>
      <c r="U1953" s="2"/>
      <c r="V1953" s="2"/>
      <c r="W1953" s="2"/>
      <c r="X1953" s="2"/>
      <c r="Y1953" s="2"/>
      <c r="Z1953" s="2"/>
      <c r="AA1953" s="2"/>
      <c r="AB1953" s="2"/>
      <c r="AC1953" s="2"/>
      <c r="AD1953" s="2"/>
      <c r="AE1953" s="2"/>
      <c r="AF1953" s="2"/>
      <c r="AG1953" s="2"/>
      <c r="AH1953" s="2"/>
      <c r="AI1953" s="2"/>
      <c r="AJ1953" s="2"/>
      <c r="AK1953" s="2"/>
      <c r="AL1953" s="2"/>
      <c r="AM1953" s="2"/>
    </row>
    <row r="1954" spans="2:39" x14ac:dyDescent="0.25">
      <c r="B1954" t="s">
        <v>943</v>
      </c>
      <c r="C1954" s="2">
        <v>80</v>
      </c>
      <c r="D1954" s="2">
        <v>48</v>
      </c>
      <c r="E1954" s="2"/>
      <c r="F1954" s="2"/>
      <c r="G1954" s="2"/>
      <c r="H1954" s="2"/>
      <c r="I1954" s="2"/>
      <c r="J1954" s="2"/>
      <c r="L1954" s="2"/>
      <c r="M1954" s="2"/>
      <c r="N1954" s="2"/>
      <c r="O1954" s="2"/>
      <c r="P1954" s="2"/>
      <c r="Q1954" s="2"/>
      <c r="R1954" s="2"/>
      <c r="S1954" s="2"/>
      <c r="T1954" s="2"/>
      <c r="U1954" s="2"/>
      <c r="V1954" s="2"/>
      <c r="W1954" s="2"/>
      <c r="X1954" s="2"/>
      <c r="Y1954" s="2"/>
      <c r="Z1954" s="2"/>
      <c r="AA1954" s="2"/>
      <c r="AB1954" s="2"/>
      <c r="AC1954" s="2"/>
      <c r="AD1954" s="2"/>
      <c r="AE1954" s="2"/>
      <c r="AF1954" s="2"/>
      <c r="AG1954" s="2"/>
      <c r="AH1954" s="2"/>
      <c r="AI1954" s="2"/>
      <c r="AJ1954" s="2"/>
      <c r="AK1954" s="2"/>
      <c r="AL1954" s="2"/>
      <c r="AM1954" s="2"/>
    </row>
    <row r="1955" spans="2:39" x14ac:dyDescent="0.25">
      <c r="B1955" t="s">
        <v>944</v>
      </c>
      <c r="C1955" s="2">
        <v>65</v>
      </c>
      <c r="D1955" s="2"/>
      <c r="E1955" s="2"/>
      <c r="F1955" s="2"/>
      <c r="G1955" s="2"/>
      <c r="H1955" s="2"/>
      <c r="I1955" s="2"/>
      <c r="J1955" s="2"/>
      <c r="L1955" s="2"/>
      <c r="M1955" s="2"/>
      <c r="N1955" s="2"/>
      <c r="O1955" s="2"/>
      <c r="P1955" s="2"/>
      <c r="Q1955" s="2"/>
      <c r="R1955" s="2"/>
      <c r="S1955" s="2"/>
      <c r="T1955" s="2"/>
      <c r="U1955" s="2"/>
      <c r="V1955" s="2"/>
      <c r="W1955" s="2"/>
      <c r="X1955" s="2"/>
      <c r="Y1955" s="2"/>
      <c r="Z1955" s="2"/>
      <c r="AA1955" s="2"/>
      <c r="AB1955" s="2"/>
      <c r="AC1955" s="2"/>
      <c r="AD1955" s="2"/>
      <c r="AE1955" s="2"/>
      <c r="AF1955" s="2"/>
      <c r="AG1955" s="2"/>
      <c r="AH1955" s="2"/>
      <c r="AI1955" s="2"/>
      <c r="AJ1955" s="2"/>
      <c r="AK1955" s="2"/>
      <c r="AL1955" s="2"/>
      <c r="AM1955" s="2"/>
    </row>
    <row r="1956" spans="2:39" x14ac:dyDescent="0.25">
      <c r="B1956" t="s">
        <v>945</v>
      </c>
      <c r="C1956" s="2"/>
      <c r="D1956" s="2"/>
      <c r="E1956" s="2"/>
      <c r="F1956" s="2"/>
      <c r="G1956" s="2"/>
      <c r="H1956" s="2"/>
      <c r="I1956" s="2"/>
      <c r="J1956" s="2"/>
      <c r="L1956" s="2"/>
      <c r="M1956" s="2"/>
      <c r="N1956" s="2"/>
      <c r="O1956" s="2"/>
      <c r="P1956" s="2"/>
      <c r="Q1956" s="2"/>
      <c r="R1956" s="2"/>
      <c r="S1956" s="2"/>
      <c r="T1956" s="2"/>
      <c r="U1956" s="2"/>
      <c r="V1956" s="2"/>
      <c r="W1956" s="2"/>
      <c r="X1956" s="2"/>
      <c r="Y1956" s="2"/>
      <c r="Z1956" s="2"/>
      <c r="AA1956" s="2"/>
      <c r="AB1956" s="2"/>
      <c r="AC1956" s="2"/>
      <c r="AD1956" s="2"/>
      <c r="AE1956" s="2"/>
      <c r="AF1956" s="2"/>
      <c r="AG1956" s="2"/>
      <c r="AH1956" s="2"/>
      <c r="AI1956" s="2"/>
      <c r="AJ1956" s="2"/>
      <c r="AK1956" s="2"/>
      <c r="AL1956" s="2"/>
      <c r="AM1956" s="2"/>
    </row>
    <row r="1957" spans="2:39" x14ac:dyDescent="0.25">
      <c r="B1957" t="s">
        <v>946</v>
      </c>
      <c r="C1957" s="2"/>
      <c r="D1957" s="2"/>
      <c r="E1957" s="2"/>
      <c r="F1957" s="2"/>
      <c r="G1957" s="2"/>
      <c r="H1957" s="2"/>
      <c r="I1957" s="2"/>
      <c r="J1957" s="2"/>
      <c r="L1957" s="2"/>
      <c r="M1957" s="2"/>
      <c r="N1957" s="2"/>
      <c r="O1957" s="2"/>
      <c r="P1957" s="2"/>
      <c r="Q1957" s="2"/>
      <c r="R1957" s="2"/>
      <c r="S1957" s="2"/>
      <c r="T1957" s="2"/>
      <c r="U1957" s="2"/>
      <c r="V1957" s="2"/>
      <c r="W1957" s="2"/>
      <c r="X1957" s="2"/>
      <c r="Y1957" s="2"/>
      <c r="Z1957" s="2"/>
      <c r="AA1957" s="2"/>
      <c r="AB1957" s="2"/>
      <c r="AC1957" s="2"/>
      <c r="AD1957" s="2"/>
      <c r="AE1957" s="2"/>
      <c r="AF1957" s="2"/>
      <c r="AG1957" s="2"/>
      <c r="AH1957" s="2"/>
      <c r="AI1957" s="2"/>
      <c r="AJ1957" s="2"/>
      <c r="AK1957" s="2"/>
      <c r="AL1957" s="2"/>
      <c r="AM1957" s="2"/>
    </row>
    <row r="1958" spans="2:39" x14ac:dyDescent="0.25">
      <c r="B1958" s="74" t="s">
        <v>947</v>
      </c>
      <c r="C1958" s="2"/>
      <c r="D1958" s="2"/>
      <c r="E1958" s="2"/>
      <c r="F1958" s="2"/>
      <c r="G1958" s="2">
        <v>165</v>
      </c>
      <c r="H1958" s="2">
        <v>220</v>
      </c>
      <c r="I1958" s="2"/>
      <c r="J1958" s="2"/>
      <c r="L1958" s="2"/>
      <c r="M1958" s="2"/>
      <c r="N1958" s="2"/>
      <c r="O1958" s="2"/>
      <c r="P1958" s="2"/>
      <c r="Q1958" s="2"/>
      <c r="R1958" s="2"/>
      <c r="S1958" s="2"/>
      <c r="T1958" s="2"/>
      <c r="U1958" s="2"/>
      <c r="V1958" s="2"/>
      <c r="W1958" s="2"/>
      <c r="X1958" s="2"/>
      <c r="Y1958" s="2"/>
      <c r="Z1958" s="2"/>
      <c r="AA1958" s="2"/>
      <c r="AB1958" s="2"/>
      <c r="AC1958" s="2"/>
      <c r="AD1958" s="2"/>
      <c r="AE1958" s="2"/>
      <c r="AF1958" s="2"/>
      <c r="AG1958" s="2"/>
      <c r="AH1958" s="2"/>
      <c r="AI1958" s="2"/>
      <c r="AJ1958" s="2"/>
      <c r="AK1958" s="2"/>
      <c r="AL1958" s="2"/>
      <c r="AM1958" s="2"/>
    </row>
    <row r="1959" spans="2:39" x14ac:dyDescent="0.25">
      <c r="B1959" s="74" t="s">
        <v>948</v>
      </c>
      <c r="C1959" s="2">
        <v>32</v>
      </c>
      <c r="D1959" s="2">
        <v>105</v>
      </c>
      <c r="E1959" s="2">
        <v>102</v>
      </c>
      <c r="F1959" s="2">
        <v>102</v>
      </c>
      <c r="G1959" s="2">
        <v>95</v>
      </c>
      <c r="H1959" s="2">
        <v>95</v>
      </c>
      <c r="I1959" s="2"/>
      <c r="J1959" s="2"/>
      <c r="L1959" s="2"/>
      <c r="M1959" s="2"/>
      <c r="N1959" s="2"/>
      <c r="O1959" s="2"/>
      <c r="P1959" s="2"/>
      <c r="Q1959" s="2"/>
      <c r="R1959" s="2"/>
      <c r="S1959" s="2"/>
      <c r="T1959" s="2"/>
      <c r="U1959" s="2"/>
      <c r="V1959" s="2"/>
      <c r="W1959" s="2"/>
      <c r="X1959" s="2"/>
      <c r="Y1959" s="2"/>
      <c r="Z1959" s="2"/>
      <c r="AA1959" s="2"/>
      <c r="AB1959" s="2"/>
      <c r="AC1959" s="2"/>
      <c r="AD1959" s="2"/>
      <c r="AE1959" s="2"/>
      <c r="AF1959" s="2"/>
      <c r="AG1959" s="2"/>
      <c r="AH1959" s="2"/>
      <c r="AI1959" s="2"/>
      <c r="AJ1959" s="2"/>
      <c r="AK1959" s="2"/>
      <c r="AL1959" s="2"/>
      <c r="AM1959" s="2"/>
    </row>
    <row r="1960" spans="2:39" x14ac:dyDescent="0.25">
      <c r="B1960" s="13" t="s">
        <v>41</v>
      </c>
      <c r="C1960" s="27">
        <f t="shared" ref="C1960:H1960" si="270">SUM(C1949:C1959)</f>
        <v>907</v>
      </c>
      <c r="D1960" s="27">
        <f t="shared" si="270"/>
        <v>877</v>
      </c>
      <c r="E1960" s="27">
        <f t="shared" si="270"/>
        <v>784</v>
      </c>
      <c r="F1960" s="27">
        <f t="shared" si="270"/>
        <v>740</v>
      </c>
      <c r="G1960" s="27">
        <f t="shared" si="270"/>
        <v>664</v>
      </c>
      <c r="H1960" s="27">
        <f t="shared" si="270"/>
        <v>625</v>
      </c>
      <c r="I1960" s="2"/>
      <c r="J1960" s="2"/>
      <c r="L1960" s="2"/>
      <c r="M1960" s="2"/>
      <c r="N1960" s="2"/>
      <c r="O1960" s="2"/>
      <c r="P1960" s="2"/>
      <c r="Q1960" s="2"/>
      <c r="R1960" s="2"/>
      <c r="S1960" s="2"/>
      <c r="T1960" s="2"/>
      <c r="U1960" s="2"/>
      <c r="V1960" s="2"/>
      <c r="W1960" s="2"/>
      <c r="X1960" s="2"/>
      <c r="Y1960" s="2"/>
      <c r="Z1960" s="2"/>
      <c r="AA1960" s="2"/>
      <c r="AB1960" s="2"/>
      <c r="AC1960" s="2"/>
      <c r="AD1960" s="2"/>
      <c r="AE1960" s="2"/>
      <c r="AF1960" s="2"/>
      <c r="AG1960" s="2"/>
      <c r="AH1960" s="2"/>
      <c r="AI1960" s="2"/>
      <c r="AJ1960" s="2"/>
      <c r="AK1960" s="2"/>
      <c r="AL1960" s="2"/>
      <c r="AM1960" s="2"/>
    </row>
    <row r="1961" spans="2:39" ht="15.75" thickBot="1" x14ac:dyDescent="0.3">
      <c r="C1961" s="67"/>
      <c r="D1961" s="67"/>
      <c r="E1961" s="28"/>
      <c r="F1961" s="28"/>
      <c r="G1961" s="28"/>
      <c r="H1961" s="28"/>
      <c r="I1961" s="2"/>
      <c r="J1961" s="2"/>
      <c r="L1961" s="2"/>
      <c r="M1961" s="2"/>
      <c r="N1961" s="2"/>
      <c r="O1961" s="2"/>
      <c r="P1961" s="2"/>
      <c r="Q1961" s="2"/>
      <c r="R1961" s="2"/>
      <c r="S1961" s="2"/>
      <c r="T1961" s="2"/>
      <c r="U1961" s="2"/>
      <c r="V1961" s="2"/>
      <c r="W1961" s="2"/>
      <c r="X1961" s="2"/>
      <c r="Y1961" s="2"/>
      <c r="Z1961" s="2"/>
      <c r="AA1961" s="2"/>
      <c r="AB1961" s="2"/>
      <c r="AC1961" s="2"/>
      <c r="AD1961" s="2"/>
      <c r="AE1961" s="2"/>
      <c r="AF1961" s="2"/>
      <c r="AG1961" s="2"/>
      <c r="AH1961" s="2"/>
      <c r="AI1961" s="2"/>
      <c r="AJ1961" s="2"/>
      <c r="AK1961" s="2"/>
      <c r="AL1961" s="2"/>
      <c r="AM1961" s="2"/>
    </row>
    <row r="1962" spans="2:39" x14ac:dyDescent="0.25">
      <c r="B1962" s="13" t="s">
        <v>41</v>
      </c>
      <c r="C1962" s="27">
        <f t="shared" ref="C1962:H1962" si="271">SUM(C1960,C1947,C1939)</f>
        <v>3878</v>
      </c>
      <c r="D1962" s="27">
        <f t="shared" si="271"/>
        <v>3954</v>
      </c>
      <c r="E1962" s="27">
        <f t="shared" si="271"/>
        <v>5040</v>
      </c>
      <c r="F1962" s="27">
        <f t="shared" si="271"/>
        <v>5184</v>
      </c>
      <c r="G1962" s="27">
        <f t="shared" si="271"/>
        <v>6621</v>
      </c>
      <c r="H1962" s="27">
        <f t="shared" si="271"/>
        <v>7549</v>
      </c>
      <c r="I1962" s="2"/>
      <c r="J1962" s="2"/>
      <c r="L1962" s="2"/>
      <c r="M1962" s="2"/>
      <c r="N1962" s="2"/>
      <c r="O1962" s="2"/>
      <c r="P1962" s="2"/>
      <c r="Q1962" s="2"/>
      <c r="R1962" s="2"/>
      <c r="S1962" s="2"/>
      <c r="T1962" s="2"/>
      <c r="U1962" s="2"/>
      <c r="V1962" s="2"/>
      <c r="W1962" s="2"/>
      <c r="X1962" s="2"/>
      <c r="Y1962" s="2"/>
      <c r="Z1962" s="2"/>
      <c r="AA1962" s="2"/>
      <c r="AB1962" s="2"/>
      <c r="AC1962" s="2"/>
      <c r="AD1962" s="2"/>
      <c r="AE1962" s="2"/>
      <c r="AF1962" s="2"/>
      <c r="AG1962" s="2"/>
      <c r="AH1962" s="2"/>
      <c r="AI1962" s="2"/>
      <c r="AJ1962" s="2"/>
      <c r="AK1962" s="2"/>
      <c r="AL1962" s="2"/>
      <c r="AM1962" s="2"/>
    </row>
    <row r="1963" spans="2:39" x14ac:dyDescent="0.25">
      <c r="B1963" s="10" t="s">
        <v>9</v>
      </c>
      <c r="C1963" s="57">
        <f>(C1962/D1962)-1</f>
        <v>-1.9221041982802278E-2</v>
      </c>
      <c r="D1963" s="57">
        <f t="shared" ref="D1963:G1963" si="272">(D1962/E1962)-1</f>
        <v>-0.21547619047619049</v>
      </c>
      <c r="E1963" s="57">
        <f t="shared" si="272"/>
        <v>-2.777777777777779E-2</v>
      </c>
      <c r="F1963" s="57">
        <f t="shared" si="272"/>
        <v>-0.21703670140462161</v>
      </c>
      <c r="G1963" s="57">
        <f t="shared" si="272"/>
        <v>-0.12293018942906342</v>
      </c>
      <c r="H1963" s="27"/>
      <c r="I1963" s="2"/>
      <c r="J1963" s="2"/>
      <c r="L1963" s="2"/>
      <c r="M1963" s="2"/>
      <c r="N1963" s="2"/>
      <c r="O1963" s="2"/>
      <c r="P1963" s="2"/>
      <c r="Q1963" s="2"/>
      <c r="R1963" s="2"/>
      <c r="S1963" s="2"/>
      <c r="T1963" s="2"/>
      <c r="U1963" s="2"/>
      <c r="V1963" s="2"/>
      <c r="W1963" s="2"/>
      <c r="X1963" s="2"/>
      <c r="Y1963" s="2"/>
      <c r="Z1963" s="2"/>
      <c r="AA1963" s="2"/>
      <c r="AB1963" s="2"/>
      <c r="AC1963" s="2"/>
      <c r="AD1963" s="2"/>
      <c r="AE1963" s="2"/>
      <c r="AF1963" s="2"/>
      <c r="AG1963" s="2"/>
      <c r="AH1963" s="2"/>
      <c r="AI1963" s="2"/>
      <c r="AJ1963" s="2"/>
      <c r="AK1963" s="2"/>
      <c r="AL1963" s="2"/>
      <c r="AM1963" s="2"/>
    </row>
    <row r="1964" spans="2:39" x14ac:dyDescent="0.25">
      <c r="C1964" s="2"/>
      <c r="D1964" s="2"/>
      <c r="E1964" s="2"/>
      <c r="F1964" s="2"/>
      <c r="G1964" s="2"/>
      <c r="H1964" s="2"/>
      <c r="I1964" s="2"/>
      <c r="J1964" s="2"/>
      <c r="L1964" s="2"/>
      <c r="M1964" s="2"/>
      <c r="N1964" s="2"/>
      <c r="O1964" s="2"/>
      <c r="P1964" s="2"/>
      <c r="Q1964" s="2"/>
      <c r="R1964" s="2"/>
      <c r="S1964" s="2"/>
      <c r="T1964" s="2"/>
      <c r="U1964" s="2"/>
      <c r="V1964" s="2"/>
      <c r="W1964" s="2"/>
      <c r="X1964" s="2"/>
      <c r="Y1964" s="2"/>
      <c r="Z1964" s="2"/>
      <c r="AA1964" s="2"/>
      <c r="AB1964" s="2"/>
      <c r="AC1964" s="2"/>
      <c r="AD1964" s="2"/>
      <c r="AE1964" s="2"/>
      <c r="AF1964" s="2"/>
      <c r="AG1964" s="2"/>
      <c r="AH1964" s="2"/>
      <c r="AI1964" s="2"/>
      <c r="AJ1964" s="2"/>
      <c r="AK1964" s="2"/>
      <c r="AL1964" s="2"/>
      <c r="AM1964" s="2"/>
    </row>
    <row r="1965" spans="2:39" x14ac:dyDescent="0.25">
      <c r="B1965" s="47" t="s">
        <v>949</v>
      </c>
      <c r="C1965" s="47"/>
      <c r="D1965" s="47"/>
      <c r="E1965" s="47"/>
      <c r="F1965" s="47"/>
      <c r="G1965" s="47"/>
      <c r="H1965" s="47"/>
      <c r="I1965" s="47"/>
      <c r="J1965" s="47"/>
      <c r="K1965" s="47"/>
      <c r="L1965" s="47"/>
      <c r="M1965" s="47"/>
      <c r="N1965" s="47"/>
      <c r="O1965" s="2"/>
      <c r="P1965" s="2"/>
      <c r="Q1965" s="2"/>
      <c r="R1965" s="2"/>
      <c r="S1965" s="2"/>
      <c r="T1965" s="2"/>
      <c r="U1965" s="2"/>
      <c r="V1965" s="2"/>
      <c r="W1965" s="2"/>
      <c r="X1965" s="2"/>
      <c r="Y1965" s="2"/>
      <c r="Z1965" s="2"/>
      <c r="AA1965" s="2"/>
      <c r="AB1965" s="2"/>
      <c r="AC1965" s="2"/>
      <c r="AD1965" s="2"/>
      <c r="AE1965" s="2"/>
      <c r="AF1965" s="2"/>
      <c r="AG1965" s="2"/>
      <c r="AH1965" s="2"/>
      <c r="AI1965" s="2"/>
      <c r="AJ1965" s="2"/>
      <c r="AK1965" s="2"/>
      <c r="AL1965" s="2"/>
      <c r="AM1965" s="2"/>
    </row>
    <row r="1966" spans="2:39" x14ac:dyDescent="0.25">
      <c r="C1966" s="2"/>
      <c r="D1966" s="2"/>
      <c r="E1966" s="2"/>
      <c r="F1966" s="2"/>
      <c r="G1966" s="2"/>
      <c r="H1966" s="2"/>
      <c r="I1966" s="2"/>
      <c r="J1966" s="2"/>
      <c r="L1966" s="2"/>
      <c r="M1966" s="2"/>
      <c r="N1966" s="2"/>
      <c r="O1966" s="2"/>
      <c r="P1966" s="2"/>
      <c r="Q1966" s="2"/>
      <c r="R1966" s="2"/>
      <c r="S1966" s="2"/>
      <c r="T1966" s="2"/>
      <c r="U1966" s="2"/>
      <c r="V1966" s="2"/>
      <c r="W1966" s="2"/>
      <c r="X1966" s="2"/>
      <c r="Y1966" s="2"/>
      <c r="Z1966" s="2"/>
      <c r="AA1966" s="2"/>
      <c r="AB1966" s="2"/>
      <c r="AC1966" s="2"/>
      <c r="AD1966" s="2"/>
      <c r="AE1966" s="2"/>
      <c r="AF1966" s="2"/>
      <c r="AG1966" s="2"/>
      <c r="AH1966" s="2"/>
      <c r="AI1966" s="2"/>
      <c r="AJ1966" s="2"/>
      <c r="AK1966" s="2"/>
      <c r="AL1966" s="2"/>
      <c r="AM1966" s="2"/>
    </row>
    <row r="1967" spans="2:39" x14ac:dyDescent="0.25">
      <c r="C1967" s="2"/>
      <c r="D1967" s="2"/>
      <c r="E1967" s="2"/>
      <c r="F1967" s="2"/>
      <c r="G1967" s="2"/>
      <c r="H1967" s="2"/>
      <c r="I1967" s="2"/>
      <c r="J1967" s="2"/>
      <c r="L1967" s="2"/>
      <c r="M1967" s="2"/>
      <c r="N1967" s="2"/>
      <c r="O1967" s="2"/>
      <c r="P1967" s="2"/>
      <c r="Q1967" s="2"/>
      <c r="R1967" s="2"/>
      <c r="S1967" s="2"/>
      <c r="T1967" s="2"/>
      <c r="U1967" s="2"/>
      <c r="V1967" s="2"/>
      <c r="W1967" s="2"/>
      <c r="X1967" s="2"/>
      <c r="Y1967" s="2"/>
      <c r="Z1967" s="2"/>
      <c r="AA1967" s="2"/>
      <c r="AB1967" s="2"/>
      <c r="AC1967" s="2"/>
      <c r="AD1967" s="2"/>
      <c r="AE1967" s="2"/>
      <c r="AF1967" s="2"/>
      <c r="AG1967" s="2"/>
      <c r="AH1967" s="2"/>
      <c r="AI1967" s="2"/>
      <c r="AJ1967" s="2"/>
      <c r="AK1967" s="2"/>
      <c r="AL1967" s="2"/>
      <c r="AM1967" s="2"/>
    </row>
    <row r="1968" spans="2:39" ht="15.75" thickBot="1" x14ac:dyDescent="0.3">
      <c r="B1968" s="13" t="s">
        <v>152</v>
      </c>
      <c r="C1968" s="5">
        <v>44408</v>
      </c>
      <c r="D1968" s="5">
        <v>44043</v>
      </c>
      <c r="E1968" s="5">
        <v>43677</v>
      </c>
      <c r="F1968" s="5">
        <v>43312</v>
      </c>
      <c r="G1968" s="5">
        <v>42947</v>
      </c>
      <c r="H1968" s="5">
        <v>42582</v>
      </c>
      <c r="I1968" s="2"/>
      <c r="J1968" s="2"/>
      <c r="K1968" s="5">
        <v>44592</v>
      </c>
      <c r="L1968" s="5">
        <v>44227</v>
      </c>
      <c r="M1968" s="5">
        <v>43861</v>
      </c>
      <c r="N1968" s="5">
        <v>43496</v>
      </c>
      <c r="O1968" s="2"/>
      <c r="P1968" s="2"/>
      <c r="Q1968" s="2"/>
      <c r="R1968" s="2"/>
      <c r="S1968" s="2"/>
      <c r="T1968" s="2"/>
      <c r="U1968" s="2"/>
      <c r="V1968" s="2"/>
      <c r="W1968" s="2"/>
      <c r="X1968" s="2"/>
      <c r="Y1968" s="2"/>
      <c r="Z1968" s="2"/>
      <c r="AA1968" s="2"/>
      <c r="AB1968" s="2"/>
      <c r="AC1968" s="2"/>
      <c r="AD1968" s="2"/>
      <c r="AE1968" s="2"/>
      <c r="AF1968" s="2"/>
      <c r="AG1968" s="2"/>
      <c r="AH1968" s="2"/>
      <c r="AI1968" s="2"/>
      <c r="AJ1968" s="2"/>
      <c r="AK1968" s="2"/>
      <c r="AL1968" s="2"/>
      <c r="AM1968" s="2"/>
    </row>
    <row r="1969" spans="2:39" x14ac:dyDescent="0.25">
      <c r="B1969" t="s">
        <v>950</v>
      </c>
      <c r="C1969" s="2">
        <v>1301.7</v>
      </c>
      <c r="D1969">
        <v>407.1</v>
      </c>
      <c r="E1969" s="58">
        <v>245.5</v>
      </c>
      <c r="F1969" s="58">
        <v>237.3</v>
      </c>
      <c r="G1969" s="2"/>
      <c r="H1969" s="2"/>
      <c r="I1969" s="2"/>
      <c r="J1969" s="2"/>
      <c r="L1969" s="2"/>
      <c r="M1969" s="2"/>
      <c r="N1969" s="2"/>
      <c r="O1969" s="2"/>
      <c r="P1969" s="2"/>
      <c r="Q1969" s="2"/>
      <c r="R1969" s="2"/>
      <c r="S1969" s="2"/>
      <c r="T1969" s="2"/>
      <c r="U1969" s="2"/>
      <c r="V1969" s="2"/>
      <c r="W1969" s="2"/>
      <c r="X1969" s="2"/>
      <c r="Y1969" s="2"/>
      <c r="Z1969" s="2"/>
      <c r="AA1969" s="2"/>
      <c r="AB1969" s="2"/>
      <c r="AC1969" s="2"/>
      <c r="AD1969" s="2"/>
      <c r="AE1969" s="2"/>
      <c r="AF1969" s="2"/>
      <c r="AG1969" s="2"/>
      <c r="AH1969" s="2"/>
      <c r="AI1969" s="2"/>
      <c r="AJ1969" s="2"/>
      <c r="AK1969" s="2"/>
      <c r="AL1969" s="2"/>
      <c r="AM1969" s="2"/>
    </row>
    <row r="1970" spans="2:39" x14ac:dyDescent="0.25">
      <c r="B1970" t="s">
        <v>951</v>
      </c>
      <c r="C1970">
        <v>203.9</v>
      </c>
      <c r="D1970" s="2">
        <v>256</v>
      </c>
      <c r="E1970" s="58"/>
      <c r="F1970" s="58"/>
      <c r="G1970" s="2"/>
      <c r="H1970" s="2"/>
      <c r="I1970" s="2"/>
      <c r="J1970" s="2"/>
      <c r="L1970" s="2"/>
      <c r="M1970" s="2"/>
      <c r="N1970" s="2"/>
      <c r="O1970" s="2"/>
      <c r="P1970" s="2"/>
      <c r="Q1970" s="2"/>
      <c r="R1970" s="2"/>
      <c r="S1970" s="2"/>
      <c r="T1970" s="2"/>
      <c r="U1970" s="2"/>
      <c r="V1970" s="2"/>
      <c r="W1970" s="2"/>
      <c r="X1970" s="2"/>
      <c r="Y1970" s="2"/>
      <c r="Z1970" s="2"/>
      <c r="AA1970" s="2"/>
      <c r="AB1970" s="2"/>
      <c r="AC1970" s="2"/>
      <c r="AD1970" s="2"/>
      <c r="AE1970" s="2"/>
      <c r="AF1970" s="2"/>
      <c r="AG1970" s="2"/>
      <c r="AH1970" s="2"/>
      <c r="AI1970" s="2"/>
      <c r="AJ1970" s="2"/>
      <c r="AK1970" s="2"/>
      <c r="AL1970" s="2"/>
      <c r="AM1970" s="2"/>
    </row>
    <row r="1971" spans="2:39" x14ac:dyDescent="0.25">
      <c r="B1971" t="s">
        <v>952</v>
      </c>
      <c r="C1971" s="2">
        <v>333.5</v>
      </c>
      <c r="D1971" s="2">
        <v>265.39999999999998</v>
      </c>
      <c r="E1971" s="59">
        <v>577.70000000000005</v>
      </c>
      <c r="F1971" s="59">
        <v>514.5</v>
      </c>
      <c r="G1971" s="2"/>
      <c r="H1971" s="2"/>
      <c r="I1971" s="2"/>
      <c r="J1971" s="2"/>
      <c r="L1971" s="2"/>
      <c r="M1971" s="2"/>
      <c r="N1971" s="2"/>
      <c r="O1971" s="2"/>
      <c r="P1971" s="2"/>
      <c r="Q1971" s="2"/>
      <c r="R1971" s="2"/>
      <c r="S1971" s="2"/>
      <c r="T1971" s="2"/>
      <c r="U1971" s="2"/>
      <c r="V1971" s="2"/>
      <c r="W1971" s="2"/>
      <c r="X1971" s="2"/>
      <c r="Y1971" s="2"/>
      <c r="Z1971" s="2"/>
      <c r="AA1971" s="2"/>
      <c r="AB1971" s="2"/>
      <c r="AC1971" s="2"/>
      <c r="AD1971" s="2"/>
      <c r="AE1971" s="2"/>
      <c r="AF1971" s="2"/>
      <c r="AG1971" s="2"/>
      <c r="AH1971" s="2"/>
      <c r="AI1971" s="2"/>
      <c r="AJ1971" s="2"/>
      <c r="AK1971" s="2"/>
      <c r="AL1971" s="2"/>
      <c r="AM1971" s="2"/>
    </row>
    <row r="1972" spans="2:39" x14ac:dyDescent="0.25">
      <c r="B1972" t="s">
        <v>953</v>
      </c>
      <c r="C1972" s="2">
        <v>494.2</v>
      </c>
      <c r="D1972" s="2">
        <v>589</v>
      </c>
      <c r="E1972" s="59"/>
      <c r="F1972" s="59"/>
      <c r="G1972" s="2"/>
      <c r="H1972" s="2"/>
      <c r="I1972" s="2"/>
      <c r="J1972" s="2"/>
      <c r="L1972" s="2"/>
      <c r="M1972" s="2"/>
      <c r="N1972" s="2"/>
      <c r="O1972" s="2"/>
      <c r="P1972" s="2"/>
      <c r="Q1972" s="2"/>
      <c r="R1972" s="2"/>
      <c r="S1972" s="2"/>
      <c r="T1972" s="2"/>
      <c r="U1972" s="2"/>
      <c r="V1972" s="2"/>
      <c r="W1972" s="2"/>
      <c r="X1972" s="2"/>
      <c r="Y1972" s="2"/>
      <c r="Z1972" s="2"/>
      <c r="AA1972" s="2"/>
      <c r="AB1972" s="2"/>
      <c r="AC1972" s="2"/>
      <c r="AD1972" s="2"/>
      <c r="AE1972" s="2"/>
      <c r="AF1972" s="2"/>
      <c r="AG1972" s="2"/>
      <c r="AH1972" s="2"/>
      <c r="AI1972" s="2"/>
      <c r="AJ1972" s="2"/>
      <c r="AK1972" s="2"/>
      <c r="AL1972" s="2"/>
      <c r="AM1972" s="2"/>
    </row>
    <row r="1973" spans="2:39" x14ac:dyDescent="0.25">
      <c r="B1973" t="s">
        <v>954</v>
      </c>
      <c r="C1973" s="2">
        <v>1103.4000000000001</v>
      </c>
      <c r="D1973" s="2">
        <v>997.1</v>
      </c>
      <c r="E1973" s="58">
        <v>201.2</v>
      </c>
      <c r="F1973" s="58">
        <v>201.2</v>
      </c>
      <c r="G1973" s="2"/>
      <c r="H1973" s="2"/>
      <c r="I1973" s="2"/>
      <c r="J1973" s="2"/>
      <c r="L1973" s="2"/>
      <c r="M1973" s="2"/>
      <c r="N1973" s="2"/>
      <c r="O1973" s="2"/>
      <c r="P1973" s="2"/>
      <c r="Q1973" s="2"/>
      <c r="R1973" s="2"/>
      <c r="S1973" s="2"/>
      <c r="T1973" s="2"/>
      <c r="U1973" s="2"/>
      <c r="V1973" s="2"/>
      <c r="W1973" s="2"/>
      <c r="X1973" s="2"/>
      <c r="Y1973" s="2"/>
      <c r="Z1973" s="2"/>
      <c r="AA1973" s="2"/>
      <c r="AB1973" s="2"/>
      <c r="AC1973" s="2"/>
      <c r="AD1973" s="2"/>
      <c r="AE1973" s="2"/>
      <c r="AF1973" s="2"/>
      <c r="AG1973" s="2"/>
      <c r="AH1973" s="2"/>
      <c r="AI1973" s="2"/>
      <c r="AJ1973" s="2"/>
      <c r="AK1973" s="2"/>
      <c r="AL1973" s="2"/>
      <c r="AM1973" s="2"/>
    </row>
    <row r="1974" spans="2:39" x14ac:dyDescent="0.25">
      <c r="B1974" t="s">
        <v>955</v>
      </c>
      <c r="C1974" s="2">
        <v>237.2</v>
      </c>
      <c r="D1974" s="2">
        <v>251</v>
      </c>
      <c r="E1974" s="58"/>
      <c r="F1974" s="58"/>
      <c r="G1974" s="2"/>
      <c r="H1974" s="2"/>
      <c r="I1974" s="2"/>
      <c r="J1974" s="2"/>
      <c r="L1974" s="2"/>
      <c r="M1974" s="2"/>
      <c r="N1974" s="2"/>
      <c r="O1974" s="2"/>
      <c r="P1974" s="2"/>
      <c r="Q1974" s="2"/>
      <c r="R1974" s="2"/>
      <c r="S1974" s="2"/>
      <c r="T1974" s="2"/>
      <c r="U1974" s="2"/>
      <c r="V1974" s="2"/>
      <c r="W1974" s="2"/>
      <c r="X1974" s="2"/>
      <c r="Y1974" s="2"/>
      <c r="Z1974" s="2"/>
      <c r="AA1974" s="2"/>
      <c r="AB1974" s="2"/>
      <c r="AC1974" s="2"/>
      <c r="AD1974" s="2"/>
      <c r="AE1974" s="2"/>
      <c r="AF1974" s="2"/>
      <c r="AG1974" s="2"/>
      <c r="AH1974" s="2"/>
      <c r="AI1974" s="2"/>
      <c r="AJ1974" s="2"/>
      <c r="AK1974" s="2"/>
      <c r="AL1974" s="2"/>
      <c r="AM1974" s="2"/>
    </row>
    <row r="1975" spans="2:39" x14ac:dyDescent="0.25">
      <c r="B1975" t="s">
        <v>956</v>
      </c>
      <c r="C1975" s="2">
        <v>330.5</v>
      </c>
      <c r="D1975" s="2">
        <v>255.1</v>
      </c>
      <c r="E1975" s="2"/>
      <c r="F1975" s="2"/>
      <c r="G1975" s="2"/>
      <c r="H1975" s="2"/>
      <c r="I1975" s="2"/>
      <c r="J1975" s="2"/>
      <c r="L1975" s="2"/>
      <c r="M1975" s="2"/>
      <c r="N1975" s="2"/>
      <c r="O1975" s="2"/>
      <c r="P1975" s="2"/>
      <c r="Q1975" s="2"/>
      <c r="R1975" s="2"/>
      <c r="S1975" s="2"/>
      <c r="T1975" s="2"/>
      <c r="U1975" s="2"/>
      <c r="V1975" s="2"/>
      <c r="W1975" s="2"/>
      <c r="X1975" s="2"/>
      <c r="Y1975" s="2"/>
      <c r="Z1975" s="2"/>
      <c r="AA1975" s="2"/>
      <c r="AB1975" s="2"/>
      <c r="AC1975" s="2"/>
      <c r="AD1975" s="2"/>
      <c r="AE1975" s="2"/>
      <c r="AF1975" s="2"/>
      <c r="AG1975" s="2"/>
      <c r="AH1975" s="2"/>
      <c r="AI1975" s="2"/>
      <c r="AJ1975" s="2"/>
      <c r="AK1975" s="2"/>
      <c r="AL1975" s="2"/>
      <c r="AM1975" s="2"/>
    </row>
    <row r="1976" spans="2:39" ht="15.75" thickBot="1" x14ac:dyDescent="0.3">
      <c r="B1976" t="s">
        <v>957</v>
      </c>
      <c r="C1976" s="28">
        <v>136.1</v>
      </c>
      <c r="D1976" s="28">
        <v>151.1</v>
      </c>
      <c r="E1976" s="28"/>
      <c r="F1976" s="28"/>
      <c r="G1976" s="28"/>
      <c r="H1976" s="28"/>
      <c r="I1976" s="2"/>
      <c r="J1976" s="2"/>
      <c r="L1976" s="2"/>
      <c r="M1976" s="2"/>
      <c r="N1976" s="2"/>
      <c r="O1976" s="2"/>
      <c r="P1976" s="2"/>
      <c r="Q1976" s="2"/>
      <c r="R1976" s="2"/>
      <c r="S1976" s="2"/>
      <c r="T1976" s="2"/>
      <c r="U1976" s="2"/>
      <c r="V1976" s="2"/>
      <c r="W1976" s="2"/>
      <c r="X1976" s="2"/>
      <c r="Y1976" s="2"/>
      <c r="Z1976" s="2"/>
      <c r="AA1976" s="2"/>
      <c r="AB1976" s="2"/>
      <c r="AC1976" s="2"/>
      <c r="AD1976" s="2"/>
      <c r="AE1976" s="2"/>
      <c r="AF1976" s="2"/>
      <c r="AG1976" s="2"/>
      <c r="AH1976" s="2"/>
      <c r="AI1976" s="2"/>
      <c r="AJ1976" s="2"/>
      <c r="AK1976" s="2"/>
      <c r="AL1976" s="2"/>
      <c r="AM1976" s="2"/>
    </row>
    <row r="1977" spans="2:39" s="13" customFormat="1" x14ac:dyDescent="0.25">
      <c r="B1977" s="13" t="s">
        <v>41</v>
      </c>
      <c r="C1977" s="27">
        <f>SUM(C1969:C1976)</f>
        <v>4140.5</v>
      </c>
      <c r="D1977" s="27">
        <f>SUM(D1969:D1976)</f>
        <v>3171.7999999999997</v>
      </c>
      <c r="E1977" s="27">
        <f>SUM(E1969:E1976)</f>
        <v>1024.4000000000001</v>
      </c>
      <c r="F1977" s="27">
        <f>SUM(F1969:F1976)</f>
        <v>953</v>
      </c>
      <c r="G1977" s="27"/>
      <c r="H1977" s="27"/>
      <c r="I1977" s="27"/>
      <c r="J1977" s="27"/>
      <c r="K1977" s="27"/>
      <c r="L1977" s="27"/>
      <c r="M1977" s="27"/>
      <c r="N1977" s="27"/>
      <c r="O1977" s="27"/>
      <c r="P1977" s="27"/>
      <c r="Q1977" s="27"/>
      <c r="R1977" s="27"/>
      <c r="S1977" s="27"/>
      <c r="T1977" s="27"/>
      <c r="U1977" s="27"/>
      <c r="V1977" s="27"/>
      <c r="W1977" s="27"/>
      <c r="X1977" s="27"/>
      <c r="Y1977" s="27"/>
      <c r="Z1977" s="27"/>
      <c r="AA1977" s="27"/>
      <c r="AB1977" s="27"/>
      <c r="AC1977" s="27"/>
      <c r="AD1977" s="27"/>
      <c r="AE1977" s="27"/>
      <c r="AF1977" s="27"/>
      <c r="AG1977" s="27"/>
      <c r="AH1977" s="27"/>
      <c r="AI1977" s="27"/>
      <c r="AJ1977" s="27"/>
      <c r="AK1977" s="27"/>
      <c r="AL1977" s="27"/>
      <c r="AM1977" s="27"/>
    </row>
    <row r="1978" spans="2:39" x14ac:dyDescent="0.25">
      <c r="C1978" s="2"/>
      <c r="D1978" s="2"/>
      <c r="E1978" s="2"/>
      <c r="F1978" s="2"/>
      <c r="G1978" s="2"/>
      <c r="H1978" s="2"/>
      <c r="I1978" s="2"/>
      <c r="J1978" s="2"/>
      <c r="L1978" s="2"/>
      <c r="M1978" s="2"/>
      <c r="N1978" s="2"/>
      <c r="O1978" s="2"/>
      <c r="P1978" s="2"/>
      <c r="Q1978" s="2"/>
      <c r="R1978" s="2"/>
      <c r="S1978" s="2"/>
      <c r="T1978" s="2"/>
      <c r="U1978" s="2"/>
      <c r="V1978" s="2"/>
      <c r="W1978" s="2"/>
      <c r="X1978" s="2"/>
      <c r="Y1978" s="2"/>
      <c r="Z1978" s="2"/>
      <c r="AA1978" s="2"/>
      <c r="AB1978" s="2"/>
      <c r="AC1978" s="2"/>
      <c r="AD1978" s="2"/>
      <c r="AE1978" s="2"/>
      <c r="AF1978" s="2"/>
      <c r="AG1978" s="2"/>
      <c r="AH1978" s="2"/>
      <c r="AI1978" s="2"/>
      <c r="AJ1978" s="2"/>
      <c r="AK1978" s="2"/>
      <c r="AL1978" s="2"/>
      <c r="AM1978" s="2"/>
    </row>
    <row r="1979" spans="2:39" x14ac:dyDescent="0.25">
      <c r="B1979" s="13" t="s">
        <v>521</v>
      </c>
      <c r="C1979" s="2"/>
      <c r="D1979" s="2"/>
      <c r="E1979" s="2"/>
      <c r="F1979" s="2"/>
      <c r="G1979" s="2"/>
      <c r="H1979" s="2"/>
      <c r="I1979" s="2"/>
      <c r="J1979" s="2"/>
      <c r="L1979" s="2"/>
      <c r="M1979" s="2"/>
      <c r="N1979" s="2"/>
      <c r="O1979" s="2"/>
      <c r="P1979" s="2"/>
      <c r="Q1979" s="2"/>
      <c r="R1979" s="2"/>
      <c r="S1979" s="2"/>
      <c r="T1979" s="2"/>
      <c r="U1979" s="2"/>
      <c r="V1979" s="2"/>
      <c r="W1979" s="2"/>
      <c r="X1979" s="2"/>
      <c r="Y1979" s="2"/>
      <c r="Z1979" s="2"/>
      <c r="AA1979" s="2"/>
      <c r="AB1979" s="2"/>
      <c r="AC1979" s="2"/>
      <c r="AD1979" s="2"/>
      <c r="AE1979" s="2"/>
      <c r="AF1979" s="2"/>
      <c r="AG1979" s="2"/>
      <c r="AH1979" s="2"/>
      <c r="AI1979" s="2"/>
      <c r="AJ1979" s="2"/>
      <c r="AK1979" s="2"/>
      <c r="AL1979" s="2"/>
      <c r="AM1979" s="2"/>
    </row>
    <row r="1980" spans="2:39" x14ac:dyDescent="0.25">
      <c r="B1980" t="s">
        <v>950</v>
      </c>
      <c r="C1980" s="2">
        <v>171.5</v>
      </c>
      <c r="D1980" s="2">
        <v>158.5</v>
      </c>
      <c r="E1980" s="2"/>
      <c r="F1980" s="2"/>
      <c r="G1980" s="2"/>
      <c r="H1980" s="2"/>
      <c r="I1980" s="2"/>
      <c r="J1980" s="2"/>
      <c r="L1980" s="2"/>
      <c r="M1980" s="2"/>
      <c r="N1980" s="2"/>
      <c r="O1980" s="2"/>
      <c r="P1980" s="2"/>
      <c r="Q1980" s="2"/>
      <c r="R1980" s="2"/>
      <c r="S1980" s="2"/>
      <c r="T1980" s="2"/>
      <c r="U1980" s="2"/>
      <c r="V1980" s="2"/>
      <c r="W1980" s="2"/>
      <c r="X1980" s="2"/>
      <c r="Y1980" s="2"/>
      <c r="Z1980" s="2"/>
      <c r="AA1980" s="2"/>
      <c r="AB1980" s="2"/>
      <c r="AC1980" s="2"/>
      <c r="AD1980" s="2"/>
      <c r="AE1980" s="2"/>
      <c r="AF1980" s="2"/>
      <c r="AG1980" s="2"/>
      <c r="AH1980" s="2"/>
      <c r="AI1980" s="2"/>
      <c r="AJ1980" s="2"/>
      <c r="AK1980" s="2"/>
      <c r="AL1980" s="2"/>
      <c r="AM1980" s="2"/>
    </row>
    <row r="1981" spans="2:39" x14ac:dyDescent="0.25">
      <c r="B1981" t="s">
        <v>951</v>
      </c>
      <c r="C1981" s="2">
        <v>172.3</v>
      </c>
      <c r="D1981" s="2">
        <v>160.6</v>
      </c>
      <c r="E1981" s="2"/>
      <c r="F1981" s="2"/>
      <c r="G1981" s="2"/>
      <c r="H1981" s="2"/>
      <c r="I1981" s="2"/>
      <c r="J1981" s="2"/>
      <c r="L1981" s="2"/>
      <c r="M1981" s="2"/>
      <c r="N1981" s="2"/>
      <c r="O1981" s="2"/>
      <c r="P1981" s="2"/>
      <c r="Q1981" s="2"/>
      <c r="R1981" s="2"/>
      <c r="S1981" s="2"/>
      <c r="T1981" s="2"/>
      <c r="U1981" s="2"/>
      <c r="V1981" s="2"/>
      <c r="W1981" s="2"/>
      <c r="X1981" s="2"/>
      <c r="Y1981" s="2"/>
      <c r="Z1981" s="2"/>
      <c r="AA1981" s="2"/>
      <c r="AB1981" s="2"/>
      <c r="AC1981" s="2"/>
      <c r="AD1981" s="2"/>
      <c r="AE1981" s="2"/>
      <c r="AF1981" s="2"/>
      <c r="AG1981" s="2"/>
      <c r="AH1981" s="2"/>
      <c r="AI1981" s="2"/>
      <c r="AJ1981" s="2"/>
      <c r="AK1981" s="2"/>
      <c r="AL1981" s="2"/>
      <c r="AM1981" s="2"/>
    </row>
    <row r="1982" spans="2:39" x14ac:dyDescent="0.25">
      <c r="B1982" t="s">
        <v>952</v>
      </c>
      <c r="C1982" s="2">
        <v>363.3</v>
      </c>
      <c r="D1982" s="2">
        <v>335.6</v>
      </c>
      <c r="E1982" s="58">
        <v>41.6</v>
      </c>
      <c r="F1982" s="58">
        <v>7.5</v>
      </c>
      <c r="G1982" s="2"/>
      <c r="H1982" s="2"/>
      <c r="I1982" s="2"/>
      <c r="J1982" s="2"/>
      <c r="L1982" s="2"/>
      <c r="M1982" s="2"/>
      <c r="N1982" s="2"/>
      <c r="O1982" s="2"/>
      <c r="P1982" s="2"/>
      <c r="Q1982" s="2"/>
      <c r="R1982" s="2"/>
      <c r="S1982" s="2"/>
      <c r="T1982" s="2"/>
      <c r="U1982" s="2"/>
      <c r="V1982" s="2"/>
      <c r="W1982" s="2"/>
      <c r="X1982" s="2"/>
      <c r="Y1982" s="2"/>
      <c r="Z1982" s="2"/>
      <c r="AA1982" s="2"/>
      <c r="AB1982" s="2"/>
      <c r="AC1982" s="2"/>
      <c r="AD1982" s="2"/>
      <c r="AE1982" s="2"/>
      <c r="AF1982" s="2"/>
      <c r="AG1982" s="2"/>
      <c r="AH1982" s="2"/>
      <c r="AI1982" s="2"/>
      <c r="AJ1982" s="2"/>
      <c r="AK1982" s="2"/>
      <c r="AL1982" s="2"/>
      <c r="AM1982" s="2"/>
    </row>
    <row r="1983" spans="2:39" x14ac:dyDescent="0.25">
      <c r="B1983" t="s">
        <v>953</v>
      </c>
      <c r="C1983" s="2">
        <v>1154.9000000000001</v>
      </c>
      <c r="D1983" s="2">
        <v>1152.8</v>
      </c>
      <c r="E1983" s="58"/>
      <c r="F1983" s="58"/>
      <c r="G1983" s="2"/>
      <c r="H1983" s="2"/>
      <c r="I1983" s="2"/>
      <c r="J1983" s="2"/>
      <c r="L1983" s="2"/>
      <c r="M1983" s="2"/>
      <c r="N1983" s="2"/>
      <c r="O1983" s="2"/>
      <c r="P1983" s="2"/>
      <c r="Q1983" s="2"/>
      <c r="R1983" s="2"/>
      <c r="S1983" s="2"/>
      <c r="T1983" s="2"/>
      <c r="U1983" s="2"/>
      <c r="V1983" s="2"/>
      <c r="W1983" s="2"/>
      <c r="X1983" s="2"/>
      <c r="Y1983" s="2"/>
      <c r="Z1983" s="2"/>
      <c r="AA1983" s="2"/>
      <c r="AB1983" s="2"/>
      <c r="AC1983" s="2"/>
      <c r="AD1983" s="2"/>
      <c r="AE1983" s="2"/>
      <c r="AF1983" s="2"/>
      <c r="AG1983" s="2"/>
      <c r="AH1983" s="2"/>
      <c r="AI1983" s="2"/>
      <c r="AJ1983" s="2"/>
      <c r="AK1983" s="2"/>
      <c r="AL1983" s="2"/>
      <c r="AM1983" s="2"/>
    </row>
    <row r="1984" spans="2:39" x14ac:dyDescent="0.25">
      <c r="B1984" t="s">
        <v>954</v>
      </c>
      <c r="C1984" s="2">
        <v>461.7</v>
      </c>
      <c r="D1984" s="2">
        <v>389.3</v>
      </c>
      <c r="E1984" s="59">
        <v>2.6</v>
      </c>
      <c r="F1984" s="59">
        <v>17.2</v>
      </c>
      <c r="G1984" s="2"/>
      <c r="H1984" s="2"/>
      <c r="I1984" s="2"/>
      <c r="J1984" s="2"/>
      <c r="L1984" s="2"/>
      <c r="M1984" s="2"/>
      <c r="N1984" s="2"/>
      <c r="O1984" s="2"/>
      <c r="P1984" s="2"/>
      <c r="Q1984" s="2"/>
      <c r="R1984" s="2"/>
      <c r="S1984" s="2"/>
      <c r="T1984" s="2"/>
      <c r="U1984" s="2"/>
      <c r="V1984" s="2"/>
      <c r="W1984" s="2"/>
      <c r="X1984" s="2"/>
      <c r="Y1984" s="2"/>
      <c r="Z1984" s="2"/>
      <c r="AA1984" s="2"/>
      <c r="AB1984" s="2"/>
      <c r="AC1984" s="2"/>
      <c r="AD1984" s="2"/>
      <c r="AE1984" s="2"/>
      <c r="AF1984" s="2"/>
      <c r="AG1984" s="2"/>
      <c r="AH1984" s="2"/>
      <c r="AI1984" s="2"/>
      <c r="AJ1984" s="2"/>
      <c r="AK1984" s="2"/>
      <c r="AL1984" s="2"/>
      <c r="AM1984" s="2"/>
    </row>
    <row r="1985" spans="2:39" x14ac:dyDescent="0.25">
      <c r="B1985" t="s">
        <v>955</v>
      </c>
      <c r="C1985" s="2">
        <v>240.4</v>
      </c>
      <c r="D1985" s="2">
        <v>230.1</v>
      </c>
      <c r="E1985" s="59"/>
      <c r="F1985" s="59"/>
      <c r="G1985" s="2"/>
      <c r="H1985" s="2"/>
      <c r="I1985" s="2"/>
      <c r="J1985" s="2"/>
      <c r="L1985" s="2"/>
      <c r="M1985" s="2"/>
      <c r="N1985" s="2"/>
      <c r="O1985" s="2"/>
      <c r="P1985" s="2"/>
      <c r="Q1985" s="2"/>
      <c r="R1985" s="2"/>
      <c r="S1985" s="2"/>
      <c r="T1985" s="2"/>
      <c r="U1985" s="2"/>
      <c r="V1985" s="2"/>
      <c r="W1985" s="2"/>
      <c r="X1985" s="2"/>
      <c r="Y1985" s="2"/>
      <c r="Z1985" s="2"/>
      <c r="AA1985" s="2"/>
      <c r="AB1985" s="2"/>
      <c r="AC1985" s="2"/>
      <c r="AD1985" s="2"/>
      <c r="AE1985" s="2"/>
      <c r="AF1985" s="2"/>
      <c r="AG1985" s="2"/>
      <c r="AH1985" s="2"/>
      <c r="AI1985" s="2"/>
      <c r="AJ1985" s="2"/>
      <c r="AK1985" s="2"/>
      <c r="AL1985" s="2"/>
      <c r="AM1985" s="2"/>
    </row>
    <row r="1986" spans="2:39" x14ac:dyDescent="0.25">
      <c r="B1986" t="s">
        <v>956</v>
      </c>
      <c r="C1986" s="2">
        <v>437.5</v>
      </c>
      <c r="D1986" s="2">
        <v>424.9</v>
      </c>
      <c r="E1986" s="2"/>
      <c r="F1986" s="2"/>
      <c r="G1986" s="2"/>
      <c r="H1986" s="2"/>
      <c r="I1986" s="2"/>
      <c r="J1986" s="2"/>
      <c r="L1986" s="2"/>
      <c r="M1986" s="2"/>
      <c r="N1986" s="2"/>
      <c r="O1986" s="2"/>
      <c r="P1986" s="2"/>
      <c r="Q1986" s="2"/>
      <c r="R1986" s="2"/>
      <c r="S1986" s="2"/>
      <c r="T1986" s="2"/>
      <c r="U1986" s="2"/>
      <c r="V1986" s="2"/>
      <c r="W1986" s="2"/>
      <c r="X1986" s="2"/>
      <c r="Y1986" s="2"/>
      <c r="Z1986" s="2"/>
      <c r="AA1986" s="2"/>
      <c r="AB1986" s="2"/>
      <c r="AC1986" s="2"/>
      <c r="AD1986" s="2"/>
      <c r="AE1986" s="2"/>
      <c r="AF1986" s="2"/>
      <c r="AG1986" s="2"/>
      <c r="AH1986" s="2"/>
      <c r="AI1986" s="2"/>
      <c r="AJ1986" s="2"/>
      <c r="AK1986" s="2"/>
      <c r="AL1986" s="2"/>
      <c r="AM1986" s="2"/>
    </row>
    <row r="1987" spans="2:39" ht="15.75" thickBot="1" x14ac:dyDescent="0.3">
      <c r="B1987" t="s">
        <v>957</v>
      </c>
      <c r="C1987" s="28">
        <v>40.299999999999997</v>
      </c>
      <c r="D1987" s="28">
        <v>54</v>
      </c>
      <c r="E1987" s="28"/>
      <c r="F1987" s="28"/>
      <c r="G1987" s="28"/>
      <c r="H1987" s="28"/>
      <c r="I1987" s="2"/>
      <c r="J1987" s="2"/>
      <c r="L1987" s="2"/>
      <c r="M1987" s="2"/>
      <c r="N1987" s="2"/>
      <c r="O1987" s="2"/>
      <c r="P1987" s="2"/>
      <c r="Q1987" s="2"/>
      <c r="R1987" s="2"/>
      <c r="S1987" s="2"/>
      <c r="T1987" s="2"/>
      <c r="U1987" s="2"/>
      <c r="V1987" s="2"/>
      <c r="W1987" s="2"/>
      <c r="X1987" s="2"/>
      <c r="Y1987" s="2"/>
      <c r="Z1987" s="2"/>
      <c r="AA1987" s="2"/>
      <c r="AB1987" s="2"/>
      <c r="AC1987" s="2"/>
      <c r="AD1987" s="2"/>
      <c r="AE1987" s="2"/>
      <c r="AF1987" s="2"/>
      <c r="AG1987" s="2"/>
      <c r="AH1987" s="2"/>
      <c r="AI1987" s="2"/>
      <c r="AJ1987" s="2"/>
      <c r="AK1987" s="2"/>
      <c r="AL1987" s="2"/>
      <c r="AM1987" s="2"/>
    </row>
    <row r="1988" spans="2:39" s="13" customFormat="1" x14ac:dyDescent="0.25">
      <c r="B1988" s="13" t="s">
        <v>41</v>
      </c>
      <c r="C1988" s="27">
        <f>SUM(C1980:C1987)</f>
        <v>3041.9</v>
      </c>
      <c r="D1988" s="27">
        <f>SUM(D1980:D1987)</f>
        <v>2905.8</v>
      </c>
      <c r="E1988" s="27">
        <f>SUM(E1980:E1987)</f>
        <v>44.2</v>
      </c>
      <c r="F1988" s="27">
        <f>SUM(F1980:F1987)</f>
        <v>24.7</v>
      </c>
      <c r="G1988" s="27"/>
      <c r="H1988" s="27"/>
      <c r="I1988" s="27"/>
      <c r="J1988" s="27"/>
      <c r="K1988" s="27"/>
      <c r="L1988" s="27"/>
      <c r="M1988" s="27"/>
      <c r="N1988" s="27"/>
      <c r="O1988" s="27"/>
      <c r="P1988" s="27"/>
      <c r="Q1988" s="27"/>
      <c r="R1988" s="27"/>
      <c r="S1988" s="27"/>
      <c r="T1988" s="27"/>
      <c r="U1988" s="27"/>
      <c r="V1988" s="27"/>
      <c r="W1988" s="27"/>
      <c r="X1988" s="27"/>
      <c r="Y1988" s="27"/>
      <c r="Z1988" s="27"/>
      <c r="AA1988" s="27"/>
      <c r="AB1988" s="27"/>
      <c r="AC1988" s="27"/>
      <c r="AD1988" s="27"/>
      <c r="AE1988" s="27"/>
      <c r="AF1988" s="27"/>
      <c r="AG1988" s="27"/>
      <c r="AH1988" s="27"/>
      <c r="AI1988" s="27"/>
      <c r="AJ1988" s="27"/>
      <c r="AK1988" s="27"/>
      <c r="AL1988" s="27"/>
      <c r="AM1988" s="27"/>
    </row>
    <row r="1989" spans="2:39" x14ac:dyDescent="0.25">
      <c r="C1989" s="2"/>
      <c r="D1989" s="2"/>
      <c r="E1989" s="2"/>
      <c r="F1989" s="2"/>
      <c r="G1989" s="2"/>
      <c r="H1989" s="2"/>
      <c r="I1989" s="2"/>
      <c r="J1989" s="2"/>
      <c r="L1989" s="2"/>
      <c r="M1989" s="2"/>
      <c r="N1989" s="2"/>
      <c r="O1989" s="2"/>
      <c r="P1989" s="2"/>
      <c r="Q1989" s="2"/>
      <c r="R1989" s="2"/>
      <c r="S1989" s="2"/>
      <c r="T1989" s="2"/>
      <c r="U1989" s="2"/>
      <c r="V1989" s="2"/>
      <c r="W1989" s="2"/>
      <c r="X1989" s="2"/>
      <c r="Y1989" s="2"/>
      <c r="Z1989" s="2"/>
      <c r="AA1989" s="2"/>
      <c r="AB1989" s="2"/>
      <c r="AC1989" s="2"/>
      <c r="AD1989" s="2"/>
      <c r="AE1989" s="2"/>
      <c r="AF1989" s="2"/>
      <c r="AG1989" s="2"/>
      <c r="AH1989" s="2"/>
      <c r="AI1989" s="2"/>
      <c r="AJ1989" s="2"/>
      <c r="AK1989" s="2"/>
      <c r="AL1989" s="2"/>
      <c r="AM1989" s="2"/>
    </row>
    <row r="1990" spans="2:39" x14ac:dyDescent="0.25">
      <c r="B1990" s="13" t="s">
        <v>154</v>
      </c>
      <c r="C1990" s="2"/>
      <c r="D1990" s="2"/>
      <c r="E1990" s="2"/>
      <c r="F1990" s="2"/>
      <c r="G1990" s="2"/>
      <c r="H1990" s="2"/>
      <c r="I1990" s="2"/>
      <c r="J1990" s="2"/>
      <c r="L1990" s="2"/>
      <c r="M1990" s="2"/>
      <c r="N1990" s="2"/>
      <c r="O1990" s="2"/>
      <c r="P1990" s="2"/>
      <c r="Q1990" s="2"/>
      <c r="R1990" s="2"/>
      <c r="S1990" s="2"/>
      <c r="T1990" s="2"/>
      <c r="U1990" s="2"/>
      <c r="V1990" s="2"/>
      <c r="W1990" s="2"/>
      <c r="X1990" s="2"/>
      <c r="Y1990" s="2"/>
      <c r="Z1990" s="2"/>
      <c r="AA1990" s="2"/>
      <c r="AB1990" s="2"/>
      <c r="AC1990" s="2"/>
      <c r="AD1990" s="2"/>
      <c r="AE1990" s="2"/>
      <c r="AF1990" s="2"/>
      <c r="AG1990" s="2"/>
      <c r="AH1990" s="2"/>
      <c r="AI1990" s="2"/>
      <c r="AJ1990" s="2"/>
      <c r="AK1990" s="2"/>
      <c r="AL1990" s="2"/>
      <c r="AM1990" s="2"/>
    </row>
    <row r="1991" spans="2:39" x14ac:dyDescent="0.25">
      <c r="B1991" t="s">
        <v>950</v>
      </c>
      <c r="C1991" s="2">
        <v>1162.2</v>
      </c>
      <c r="D1991" s="2">
        <v>953</v>
      </c>
      <c r="E1991" s="58">
        <v>1518.9</v>
      </c>
      <c r="F1991" s="58">
        <v>1529.1</v>
      </c>
      <c r="G1991" s="2"/>
      <c r="H1991" s="2"/>
      <c r="I1991" s="2"/>
      <c r="J1991" s="2"/>
      <c r="L1991" s="2"/>
      <c r="M1991" s="2"/>
      <c r="N1991" s="2"/>
      <c r="O1991" s="2"/>
      <c r="P1991" s="2"/>
      <c r="Q1991" s="2"/>
      <c r="R1991" s="2"/>
      <c r="S1991" s="2"/>
      <c r="T1991" s="2"/>
      <c r="U1991" s="2"/>
      <c r="V1991" s="2"/>
      <c r="W1991" s="2"/>
      <c r="X1991" s="2"/>
      <c r="Y1991" s="2"/>
      <c r="Z1991" s="2"/>
      <c r="AA1991" s="2"/>
      <c r="AB1991" s="2"/>
      <c r="AC1991" s="2"/>
      <c r="AD1991" s="2"/>
      <c r="AE1991" s="2"/>
      <c r="AF1991" s="2"/>
      <c r="AG1991" s="2"/>
      <c r="AH1991" s="2"/>
      <c r="AI1991" s="2"/>
      <c r="AJ1991" s="2"/>
      <c r="AK1991" s="2"/>
      <c r="AL1991" s="2"/>
      <c r="AM1991" s="2"/>
    </row>
    <row r="1992" spans="2:39" x14ac:dyDescent="0.25">
      <c r="B1992" t="s">
        <v>951</v>
      </c>
      <c r="C1992" s="2">
        <v>251.8</v>
      </c>
      <c r="D1992" s="2">
        <v>685.5</v>
      </c>
      <c r="E1992" s="58"/>
      <c r="F1992" s="58"/>
      <c r="G1992" s="2"/>
      <c r="H1992" s="2"/>
      <c r="I1992" s="2"/>
      <c r="J1992" s="2"/>
      <c r="L1992" s="2"/>
      <c r="M1992" s="2"/>
      <c r="N1992" s="2"/>
      <c r="O1992" s="2"/>
      <c r="P1992" s="2"/>
      <c r="Q1992" s="2"/>
      <c r="R1992" s="2"/>
      <c r="S1992" s="2"/>
      <c r="T1992" s="2"/>
      <c r="U1992" s="2"/>
      <c r="V1992" s="2"/>
      <c r="W1992" s="2"/>
      <c r="X1992" s="2"/>
      <c r="Y1992" s="2"/>
      <c r="Z1992" s="2"/>
      <c r="AA1992" s="2"/>
      <c r="AB1992" s="2"/>
      <c r="AC1992" s="2"/>
      <c r="AD1992" s="2"/>
      <c r="AE1992" s="2"/>
      <c r="AF1992" s="2"/>
      <c r="AG1992" s="2"/>
      <c r="AH1992" s="2"/>
      <c r="AI1992" s="2"/>
      <c r="AJ1992" s="2"/>
      <c r="AK1992" s="2"/>
      <c r="AL1992" s="2"/>
      <c r="AM1992" s="2"/>
    </row>
    <row r="1993" spans="2:39" x14ac:dyDescent="0.25">
      <c r="B1993" t="s">
        <v>952</v>
      </c>
      <c r="C1993" s="2">
        <v>27.1</v>
      </c>
      <c r="D1993" s="2">
        <v>67.099999999999994</v>
      </c>
      <c r="E1993" s="59">
        <v>38</v>
      </c>
      <c r="F1993" s="59">
        <v>13.1</v>
      </c>
      <c r="G1993" s="2"/>
      <c r="H1993" s="2"/>
      <c r="I1993" s="2"/>
      <c r="J1993" s="2"/>
      <c r="L1993" s="2"/>
      <c r="M1993" s="2"/>
      <c r="N1993" s="2"/>
      <c r="O1993" s="2"/>
      <c r="P1993" s="2"/>
      <c r="Q1993" s="2"/>
      <c r="R1993" s="2"/>
      <c r="S1993" s="2"/>
      <c r="T1993" s="2"/>
      <c r="U1993" s="2"/>
      <c r="V1993" s="2"/>
      <c r="W1993" s="2"/>
      <c r="X1993" s="2"/>
      <c r="Y1993" s="2"/>
      <c r="Z1993" s="2"/>
      <c r="AA1993" s="2"/>
      <c r="AB1993" s="2"/>
      <c r="AC1993" s="2"/>
      <c r="AD1993" s="2"/>
      <c r="AE1993" s="2"/>
      <c r="AF1993" s="2"/>
      <c r="AG1993" s="2"/>
      <c r="AH1993" s="2"/>
      <c r="AI1993" s="2"/>
      <c r="AJ1993" s="2"/>
      <c r="AK1993" s="2"/>
      <c r="AL1993" s="2"/>
      <c r="AM1993" s="2"/>
    </row>
    <row r="1994" spans="2:39" x14ac:dyDescent="0.25">
      <c r="B1994" t="s">
        <v>953</v>
      </c>
      <c r="C1994" s="2">
        <v>6</v>
      </c>
      <c r="D1994" s="2">
        <v>2.9</v>
      </c>
      <c r="E1994" s="59"/>
      <c r="F1994" s="59"/>
      <c r="G1994" s="2"/>
      <c r="H1994" s="2"/>
      <c r="I1994" s="2"/>
      <c r="J1994" s="2"/>
      <c r="L1994" s="2"/>
      <c r="M1994" s="2"/>
      <c r="N1994" s="2"/>
      <c r="O1994" s="2"/>
      <c r="P1994" s="2"/>
      <c r="Q1994" s="2"/>
      <c r="R1994" s="2"/>
      <c r="S1994" s="2"/>
      <c r="T1994" s="2"/>
      <c r="U1994" s="2"/>
      <c r="V1994" s="2"/>
      <c r="W1994" s="2"/>
      <c r="X1994" s="2"/>
      <c r="Y1994" s="2"/>
      <c r="Z1994" s="2"/>
      <c r="AA1994" s="2"/>
      <c r="AB1994" s="2"/>
      <c r="AC1994" s="2"/>
      <c r="AD1994" s="2"/>
      <c r="AE1994" s="2"/>
      <c r="AF1994" s="2"/>
      <c r="AG1994" s="2"/>
      <c r="AH1994" s="2"/>
      <c r="AI1994" s="2"/>
      <c r="AJ1994" s="2"/>
      <c r="AK1994" s="2"/>
      <c r="AL1994" s="2"/>
      <c r="AM1994" s="2"/>
    </row>
    <row r="1995" spans="2:39" x14ac:dyDescent="0.25">
      <c r="B1995" t="s">
        <v>954</v>
      </c>
      <c r="C1995" s="2">
        <v>7.3</v>
      </c>
      <c r="D1995" s="2">
        <v>20.7</v>
      </c>
      <c r="E1995" s="59">
        <v>7.6</v>
      </c>
      <c r="F1995" s="59"/>
      <c r="G1995" s="2"/>
      <c r="H1995" s="2"/>
      <c r="I1995" s="2"/>
      <c r="J1995" s="2"/>
      <c r="L1995" s="2"/>
      <c r="M1995" s="2"/>
      <c r="N1995" s="2"/>
      <c r="O1995" s="2"/>
      <c r="P1995" s="2"/>
      <c r="Q1995" s="2"/>
      <c r="R1995" s="2"/>
      <c r="S1995" s="2"/>
      <c r="T1995" s="2"/>
      <c r="U1995" s="2"/>
      <c r="V1995" s="2"/>
      <c r="W1995" s="2"/>
      <c r="X1995" s="2"/>
      <c r="Y1995" s="2"/>
      <c r="Z1995" s="2"/>
      <c r="AA1995" s="2"/>
      <c r="AB1995" s="2"/>
      <c r="AC1995" s="2"/>
      <c r="AD1995" s="2"/>
      <c r="AE1995" s="2"/>
      <c r="AF1995" s="2"/>
      <c r="AG1995" s="2"/>
      <c r="AH1995" s="2"/>
      <c r="AI1995" s="2"/>
      <c r="AJ1995" s="2"/>
      <c r="AK1995" s="2"/>
      <c r="AL1995" s="2"/>
      <c r="AM1995" s="2"/>
    </row>
    <row r="1996" spans="2:39" x14ac:dyDescent="0.25">
      <c r="B1996" t="s">
        <v>955</v>
      </c>
      <c r="C1996" s="2">
        <v>88.1</v>
      </c>
      <c r="D1996" s="2">
        <v>48.6</v>
      </c>
      <c r="E1996" s="59"/>
      <c r="F1996" s="59"/>
      <c r="G1996" s="2"/>
      <c r="H1996" s="2"/>
      <c r="I1996" s="2"/>
      <c r="J1996" s="2"/>
      <c r="L1996" s="2"/>
      <c r="M1996" s="2"/>
      <c r="N1996" s="2"/>
      <c r="O1996" s="2"/>
      <c r="P1996" s="2"/>
      <c r="Q1996" s="2"/>
      <c r="R1996" s="2"/>
      <c r="S1996" s="2"/>
      <c r="T1996" s="2"/>
      <c r="U1996" s="2"/>
      <c r="V1996" s="2"/>
      <c r="W1996" s="2"/>
      <c r="X1996" s="2"/>
      <c r="Y1996" s="2"/>
      <c r="Z1996" s="2"/>
      <c r="AA1996" s="2"/>
      <c r="AB1996" s="2"/>
      <c r="AC1996" s="2"/>
      <c r="AD1996" s="2"/>
      <c r="AE1996" s="2"/>
      <c r="AF1996" s="2"/>
      <c r="AG1996" s="2"/>
      <c r="AH1996" s="2"/>
      <c r="AI1996" s="2"/>
      <c r="AJ1996" s="2"/>
      <c r="AK1996" s="2"/>
      <c r="AL1996" s="2"/>
      <c r="AM1996" s="2"/>
    </row>
    <row r="1997" spans="2:39" x14ac:dyDescent="0.25">
      <c r="B1997" t="s">
        <v>956</v>
      </c>
      <c r="C1997" s="2"/>
      <c r="D1997" s="2"/>
      <c r="E1997" s="2"/>
      <c r="F1997" s="2"/>
      <c r="G1997" s="2"/>
      <c r="H1997" s="2"/>
      <c r="I1997" s="2"/>
      <c r="J1997" s="2"/>
      <c r="L1997" s="2"/>
      <c r="M1997" s="2"/>
      <c r="N1997" s="2"/>
      <c r="O1997" s="2"/>
      <c r="P1997" s="2"/>
      <c r="Q1997" s="2"/>
      <c r="R1997" s="2"/>
      <c r="S1997" s="2"/>
      <c r="T1997" s="2"/>
      <c r="U1997" s="2"/>
      <c r="V1997" s="2"/>
      <c r="W1997" s="2"/>
      <c r="X1997" s="2"/>
      <c r="Y1997" s="2"/>
      <c r="Z1997" s="2"/>
      <c r="AA1997" s="2"/>
      <c r="AB1997" s="2"/>
      <c r="AC1997" s="2"/>
      <c r="AD1997" s="2"/>
      <c r="AE1997" s="2"/>
      <c r="AF1997" s="2"/>
      <c r="AG1997" s="2"/>
      <c r="AH1997" s="2"/>
      <c r="AI1997" s="2"/>
      <c r="AJ1997" s="2"/>
      <c r="AK1997" s="2"/>
      <c r="AL1997" s="2"/>
      <c r="AM1997" s="2"/>
    </row>
    <row r="1998" spans="2:39" ht="15.75" thickBot="1" x14ac:dyDescent="0.3">
      <c r="B1998" t="s">
        <v>957</v>
      </c>
      <c r="C1998" s="28"/>
      <c r="D1998" s="28"/>
      <c r="E1998" s="28"/>
      <c r="F1998" s="28"/>
      <c r="G1998" s="28"/>
      <c r="H1998" s="28"/>
      <c r="I1998" s="2"/>
      <c r="J1998" s="2"/>
      <c r="L1998" s="2"/>
      <c r="M1998" s="2"/>
      <c r="N1998" s="2"/>
      <c r="O1998" s="2"/>
      <c r="P1998" s="2"/>
      <c r="Q1998" s="2"/>
      <c r="R1998" s="2"/>
      <c r="S1998" s="2"/>
      <c r="T1998" s="2"/>
      <c r="U1998" s="2"/>
      <c r="V1998" s="2"/>
      <c r="W1998" s="2"/>
      <c r="X1998" s="2"/>
      <c r="Y1998" s="2"/>
      <c r="Z1998" s="2"/>
      <c r="AA1998" s="2"/>
      <c r="AB1998" s="2"/>
      <c r="AC1998" s="2"/>
      <c r="AD1998" s="2"/>
      <c r="AE1998" s="2"/>
      <c r="AF1998" s="2"/>
      <c r="AG1998" s="2"/>
      <c r="AH1998" s="2"/>
      <c r="AI1998" s="2"/>
      <c r="AJ1998" s="2"/>
      <c r="AK1998" s="2"/>
      <c r="AL1998" s="2"/>
      <c r="AM1998" s="2"/>
    </row>
    <row r="1999" spans="2:39" s="13" customFormat="1" x14ac:dyDescent="0.25">
      <c r="B1999" s="13" t="s">
        <v>41</v>
      </c>
      <c r="C1999" s="27">
        <f>SUM(C1991:C1998)</f>
        <v>1542.4999999999998</v>
      </c>
      <c r="D1999" s="27">
        <f>SUM(D1991:D1998)</f>
        <v>1777.8</v>
      </c>
      <c r="E1999" s="27">
        <f>SUM(E1991:E1998)</f>
        <v>1564.5</v>
      </c>
      <c r="F1999" s="27">
        <f>SUM(F1991:F1998)</f>
        <v>1542.1999999999998</v>
      </c>
      <c r="G1999" s="27"/>
      <c r="H1999" s="27"/>
      <c r="I1999" s="27"/>
      <c r="J1999" s="27"/>
      <c r="K1999" s="27"/>
      <c r="L1999" s="27"/>
      <c r="M1999" s="27"/>
      <c r="N1999" s="27"/>
      <c r="O1999" s="27"/>
      <c r="P1999" s="27"/>
      <c r="Q1999" s="27"/>
      <c r="R1999" s="27"/>
      <c r="S1999" s="27"/>
      <c r="T1999" s="27"/>
      <c r="U1999" s="27"/>
      <c r="V1999" s="27"/>
      <c r="W1999" s="27"/>
      <c r="X1999" s="27"/>
      <c r="Y1999" s="27"/>
      <c r="Z1999" s="27"/>
      <c r="AA1999" s="27"/>
      <c r="AB1999" s="27"/>
      <c r="AC1999" s="27"/>
      <c r="AD1999" s="27"/>
      <c r="AE1999" s="27"/>
      <c r="AF1999" s="27"/>
      <c r="AG1999" s="27"/>
      <c r="AH1999" s="27"/>
      <c r="AI1999" s="27"/>
      <c r="AJ1999" s="27"/>
      <c r="AK1999" s="27"/>
      <c r="AL1999" s="27"/>
      <c r="AM1999" s="27"/>
    </row>
    <row r="2000" spans="2:39" x14ac:dyDescent="0.25">
      <c r="C2000" s="2"/>
      <c r="D2000" s="2"/>
      <c r="E2000" s="2"/>
      <c r="F2000" s="2"/>
      <c r="G2000" s="2"/>
      <c r="H2000" s="2"/>
      <c r="I2000" s="2"/>
      <c r="J2000" s="2"/>
      <c r="L2000" s="2"/>
      <c r="M2000" s="2"/>
      <c r="N2000" s="2"/>
      <c r="O2000" s="2"/>
      <c r="P2000" s="2"/>
      <c r="Q2000" s="2"/>
      <c r="R2000" s="2"/>
      <c r="S2000" s="2"/>
      <c r="T2000" s="2"/>
      <c r="U2000" s="2"/>
      <c r="V2000" s="2"/>
      <c r="W2000" s="2"/>
      <c r="X2000" s="2"/>
      <c r="Y2000" s="2"/>
      <c r="Z2000" s="2"/>
      <c r="AA2000" s="2"/>
      <c r="AB2000" s="2"/>
      <c r="AC2000" s="2"/>
      <c r="AD2000" s="2"/>
      <c r="AE2000" s="2"/>
      <c r="AF2000" s="2"/>
      <c r="AG2000" s="2"/>
      <c r="AH2000" s="2"/>
      <c r="AI2000" s="2"/>
      <c r="AJ2000" s="2"/>
      <c r="AK2000" s="2"/>
      <c r="AL2000" s="2"/>
      <c r="AM2000" s="2"/>
    </row>
    <row r="2001" spans="2:39" x14ac:dyDescent="0.25">
      <c r="B2001" s="13" t="s">
        <v>41</v>
      </c>
      <c r="C2001" s="2"/>
      <c r="D2001" s="2"/>
      <c r="E2001" s="2"/>
      <c r="F2001" s="2"/>
      <c r="G2001" s="2"/>
      <c r="H2001" s="2"/>
      <c r="I2001" s="2"/>
      <c r="J2001" s="2"/>
      <c r="L2001" s="2"/>
      <c r="M2001" s="2"/>
      <c r="N2001" s="2"/>
      <c r="O2001" s="2"/>
      <c r="P2001" s="2"/>
      <c r="Q2001" s="2"/>
      <c r="R2001" s="2"/>
      <c r="S2001" s="2"/>
      <c r="T2001" s="2"/>
      <c r="U2001" s="2"/>
      <c r="V2001" s="2"/>
      <c r="W2001" s="2"/>
      <c r="X2001" s="2"/>
      <c r="Y2001" s="2"/>
      <c r="Z2001" s="2"/>
      <c r="AA2001" s="2"/>
      <c r="AB2001" s="2"/>
      <c r="AC2001" s="2"/>
      <c r="AD2001" s="2"/>
      <c r="AE2001" s="2"/>
      <c r="AF2001" s="2"/>
      <c r="AG2001" s="2"/>
      <c r="AH2001" s="2"/>
      <c r="AI2001" s="2"/>
      <c r="AJ2001" s="2"/>
      <c r="AK2001" s="2"/>
      <c r="AL2001" s="2"/>
      <c r="AM2001" s="2"/>
    </row>
    <row r="2002" spans="2:39" x14ac:dyDescent="0.25">
      <c r="B2002" t="s">
        <v>950</v>
      </c>
      <c r="C2002" s="2">
        <f>SUM(C1969,C1980,C1991)</f>
        <v>2635.4</v>
      </c>
      <c r="D2002" s="2">
        <f>SUM(D1969,D1980,D1991)</f>
        <v>1518.6</v>
      </c>
      <c r="E2002" s="58">
        <f>SUM(E1969,E1980,E1991)</f>
        <v>1764.4</v>
      </c>
      <c r="F2002" s="58">
        <f>SUM(F1969,F1980,F1991)</f>
        <v>1766.3999999999999</v>
      </c>
      <c r="G2002" s="2"/>
      <c r="H2002" s="2"/>
      <c r="I2002" s="2"/>
      <c r="J2002" s="2"/>
      <c r="L2002" s="2"/>
      <c r="M2002" s="2"/>
      <c r="N2002" s="2"/>
      <c r="O2002" s="2"/>
      <c r="P2002" s="2"/>
      <c r="Q2002" s="2"/>
      <c r="R2002" s="2"/>
      <c r="S2002" s="2"/>
      <c r="T2002" s="2"/>
      <c r="U2002" s="2"/>
      <c r="V2002" s="2"/>
      <c r="W2002" s="2"/>
      <c r="X2002" s="2"/>
      <c r="Y2002" s="2"/>
      <c r="Z2002" s="2"/>
      <c r="AA2002" s="2"/>
      <c r="AB2002" s="2"/>
      <c r="AC2002" s="2"/>
      <c r="AD2002" s="2"/>
      <c r="AE2002" s="2"/>
      <c r="AF2002" s="2"/>
      <c r="AG2002" s="2"/>
      <c r="AH2002" s="2"/>
      <c r="AI2002" s="2"/>
      <c r="AJ2002" s="2"/>
      <c r="AK2002" s="2"/>
      <c r="AL2002" s="2"/>
      <c r="AM2002" s="2"/>
    </row>
    <row r="2003" spans="2:39" x14ac:dyDescent="0.25">
      <c r="B2003" t="s">
        <v>951</v>
      </c>
      <c r="C2003" s="2">
        <f t="shared" ref="C2003:F2009" si="273">SUM(C1970,C1981,C1992)</f>
        <v>628</v>
      </c>
      <c r="D2003" s="2">
        <f t="shared" si="273"/>
        <v>1102.0999999999999</v>
      </c>
      <c r="E2003" s="58"/>
      <c r="F2003" s="58"/>
      <c r="G2003" s="2"/>
      <c r="H2003" s="2"/>
      <c r="I2003" s="2"/>
      <c r="J2003" s="2"/>
      <c r="L2003" s="2"/>
      <c r="M2003" s="2"/>
      <c r="N2003" s="2"/>
      <c r="O2003" s="2"/>
      <c r="P2003" s="2"/>
      <c r="Q2003" s="2"/>
      <c r="R2003" s="2"/>
      <c r="S2003" s="2"/>
      <c r="T2003" s="2"/>
      <c r="U2003" s="2"/>
      <c r="V2003" s="2"/>
      <c r="W2003" s="2"/>
      <c r="X2003" s="2"/>
      <c r="Y2003" s="2"/>
      <c r="Z2003" s="2"/>
      <c r="AA2003" s="2"/>
      <c r="AB2003" s="2"/>
      <c r="AC2003" s="2"/>
      <c r="AD2003" s="2"/>
      <c r="AE2003" s="2"/>
      <c r="AF2003" s="2"/>
      <c r="AG2003" s="2"/>
      <c r="AH2003" s="2"/>
      <c r="AI2003" s="2"/>
      <c r="AJ2003" s="2"/>
      <c r="AK2003" s="2"/>
      <c r="AL2003" s="2"/>
      <c r="AM2003" s="2"/>
    </row>
    <row r="2004" spans="2:39" x14ac:dyDescent="0.25">
      <c r="B2004" t="s">
        <v>952</v>
      </c>
      <c r="C2004" s="2">
        <f t="shared" si="273"/>
        <v>723.9</v>
      </c>
      <c r="D2004" s="2">
        <f t="shared" si="273"/>
        <v>668.1</v>
      </c>
      <c r="E2004" s="58">
        <f t="shared" si="273"/>
        <v>657.30000000000007</v>
      </c>
      <c r="F2004" s="58">
        <f t="shared" si="273"/>
        <v>535.1</v>
      </c>
      <c r="G2004" s="2"/>
      <c r="H2004" s="2"/>
      <c r="I2004" s="2"/>
      <c r="J2004" s="2"/>
      <c r="L2004" s="2"/>
      <c r="M2004" s="2"/>
      <c r="N2004" s="2"/>
      <c r="O2004" s="2"/>
      <c r="P2004" s="2"/>
      <c r="Q2004" s="2"/>
      <c r="R2004" s="2"/>
      <c r="S2004" s="2"/>
      <c r="T2004" s="2"/>
      <c r="U2004" s="2"/>
      <c r="V2004" s="2"/>
      <c r="W2004" s="2"/>
      <c r="X2004" s="2"/>
      <c r="Y2004" s="2"/>
      <c r="Z2004" s="2"/>
      <c r="AA2004" s="2"/>
      <c r="AB2004" s="2"/>
      <c r="AC2004" s="2"/>
      <c r="AD2004" s="2"/>
      <c r="AE2004" s="2"/>
      <c r="AF2004" s="2"/>
      <c r="AG2004" s="2"/>
      <c r="AH2004" s="2"/>
      <c r="AI2004" s="2"/>
      <c r="AJ2004" s="2"/>
      <c r="AK2004" s="2"/>
      <c r="AL2004" s="2"/>
      <c r="AM2004" s="2"/>
    </row>
    <row r="2005" spans="2:39" x14ac:dyDescent="0.25">
      <c r="B2005" t="s">
        <v>953</v>
      </c>
      <c r="C2005" s="2">
        <f t="shared" si="273"/>
        <v>1655.1000000000001</v>
      </c>
      <c r="D2005" s="2">
        <f t="shared" si="273"/>
        <v>1744.7</v>
      </c>
      <c r="E2005" s="58"/>
      <c r="F2005" s="58"/>
      <c r="G2005" s="2"/>
      <c r="H2005" s="2"/>
      <c r="I2005" s="2"/>
      <c r="J2005" s="2"/>
      <c r="L2005" s="2"/>
      <c r="M2005" s="2"/>
      <c r="N2005" s="2"/>
      <c r="O2005" s="2"/>
      <c r="P2005" s="2"/>
      <c r="Q2005" s="2"/>
      <c r="R2005" s="2"/>
      <c r="S2005" s="2"/>
      <c r="T2005" s="2"/>
      <c r="U2005" s="2"/>
      <c r="V2005" s="2"/>
      <c r="W2005" s="2"/>
      <c r="X2005" s="2"/>
      <c r="Y2005" s="2"/>
      <c r="Z2005" s="2"/>
      <c r="AA2005" s="2"/>
      <c r="AB2005" s="2"/>
      <c r="AC2005" s="2"/>
      <c r="AD2005" s="2"/>
      <c r="AE2005" s="2"/>
      <c r="AF2005" s="2"/>
      <c r="AG2005" s="2"/>
      <c r="AH2005" s="2"/>
      <c r="AI2005" s="2"/>
      <c r="AJ2005" s="2"/>
      <c r="AK2005" s="2"/>
      <c r="AL2005" s="2"/>
      <c r="AM2005" s="2"/>
    </row>
    <row r="2006" spans="2:39" x14ac:dyDescent="0.25">
      <c r="B2006" t="s">
        <v>954</v>
      </c>
      <c r="C2006" s="2">
        <f t="shared" si="273"/>
        <v>1572.4</v>
      </c>
      <c r="D2006" s="2">
        <f t="shared" si="273"/>
        <v>1407.1000000000001</v>
      </c>
      <c r="E2006" s="58">
        <f t="shared" si="273"/>
        <v>211.39999999999998</v>
      </c>
      <c r="F2006" s="58">
        <f t="shared" si="273"/>
        <v>218.39999999999998</v>
      </c>
      <c r="G2006" s="2"/>
      <c r="H2006" s="2"/>
      <c r="I2006" s="2"/>
      <c r="J2006" s="2"/>
      <c r="L2006" s="2"/>
      <c r="M2006" s="2"/>
      <c r="N2006" s="2"/>
      <c r="O2006" s="2"/>
      <c r="P2006" s="2"/>
      <c r="Q2006" s="2"/>
      <c r="R2006" s="2"/>
      <c r="S2006" s="2"/>
      <c r="T2006" s="2"/>
      <c r="U2006" s="2"/>
      <c r="V2006" s="2"/>
      <c r="W2006" s="2"/>
      <c r="X2006" s="2"/>
      <c r="Y2006" s="2"/>
      <c r="Z2006" s="2"/>
      <c r="AA2006" s="2"/>
      <c r="AB2006" s="2"/>
      <c r="AC2006" s="2"/>
      <c r="AD2006" s="2"/>
      <c r="AE2006" s="2"/>
      <c r="AF2006" s="2"/>
      <c r="AG2006" s="2"/>
      <c r="AH2006" s="2"/>
      <c r="AI2006" s="2"/>
      <c r="AJ2006" s="2"/>
      <c r="AK2006" s="2"/>
      <c r="AL2006" s="2"/>
      <c r="AM2006" s="2"/>
    </row>
    <row r="2007" spans="2:39" x14ac:dyDescent="0.25">
      <c r="B2007" t="s">
        <v>955</v>
      </c>
      <c r="C2007" s="2">
        <f t="shared" si="273"/>
        <v>565.70000000000005</v>
      </c>
      <c r="D2007" s="2">
        <f t="shared" si="273"/>
        <v>529.70000000000005</v>
      </c>
      <c r="E2007" s="58"/>
      <c r="F2007" s="58"/>
      <c r="G2007" s="2"/>
      <c r="H2007" s="2"/>
      <c r="I2007" s="2"/>
      <c r="J2007" s="2"/>
      <c r="L2007" s="2"/>
      <c r="M2007" s="2"/>
      <c r="N2007" s="2"/>
      <c r="O2007" s="2"/>
      <c r="P2007" s="2"/>
      <c r="Q2007" s="2"/>
      <c r="R2007" s="2"/>
      <c r="S2007" s="2"/>
      <c r="T2007" s="2"/>
      <c r="U2007" s="2"/>
      <c r="V2007" s="2"/>
      <c r="W2007" s="2"/>
      <c r="X2007" s="2"/>
      <c r="Y2007" s="2"/>
      <c r="Z2007" s="2"/>
      <c r="AA2007" s="2"/>
      <c r="AB2007" s="2"/>
      <c r="AC2007" s="2"/>
      <c r="AD2007" s="2"/>
      <c r="AE2007" s="2"/>
      <c r="AF2007" s="2"/>
      <c r="AG2007" s="2"/>
      <c r="AH2007" s="2"/>
      <c r="AI2007" s="2"/>
      <c r="AJ2007" s="2"/>
      <c r="AK2007" s="2"/>
      <c r="AL2007" s="2"/>
      <c r="AM2007" s="2"/>
    </row>
    <row r="2008" spans="2:39" x14ac:dyDescent="0.25">
      <c r="B2008" t="s">
        <v>956</v>
      </c>
      <c r="C2008" s="2">
        <f t="shared" si="273"/>
        <v>768</v>
      </c>
      <c r="D2008" s="2">
        <f t="shared" si="273"/>
        <v>680</v>
      </c>
      <c r="E2008" s="2"/>
      <c r="F2008" s="2"/>
      <c r="G2008" s="2"/>
      <c r="H2008" s="2"/>
      <c r="I2008" s="2"/>
      <c r="J2008" s="2"/>
      <c r="L2008" s="2"/>
      <c r="M2008" s="2"/>
      <c r="N2008" s="2"/>
      <c r="O2008" s="2"/>
      <c r="P2008" s="2"/>
      <c r="Q2008" s="2"/>
      <c r="R2008" s="2"/>
      <c r="S2008" s="2"/>
      <c r="T2008" s="2"/>
      <c r="U2008" s="2"/>
      <c r="V2008" s="2"/>
      <c r="W2008" s="2"/>
      <c r="X2008" s="2"/>
      <c r="Y2008" s="2"/>
      <c r="Z2008" s="2"/>
      <c r="AA2008" s="2"/>
      <c r="AB2008" s="2"/>
      <c r="AC2008" s="2"/>
      <c r="AD2008" s="2"/>
      <c r="AE2008" s="2"/>
      <c r="AF2008" s="2"/>
      <c r="AG2008" s="2"/>
      <c r="AH2008" s="2"/>
      <c r="AI2008" s="2"/>
      <c r="AJ2008" s="2"/>
      <c r="AK2008" s="2"/>
      <c r="AL2008" s="2"/>
      <c r="AM2008" s="2"/>
    </row>
    <row r="2009" spans="2:39" ht="15.75" thickBot="1" x14ac:dyDescent="0.3">
      <c r="B2009" t="s">
        <v>957</v>
      </c>
      <c r="C2009" s="28">
        <f t="shared" si="273"/>
        <v>176.39999999999998</v>
      </c>
      <c r="D2009" s="28">
        <f t="shared" si="273"/>
        <v>205.1</v>
      </c>
      <c r="E2009" s="28"/>
      <c r="F2009" s="28"/>
      <c r="G2009" s="28"/>
      <c r="H2009" s="28"/>
      <c r="I2009" s="2"/>
      <c r="J2009" s="2"/>
      <c r="L2009" s="2"/>
      <c r="M2009" s="2"/>
      <c r="N2009" s="2"/>
      <c r="O2009" s="2"/>
      <c r="P2009" s="2"/>
      <c r="Q2009" s="2"/>
      <c r="R2009" s="2"/>
      <c r="S2009" s="2"/>
      <c r="T2009" s="2"/>
      <c r="U2009" s="2"/>
      <c r="V2009" s="2"/>
      <c r="W2009" s="2"/>
      <c r="X2009" s="2"/>
      <c r="Y2009" s="2"/>
      <c r="Z2009" s="2"/>
      <c r="AA2009" s="2"/>
      <c r="AB2009" s="2"/>
      <c r="AC2009" s="2"/>
      <c r="AD2009" s="2"/>
      <c r="AE2009" s="2"/>
      <c r="AF2009" s="2"/>
      <c r="AG2009" s="2"/>
      <c r="AH2009" s="2"/>
      <c r="AI2009" s="2"/>
      <c r="AJ2009" s="2"/>
      <c r="AK2009" s="2"/>
      <c r="AL2009" s="2"/>
      <c r="AM2009" s="2"/>
    </row>
    <row r="2010" spans="2:39" s="13" customFormat="1" x14ac:dyDescent="0.25">
      <c r="B2010" s="13" t="s">
        <v>41</v>
      </c>
      <c r="C2010" s="27">
        <f>SUM(C2002:C2009)</f>
        <v>8724.9</v>
      </c>
      <c r="D2010" s="27">
        <f>SUM(D2002:D2009)</f>
        <v>7855.4000000000005</v>
      </c>
      <c r="E2010" s="27">
        <f>SUM(E2002:E2009)</f>
        <v>2633.1000000000004</v>
      </c>
      <c r="F2010" s="27">
        <f>SUM(F2002:F2009)</f>
        <v>2519.9</v>
      </c>
      <c r="G2010" s="27"/>
      <c r="H2010" s="27"/>
      <c r="I2010" s="27"/>
      <c r="J2010" s="27"/>
      <c r="K2010" s="27"/>
      <c r="L2010" s="27"/>
      <c r="M2010" s="27"/>
      <c r="N2010" s="27"/>
      <c r="O2010" s="27"/>
      <c r="P2010" s="27"/>
      <c r="Q2010" s="27"/>
      <c r="R2010" s="27"/>
      <c r="S2010" s="27"/>
      <c r="T2010" s="27"/>
      <c r="U2010" s="27"/>
      <c r="V2010" s="27"/>
      <c r="W2010" s="27"/>
      <c r="X2010" s="27"/>
      <c r="Y2010" s="27"/>
      <c r="Z2010" s="27"/>
      <c r="AA2010" s="27"/>
      <c r="AB2010" s="27"/>
      <c r="AC2010" s="27"/>
      <c r="AD2010" s="27"/>
      <c r="AE2010" s="27"/>
      <c r="AF2010" s="27"/>
      <c r="AG2010" s="27"/>
      <c r="AH2010" s="27"/>
      <c r="AI2010" s="27"/>
      <c r="AJ2010" s="27"/>
      <c r="AK2010" s="27"/>
      <c r="AL2010" s="27"/>
      <c r="AM2010" s="27"/>
    </row>
    <row r="2011" spans="2:39" x14ac:dyDescent="0.25">
      <c r="C2011" s="2"/>
      <c r="D2011" s="2"/>
      <c r="E2011" s="2"/>
      <c r="F2011" s="2"/>
      <c r="G2011" s="2"/>
      <c r="H2011" s="2"/>
      <c r="I2011" s="2"/>
      <c r="J2011" s="2"/>
      <c r="L2011" s="2"/>
      <c r="M2011" s="2"/>
      <c r="N2011" s="2"/>
      <c r="O2011" s="2"/>
      <c r="P2011" s="2"/>
      <c r="Q2011" s="2"/>
      <c r="R2011" s="2"/>
      <c r="S2011" s="2"/>
      <c r="T2011" s="2"/>
      <c r="U2011" s="2"/>
      <c r="V2011" s="2"/>
      <c r="W2011" s="2"/>
      <c r="X2011" s="2"/>
      <c r="Y2011" s="2"/>
      <c r="Z2011" s="2"/>
      <c r="AA2011" s="2"/>
      <c r="AB2011" s="2"/>
      <c r="AC2011" s="2"/>
      <c r="AD2011" s="2"/>
      <c r="AE2011" s="2"/>
      <c r="AF2011" s="2"/>
      <c r="AG2011" s="2"/>
      <c r="AH2011" s="2"/>
      <c r="AI2011" s="2"/>
      <c r="AJ2011" s="2"/>
      <c r="AK2011" s="2"/>
      <c r="AL2011" s="2"/>
      <c r="AM2011" s="2"/>
    </row>
    <row r="2012" spans="2:39" x14ac:dyDescent="0.25">
      <c r="B2012" s="47" t="s">
        <v>958</v>
      </c>
      <c r="C2012" s="47"/>
      <c r="D2012" s="47"/>
      <c r="E2012" s="47"/>
      <c r="F2012" s="47"/>
      <c r="G2012" s="47"/>
      <c r="H2012" s="47"/>
      <c r="I2012" s="47"/>
      <c r="J2012" s="47"/>
      <c r="K2012" s="47"/>
      <c r="L2012" s="47"/>
      <c r="M2012" s="47"/>
      <c r="N2012" s="47"/>
      <c r="O2012" s="2"/>
      <c r="P2012" s="2"/>
      <c r="Q2012" s="2"/>
      <c r="R2012" s="2"/>
      <c r="S2012" s="2"/>
      <c r="T2012" s="2"/>
      <c r="U2012" s="2"/>
      <c r="V2012" s="2"/>
      <c r="W2012" s="2"/>
      <c r="X2012" s="2"/>
      <c r="Y2012" s="2"/>
      <c r="Z2012" s="2"/>
      <c r="AA2012" s="2"/>
      <c r="AB2012" s="2"/>
      <c r="AC2012" s="2"/>
      <c r="AD2012" s="2"/>
      <c r="AE2012" s="2"/>
      <c r="AF2012" s="2"/>
      <c r="AG2012" s="2"/>
      <c r="AH2012" s="2"/>
      <c r="AI2012" s="2"/>
      <c r="AJ2012" s="2"/>
      <c r="AK2012" s="2"/>
      <c r="AL2012" s="2"/>
      <c r="AM2012" s="2"/>
    </row>
    <row r="2013" spans="2:39" x14ac:dyDescent="0.25">
      <c r="C2013" s="2"/>
      <c r="D2013" s="2"/>
      <c r="E2013" s="2"/>
      <c r="F2013" s="2"/>
      <c r="G2013" s="2"/>
      <c r="H2013" s="2"/>
      <c r="I2013" s="2"/>
      <c r="J2013" s="2"/>
      <c r="L2013" s="2"/>
      <c r="M2013" s="2"/>
      <c r="N2013" s="2"/>
      <c r="O2013" s="2"/>
      <c r="P2013" s="2"/>
      <c r="Q2013" s="2"/>
      <c r="R2013" s="2"/>
      <c r="S2013" s="2"/>
      <c r="T2013" s="2"/>
      <c r="U2013" s="2"/>
      <c r="V2013" s="2"/>
      <c r="W2013" s="2"/>
      <c r="X2013" s="2"/>
      <c r="Y2013" s="2"/>
      <c r="Z2013" s="2"/>
      <c r="AA2013" s="2"/>
      <c r="AB2013" s="2"/>
      <c r="AC2013" s="2"/>
      <c r="AD2013" s="2"/>
      <c r="AE2013" s="2"/>
      <c r="AF2013" s="2"/>
      <c r="AG2013" s="2"/>
      <c r="AH2013" s="2"/>
      <c r="AI2013" s="2"/>
      <c r="AJ2013" s="2"/>
      <c r="AK2013" s="2"/>
      <c r="AL2013" s="2"/>
      <c r="AM2013" s="2"/>
    </row>
    <row r="2014" spans="2:39" x14ac:dyDescent="0.25">
      <c r="B2014" s="13" t="s">
        <v>959</v>
      </c>
      <c r="C2014" s="2"/>
      <c r="D2014" s="2"/>
      <c r="E2014" s="2"/>
      <c r="F2014" s="2"/>
      <c r="G2014" s="2"/>
      <c r="H2014" s="2"/>
      <c r="I2014" s="2"/>
      <c r="J2014" s="2"/>
      <c r="L2014" s="2"/>
      <c r="M2014" s="2"/>
      <c r="N2014" s="2"/>
      <c r="O2014" s="2"/>
      <c r="P2014" s="2"/>
      <c r="Q2014" s="2"/>
      <c r="R2014" s="2"/>
      <c r="S2014" s="2"/>
      <c r="T2014" s="2"/>
      <c r="U2014" s="2"/>
      <c r="V2014" s="2"/>
      <c r="W2014" s="2"/>
      <c r="X2014" s="2"/>
      <c r="Y2014" s="2"/>
      <c r="Z2014" s="2"/>
      <c r="AA2014" s="2"/>
      <c r="AB2014" s="2"/>
      <c r="AC2014" s="2"/>
      <c r="AD2014" s="2"/>
      <c r="AE2014" s="2"/>
      <c r="AF2014" s="2"/>
      <c r="AG2014" s="2"/>
      <c r="AH2014" s="2"/>
      <c r="AI2014" s="2"/>
      <c r="AJ2014" s="2"/>
      <c r="AK2014" s="2"/>
      <c r="AL2014" s="2"/>
      <c r="AM2014" s="2"/>
    </row>
    <row r="2015" spans="2:39" x14ac:dyDescent="0.25">
      <c r="C2015" s="2"/>
      <c r="D2015" s="2"/>
      <c r="E2015" s="2"/>
      <c r="F2015" s="2"/>
      <c r="G2015" s="2"/>
      <c r="H2015" s="2"/>
      <c r="I2015" s="2"/>
      <c r="J2015" s="2"/>
      <c r="L2015" s="2"/>
      <c r="M2015" s="2"/>
      <c r="N2015" s="2"/>
      <c r="O2015" s="2"/>
      <c r="P2015" s="2"/>
      <c r="Q2015" s="2"/>
      <c r="R2015" s="2"/>
      <c r="S2015" s="2"/>
      <c r="T2015" s="2"/>
      <c r="U2015" s="2"/>
      <c r="V2015" s="2"/>
      <c r="W2015" s="2"/>
      <c r="X2015" s="2"/>
      <c r="Y2015" s="2"/>
      <c r="Z2015" s="2"/>
      <c r="AA2015" s="2"/>
      <c r="AB2015" s="2"/>
      <c r="AC2015" s="2"/>
      <c r="AD2015" s="2"/>
      <c r="AE2015" s="2"/>
      <c r="AF2015" s="2"/>
      <c r="AG2015" s="2"/>
      <c r="AH2015" s="2"/>
      <c r="AI2015" s="2"/>
      <c r="AJ2015" s="2"/>
      <c r="AK2015" s="2"/>
      <c r="AL2015" s="2"/>
      <c r="AM2015" s="2"/>
    </row>
    <row r="2016" spans="2:39" x14ac:dyDescent="0.25">
      <c r="B2016" s="13" t="s">
        <v>960</v>
      </c>
      <c r="O2016" s="2"/>
      <c r="P2016" s="2"/>
      <c r="Q2016" s="2"/>
      <c r="R2016" s="2"/>
      <c r="S2016" s="2"/>
      <c r="T2016" s="2"/>
      <c r="U2016" s="2"/>
      <c r="V2016" s="2"/>
      <c r="W2016" s="2"/>
      <c r="X2016" s="2"/>
      <c r="Y2016" s="2"/>
      <c r="Z2016" s="2"/>
      <c r="AA2016" s="2"/>
      <c r="AB2016" s="2"/>
      <c r="AC2016" s="2"/>
      <c r="AD2016" s="2"/>
      <c r="AE2016" s="2"/>
      <c r="AF2016" s="2"/>
      <c r="AG2016" s="2"/>
      <c r="AH2016" s="2"/>
      <c r="AI2016" s="2"/>
      <c r="AJ2016" s="2"/>
      <c r="AK2016" s="2"/>
      <c r="AL2016" s="2"/>
      <c r="AM2016" s="2"/>
    </row>
    <row r="2017" spans="2:39" ht="15.75" thickBot="1" x14ac:dyDescent="0.3">
      <c r="B2017" t="s">
        <v>62</v>
      </c>
      <c r="C2017" s="5">
        <v>44408</v>
      </c>
      <c r="D2017" s="5">
        <v>44043</v>
      </c>
      <c r="E2017" s="5">
        <v>43677</v>
      </c>
      <c r="F2017" s="5">
        <v>43312</v>
      </c>
      <c r="G2017" s="5">
        <v>42947</v>
      </c>
      <c r="H2017" s="5">
        <v>42582</v>
      </c>
      <c r="I2017" s="2"/>
      <c r="J2017" s="2"/>
      <c r="K2017" s="5">
        <v>44592</v>
      </c>
      <c r="L2017" s="5">
        <v>44227</v>
      </c>
      <c r="M2017" s="5">
        <v>43861</v>
      </c>
      <c r="N2017" s="5">
        <v>43496</v>
      </c>
      <c r="O2017" s="2"/>
      <c r="P2017" s="2"/>
      <c r="Q2017" s="2"/>
      <c r="R2017" s="2"/>
      <c r="S2017" s="2"/>
      <c r="T2017" s="2"/>
      <c r="U2017" s="2"/>
      <c r="V2017" s="2"/>
      <c r="W2017" s="2"/>
      <c r="X2017" s="2"/>
      <c r="Y2017" s="2"/>
      <c r="Z2017" s="2"/>
      <c r="AA2017" s="2"/>
      <c r="AB2017" s="2"/>
      <c r="AC2017" s="2"/>
      <c r="AD2017" s="2"/>
      <c r="AE2017" s="2"/>
      <c r="AF2017" s="2"/>
      <c r="AG2017" s="2"/>
      <c r="AH2017" s="2"/>
      <c r="AI2017" s="2"/>
      <c r="AJ2017" s="2"/>
      <c r="AK2017" s="2"/>
      <c r="AL2017" s="2"/>
      <c r="AM2017" s="2"/>
    </row>
    <row r="2018" spans="2:39" x14ac:dyDescent="0.25">
      <c r="B2018" t="s">
        <v>961</v>
      </c>
      <c r="C2018" s="2">
        <v>49</v>
      </c>
      <c r="D2018" s="2">
        <v>45.5</v>
      </c>
      <c r="E2018" s="2">
        <v>39.799999999999997</v>
      </c>
      <c r="F2018" s="2">
        <v>41.1</v>
      </c>
      <c r="G2018" s="2"/>
      <c r="H2018" s="2"/>
      <c r="I2018" s="2"/>
      <c r="J2018" s="2"/>
      <c r="L2018" s="2"/>
      <c r="M2018" s="2"/>
      <c r="N2018" s="2"/>
      <c r="O2018" s="2"/>
      <c r="P2018" s="2"/>
      <c r="Q2018" s="2"/>
      <c r="R2018" s="2"/>
      <c r="S2018" s="2"/>
      <c r="T2018" s="2"/>
      <c r="U2018" s="2"/>
      <c r="V2018" s="2"/>
      <c r="W2018" s="2"/>
      <c r="X2018" s="2"/>
      <c r="Y2018" s="2"/>
      <c r="Z2018" s="2"/>
      <c r="AA2018" s="2"/>
      <c r="AB2018" s="2"/>
      <c r="AC2018" s="2"/>
      <c r="AD2018" s="2"/>
      <c r="AE2018" s="2"/>
      <c r="AF2018" s="2"/>
      <c r="AG2018" s="2"/>
      <c r="AH2018" s="2"/>
      <c r="AI2018" s="2"/>
      <c r="AJ2018" s="2"/>
      <c r="AK2018" s="2"/>
      <c r="AL2018" s="2"/>
      <c r="AM2018" s="2"/>
    </row>
    <row r="2019" spans="2:39" x14ac:dyDescent="0.25">
      <c r="B2019" t="s">
        <v>962</v>
      </c>
      <c r="C2019" s="2">
        <v>22.8</v>
      </c>
      <c r="D2019" s="2">
        <v>22.1</v>
      </c>
      <c r="E2019" s="2">
        <v>27.2</v>
      </c>
      <c r="F2019" s="2">
        <v>29.1</v>
      </c>
      <c r="G2019" s="2"/>
      <c r="H2019" s="2"/>
      <c r="I2019" s="2"/>
      <c r="J2019" s="2"/>
      <c r="L2019" s="2"/>
      <c r="M2019" s="2"/>
      <c r="N2019" s="2"/>
      <c r="O2019" s="2"/>
      <c r="P2019" s="2"/>
      <c r="Q2019" s="2"/>
      <c r="R2019" s="2"/>
      <c r="S2019" s="2"/>
      <c r="T2019" s="2"/>
      <c r="U2019" s="2"/>
      <c r="V2019" s="2"/>
      <c r="W2019" s="2"/>
      <c r="X2019" s="2"/>
      <c r="Y2019" s="2"/>
      <c r="Z2019" s="2"/>
      <c r="AA2019" s="2"/>
      <c r="AB2019" s="2"/>
      <c r="AC2019" s="2"/>
      <c r="AD2019" s="2"/>
      <c r="AE2019" s="2"/>
      <c r="AF2019" s="2"/>
      <c r="AG2019" s="2"/>
      <c r="AH2019" s="2"/>
      <c r="AI2019" s="2"/>
      <c r="AJ2019" s="2"/>
      <c r="AK2019" s="2"/>
      <c r="AL2019" s="2"/>
      <c r="AM2019" s="2"/>
    </row>
    <row r="2020" spans="2:39" x14ac:dyDescent="0.25">
      <c r="B2020" t="s">
        <v>61</v>
      </c>
      <c r="C2020" s="2"/>
      <c r="D2020" s="2"/>
      <c r="E2020" s="2"/>
      <c r="F2020" s="2"/>
      <c r="G2020" s="2"/>
      <c r="H2020" s="2"/>
      <c r="I2020" s="2"/>
      <c r="J2020" s="2"/>
      <c r="L2020" s="2"/>
      <c r="M2020" s="2"/>
      <c r="N2020" s="2"/>
      <c r="O2020" s="2"/>
      <c r="P2020" s="2"/>
      <c r="Q2020" s="2"/>
      <c r="R2020" s="2"/>
      <c r="S2020" s="2"/>
      <c r="T2020" s="2"/>
      <c r="U2020" s="2"/>
      <c r="V2020" s="2"/>
      <c r="W2020" s="2"/>
      <c r="X2020" s="2"/>
      <c r="Y2020" s="2"/>
      <c r="Z2020" s="2"/>
      <c r="AA2020" s="2"/>
      <c r="AB2020" s="2"/>
      <c r="AC2020" s="2"/>
      <c r="AD2020" s="2"/>
      <c r="AE2020" s="2"/>
      <c r="AF2020" s="2"/>
      <c r="AG2020" s="2"/>
      <c r="AH2020" s="2"/>
      <c r="AI2020" s="2"/>
      <c r="AJ2020" s="2"/>
      <c r="AK2020" s="2"/>
      <c r="AL2020" s="2"/>
      <c r="AM2020" s="2"/>
    </row>
    <row r="2021" spans="2:39" x14ac:dyDescent="0.25">
      <c r="B2021" t="s">
        <v>961</v>
      </c>
      <c r="C2021" s="2">
        <v>28.6</v>
      </c>
      <c r="D2021" s="2">
        <v>33.9</v>
      </c>
      <c r="E2021" s="2">
        <v>32.1</v>
      </c>
      <c r="F2021" s="2">
        <v>30.4</v>
      </c>
      <c r="G2021" s="2"/>
      <c r="H2021" s="2"/>
      <c r="I2021" s="2"/>
      <c r="J2021" s="2"/>
      <c r="L2021" s="2"/>
      <c r="M2021" s="2"/>
      <c r="N2021" s="2"/>
      <c r="O2021" s="2"/>
      <c r="P2021" s="2"/>
      <c r="Q2021" s="2"/>
      <c r="R2021" s="2"/>
      <c r="S2021" s="2"/>
      <c r="T2021" s="2"/>
      <c r="U2021" s="2"/>
      <c r="V2021" s="2"/>
      <c r="W2021" s="2"/>
      <c r="X2021" s="2"/>
      <c r="Y2021" s="2"/>
      <c r="Z2021" s="2"/>
      <c r="AA2021" s="2"/>
      <c r="AB2021" s="2"/>
      <c r="AC2021" s="2"/>
      <c r="AD2021" s="2"/>
      <c r="AE2021" s="2"/>
      <c r="AF2021" s="2"/>
      <c r="AG2021" s="2"/>
      <c r="AH2021" s="2"/>
      <c r="AI2021" s="2"/>
      <c r="AJ2021" s="2"/>
      <c r="AK2021" s="2"/>
      <c r="AL2021" s="2"/>
      <c r="AM2021" s="2"/>
    </row>
    <row r="2022" spans="2:39" x14ac:dyDescent="0.25">
      <c r="B2022" t="s">
        <v>962</v>
      </c>
      <c r="C2022" s="2">
        <v>12.9</v>
      </c>
      <c r="D2022" s="2">
        <v>9.1</v>
      </c>
      <c r="E2022" s="2">
        <v>17.100000000000001</v>
      </c>
      <c r="F2022" s="2">
        <v>19.7</v>
      </c>
      <c r="G2022" s="2"/>
      <c r="H2022" s="2"/>
      <c r="I2022" s="2"/>
      <c r="J2022" s="2"/>
      <c r="L2022" s="2"/>
      <c r="M2022" s="2"/>
      <c r="N2022" s="2"/>
      <c r="O2022" s="2"/>
      <c r="P2022" s="2"/>
      <c r="Q2022" s="2"/>
      <c r="R2022" s="2"/>
      <c r="S2022" s="2"/>
      <c r="T2022" s="2"/>
      <c r="U2022" s="2"/>
      <c r="V2022" s="2"/>
      <c r="W2022" s="2"/>
      <c r="X2022" s="2"/>
      <c r="Y2022" s="2"/>
      <c r="Z2022" s="2"/>
      <c r="AA2022" s="2"/>
      <c r="AB2022" s="2"/>
      <c r="AC2022" s="2"/>
      <c r="AD2022" s="2"/>
      <c r="AE2022" s="2"/>
      <c r="AF2022" s="2"/>
      <c r="AG2022" s="2"/>
      <c r="AH2022" s="2"/>
      <c r="AI2022" s="2"/>
      <c r="AJ2022" s="2"/>
      <c r="AK2022" s="2"/>
      <c r="AL2022" s="2"/>
      <c r="AM2022" s="2"/>
    </row>
    <row r="2023" spans="2:39" x14ac:dyDescent="0.25">
      <c r="C2023" s="2"/>
      <c r="D2023" s="2"/>
      <c r="E2023" s="2"/>
      <c r="F2023" s="2"/>
      <c r="G2023" s="2"/>
      <c r="H2023" s="2"/>
      <c r="I2023" s="2"/>
      <c r="J2023" s="2"/>
      <c r="L2023" s="2"/>
      <c r="M2023" s="2"/>
      <c r="N2023" s="2"/>
      <c r="O2023" s="2"/>
      <c r="P2023" s="2"/>
      <c r="Q2023" s="2"/>
      <c r="R2023" s="2"/>
      <c r="S2023" s="2"/>
      <c r="T2023" s="2"/>
      <c r="U2023" s="2"/>
      <c r="V2023" s="2"/>
      <c r="W2023" s="2"/>
      <c r="X2023" s="2"/>
      <c r="Y2023" s="2"/>
      <c r="Z2023" s="2"/>
      <c r="AA2023" s="2"/>
      <c r="AB2023" s="2"/>
      <c r="AC2023" s="2"/>
      <c r="AD2023" s="2"/>
      <c r="AE2023" s="2"/>
      <c r="AF2023" s="2"/>
      <c r="AG2023" s="2"/>
      <c r="AH2023" s="2"/>
      <c r="AI2023" s="2"/>
      <c r="AJ2023" s="2"/>
      <c r="AK2023" s="2"/>
      <c r="AL2023" s="2"/>
      <c r="AM2023" s="2"/>
    </row>
    <row r="2024" spans="2:39" x14ac:dyDescent="0.25">
      <c r="B2024" s="13" t="s">
        <v>963</v>
      </c>
      <c r="C2024" s="2"/>
      <c r="D2024" s="2"/>
      <c r="E2024" s="2"/>
      <c r="F2024" s="2"/>
      <c r="G2024" s="2"/>
      <c r="H2024" s="2"/>
      <c r="I2024" s="2"/>
      <c r="J2024" s="2"/>
      <c r="L2024" s="2"/>
      <c r="M2024" s="2"/>
      <c r="N2024" s="2"/>
      <c r="O2024" s="2"/>
      <c r="P2024" s="2"/>
      <c r="Q2024" s="2"/>
      <c r="R2024" s="2"/>
      <c r="S2024" s="2"/>
      <c r="T2024" s="2"/>
      <c r="U2024" s="2"/>
      <c r="V2024" s="2"/>
      <c r="W2024" s="2"/>
      <c r="X2024" s="2"/>
      <c r="Y2024" s="2"/>
      <c r="Z2024" s="2"/>
      <c r="AA2024" s="2"/>
      <c r="AB2024" s="2"/>
      <c r="AC2024" s="2"/>
      <c r="AD2024" s="2"/>
      <c r="AE2024" s="2"/>
      <c r="AF2024" s="2"/>
      <c r="AG2024" s="2"/>
      <c r="AH2024" s="2"/>
      <c r="AI2024" s="2"/>
      <c r="AJ2024" s="2"/>
      <c r="AK2024" s="2"/>
      <c r="AL2024" s="2"/>
      <c r="AM2024" s="2"/>
    </row>
    <row r="2025" spans="2:39" x14ac:dyDescent="0.25">
      <c r="B2025" t="s">
        <v>62</v>
      </c>
      <c r="C2025" s="2"/>
      <c r="D2025" s="2"/>
      <c r="E2025" s="2"/>
      <c r="F2025" s="2"/>
      <c r="G2025" s="2"/>
      <c r="H2025" s="2"/>
      <c r="I2025" s="2"/>
      <c r="J2025" s="2"/>
      <c r="L2025" s="2"/>
      <c r="M2025" s="2"/>
      <c r="N2025" s="2"/>
      <c r="O2025" s="2"/>
      <c r="P2025" s="2"/>
      <c r="Q2025" s="2"/>
      <c r="R2025" s="2"/>
      <c r="S2025" s="2"/>
      <c r="T2025" s="2"/>
      <c r="U2025" s="2"/>
      <c r="V2025" s="2"/>
      <c r="W2025" s="2"/>
      <c r="X2025" s="2"/>
      <c r="Y2025" s="2"/>
      <c r="Z2025" s="2"/>
      <c r="AA2025" s="2"/>
      <c r="AB2025" s="2"/>
      <c r="AC2025" s="2"/>
      <c r="AD2025" s="2"/>
      <c r="AE2025" s="2"/>
      <c r="AF2025" s="2"/>
      <c r="AG2025" s="2"/>
      <c r="AH2025" s="2"/>
      <c r="AI2025" s="2"/>
      <c r="AJ2025" s="2"/>
      <c r="AK2025" s="2"/>
      <c r="AL2025" s="2"/>
      <c r="AM2025" s="2"/>
    </row>
    <row r="2026" spans="2:39" x14ac:dyDescent="0.25">
      <c r="B2026" t="s">
        <v>961</v>
      </c>
      <c r="C2026" s="2">
        <v>24.8</v>
      </c>
      <c r="D2026" s="2">
        <v>22.6</v>
      </c>
      <c r="E2026" s="2">
        <v>24.5</v>
      </c>
      <c r="F2026" s="2">
        <v>24.8</v>
      </c>
      <c r="G2026" s="2"/>
      <c r="H2026" s="2"/>
      <c r="I2026" s="2"/>
      <c r="J2026" s="2"/>
      <c r="L2026" s="2"/>
      <c r="M2026" s="2"/>
      <c r="N2026" s="2"/>
      <c r="O2026" s="2"/>
      <c r="P2026" s="2"/>
      <c r="Q2026" s="2"/>
      <c r="R2026" s="2"/>
      <c r="S2026" s="2"/>
      <c r="T2026" s="2"/>
      <c r="U2026" s="2"/>
      <c r="V2026" s="2"/>
      <c r="W2026" s="2"/>
      <c r="X2026" s="2"/>
      <c r="Y2026" s="2"/>
      <c r="Z2026" s="2"/>
      <c r="AA2026" s="2"/>
      <c r="AB2026" s="2"/>
      <c r="AC2026" s="2"/>
      <c r="AD2026" s="2"/>
      <c r="AE2026" s="2"/>
      <c r="AF2026" s="2"/>
      <c r="AG2026" s="2"/>
      <c r="AH2026" s="2"/>
      <c r="AI2026" s="2"/>
      <c r="AJ2026" s="2"/>
      <c r="AK2026" s="2"/>
      <c r="AL2026" s="2"/>
      <c r="AM2026" s="2"/>
    </row>
    <row r="2027" spans="2:39" x14ac:dyDescent="0.25">
      <c r="B2027" t="s">
        <v>962</v>
      </c>
      <c r="C2027" s="2">
        <v>5.8</v>
      </c>
      <c r="D2027" s="2">
        <v>4.8</v>
      </c>
      <c r="E2027" s="2">
        <v>9.6999999999999993</v>
      </c>
      <c r="F2027" s="2">
        <v>9.4</v>
      </c>
      <c r="G2027" s="2"/>
      <c r="H2027" s="2"/>
      <c r="I2027" s="2"/>
      <c r="J2027" s="2"/>
      <c r="L2027" s="2"/>
      <c r="M2027" s="2"/>
      <c r="N2027" s="2"/>
      <c r="O2027" s="2"/>
      <c r="P2027" s="2"/>
      <c r="Q2027" s="2"/>
      <c r="R2027" s="2"/>
      <c r="S2027" s="2"/>
      <c r="T2027" s="2"/>
      <c r="U2027" s="2"/>
      <c r="V2027" s="2"/>
      <c r="W2027" s="2"/>
      <c r="X2027" s="2"/>
      <c r="Y2027" s="2"/>
      <c r="Z2027" s="2"/>
      <c r="AA2027" s="2"/>
      <c r="AB2027" s="2"/>
      <c r="AC2027" s="2"/>
      <c r="AD2027" s="2"/>
      <c r="AE2027" s="2"/>
      <c r="AF2027" s="2"/>
      <c r="AG2027" s="2"/>
      <c r="AH2027" s="2"/>
      <c r="AI2027" s="2"/>
      <c r="AJ2027" s="2"/>
      <c r="AK2027" s="2"/>
      <c r="AL2027" s="2"/>
      <c r="AM2027" s="2"/>
    </row>
    <row r="2028" spans="2:39" x14ac:dyDescent="0.25">
      <c r="B2028" t="s">
        <v>61</v>
      </c>
      <c r="C2028" s="2"/>
      <c r="D2028" s="2"/>
      <c r="E2028" s="2"/>
      <c r="F2028" s="2"/>
      <c r="G2028" s="2"/>
      <c r="H2028" s="2"/>
      <c r="I2028" s="2"/>
      <c r="J2028" s="2"/>
      <c r="L2028" s="2"/>
      <c r="M2028" s="2"/>
      <c r="N2028" s="2"/>
      <c r="O2028" s="2"/>
      <c r="P2028" s="2"/>
      <c r="Q2028" s="2"/>
      <c r="R2028" s="2"/>
      <c r="S2028" s="2"/>
      <c r="T2028" s="2"/>
      <c r="U2028" s="2"/>
      <c r="V2028" s="2"/>
      <c r="W2028" s="2"/>
      <c r="X2028" s="2"/>
      <c r="Y2028" s="2"/>
      <c r="Z2028" s="2"/>
      <c r="AA2028" s="2"/>
      <c r="AB2028" s="2"/>
      <c r="AC2028" s="2"/>
      <c r="AD2028" s="2"/>
      <c r="AE2028" s="2"/>
      <c r="AF2028" s="2"/>
      <c r="AG2028" s="2"/>
      <c r="AH2028" s="2"/>
      <c r="AI2028" s="2"/>
      <c r="AJ2028" s="2"/>
      <c r="AK2028" s="2"/>
      <c r="AL2028" s="2"/>
      <c r="AM2028" s="2"/>
    </row>
    <row r="2029" spans="2:39" x14ac:dyDescent="0.25">
      <c r="B2029" t="s">
        <v>961</v>
      </c>
      <c r="C2029" s="2">
        <v>19.100000000000001</v>
      </c>
      <c r="D2029" s="2">
        <v>20.8</v>
      </c>
      <c r="E2029" s="2">
        <v>22</v>
      </c>
      <c r="F2029" s="2">
        <v>12</v>
      </c>
      <c r="G2029" s="2"/>
      <c r="H2029" s="2"/>
      <c r="I2029" s="2"/>
      <c r="J2029" s="2"/>
      <c r="L2029" s="2"/>
      <c r="M2029" s="2"/>
      <c r="N2029" s="2"/>
      <c r="O2029" s="2"/>
      <c r="P2029" s="2"/>
      <c r="Q2029" s="2"/>
      <c r="R2029" s="2"/>
      <c r="S2029" s="2"/>
      <c r="T2029" s="2"/>
      <c r="U2029" s="2"/>
      <c r="V2029" s="2"/>
      <c r="W2029" s="2"/>
      <c r="X2029" s="2"/>
      <c r="Y2029" s="2"/>
      <c r="Z2029" s="2"/>
      <c r="AA2029" s="2"/>
      <c r="AB2029" s="2"/>
      <c r="AC2029" s="2"/>
      <c r="AD2029" s="2"/>
      <c r="AE2029" s="2"/>
      <c r="AF2029" s="2"/>
      <c r="AG2029" s="2"/>
      <c r="AH2029" s="2"/>
      <c r="AI2029" s="2"/>
      <c r="AJ2029" s="2"/>
      <c r="AK2029" s="2"/>
      <c r="AL2029" s="2"/>
      <c r="AM2029" s="2"/>
    </row>
    <row r="2030" spans="2:39" x14ac:dyDescent="0.25">
      <c r="B2030" t="s">
        <v>962</v>
      </c>
      <c r="C2030" s="2">
        <v>4.5</v>
      </c>
      <c r="D2030" s="2">
        <v>4.3</v>
      </c>
      <c r="E2030" s="2">
        <v>5.7</v>
      </c>
      <c r="F2030" s="2">
        <v>8.5</v>
      </c>
      <c r="G2030" s="2"/>
      <c r="H2030" s="2"/>
      <c r="I2030" s="2"/>
      <c r="J2030" s="2"/>
      <c r="L2030" s="2"/>
      <c r="M2030" s="2"/>
      <c r="N2030" s="2"/>
      <c r="O2030" s="2"/>
      <c r="P2030" s="2"/>
      <c r="Q2030" s="2"/>
      <c r="R2030" s="2"/>
      <c r="S2030" s="2"/>
      <c r="T2030" s="2"/>
      <c r="U2030" s="2"/>
      <c r="V2030" s="2"/>
      <c r="W2030" s="2"/>
      <c r="X2030" s="2"/>
      <c r="Y2030" s="2"/>
      <c r="Z2030" s="2"/>
      <c r="AA2030" s="2"/>
      <c r="AB2030" s="2"/>
      <c r="AC2030" s="2"/>
      <c r="AD2030" s="2"/>
      <c r="AE2030" s="2"/>
      <c r="AF2030" s="2"/>
      <c r="AG2030" s="2"/>
      <c r="AH2030" s="2"/>
      <c r="AI2030" s="2"/>
      <c r="AJ2030" s="2"/>
      <c r="AK2030" s="2"/>
      <c r="AL2030" s="2"/>
      <c r="AM2030" s="2"/>
    </row>
    <row r="2031" spans="2:39" x14ac:dyDescent="0.25">
      <c r="C2031" s="2"/>
      <c r="D2031" s="2"/>
      <c r="E2031" s="2"/>
      <c r="F2031" s="2"/>
      <c r="G2031" s="2"/>
      <c r="H2031" s="2"/>
      <c r="I2031" s="2"/>
      <c r="J2031" s="2"/>
      <c r="L2031" s="2"/>
      <c r="M2031" s="2"/>
      <c r="N2031" s="2"/>
      <c r="O2031" s="2"/>
      <c r="P2031" s="2"/>
      <c r="Q2031" s="2"/>
      <c r="R2031" s="2"/>
      <c r="S2031" s="2"/>
      <c r="T2031" s="2"/>
      <c r="U2031" s="2"/>
      <c r="V2031" s="2"/>
      <c r="W2031" s="2"/>
      <c r="X2031" s="2"/>
      <c r="Y2031" s="2"/>
      <c r="Z2031" s="2"/>
      <c r="AA2031" s="2"/>
      <c r="AB2031" s="2"/>
      <c r="AC2031" s="2"/>
      <c r="AD2031" s="2"/>
      <c r="AE2031" s="2"/>
      <c r="AF2031" s="2"/>
      <c r="AG2031" s="2"/>
      <c r="AH2031" s="2"/>
      <c r="AI2031" s="2"/>
      <c r="AJ2031" s="2"/>
      <c r="AK2031" s="2"/>
      <c r="AL2031" s="2"/>
      <c r="AM2031" s="2"/>
    </row>
    <row r="2032" spans="2:39" x14ac:dyDescent="0.25">
      <c r="B2032" s="13" t="s">
        <v>964</v>
      </c>
      <c r="C2032" s="2"/>
      <c r="D2032" s="2"/>
      <c r="E2032" s="2"/>
      <c r="F2032" s="2"/>
      <c r="G2032" s="2"/>
      <c r="H2032" s="2"/>
      <c r="I2032" s="2"/>
      <c r="J2032" s="2"/>
      <c r="L2032" s="2"/>
      <c r="M2032" s="2"/>
      <c r="N2032" s="2"/>
      <c r="O2032" s="2"/>
      <c r="P2032" s="2"/>
      <c r="Q2032" s="2"/>
      <c r="R2032" s="2"/>
      <c r="S2032" s="2"/>
      <c r="T2032" s="2"/>
      <c r="U2032" s="2"/>
      <c r="V2032" s="2"/>
      <c r="W2032" s="2"/>
      <c r="X2032" s="2"/>
      <c r="Y2032" s="2"/>
      <c r="Z2032" s="2"/>
      <c r="AA2032" s="2"/>
      <c r="AB2032" s="2"/>
      <c r="AC2032" s="2"/>
      <c r="AD2032" s="2"/>
      <c r="AE2032" s="2"/>
      <c r="AF2032" s="2"/>
      <c r="AG2032" s="2"/>
      <c r="AH2032" s="2"/>
      <c r="AI2032" s="2"/>
      <c r="AJ2032" s="2"/>
      <c r="AK2032" s="2"/>
      <c r="AL2032" s="2"/>
      <c r="AM2032" s="2"/>
    </row>
    <row r="2033" spans="2:39" x14ac:dyDescent="0.25">
      <c r="B2033" t="s">
        <v>62</v>
      </c>
      <c r="C2033" s="2"/>
      <c r="D2033" s="2"/>
      <c r="E2033" s="2"/>
      <c r="F2033" s="2"/>
      <c r="G2033" s="2"/>
      <c r="H2033" s="2"/>
      <c r="I2033" s="2"/>
      <c r="J2033" s="2"/>
      <c r="L2033" s="2"/>
      <c r="M2033" s="2"/>
      <c r="N2033" s="2"/>
      <c r="O2033" s="2"/>
      <c r="P2033" s="2"/>
      <c r="Q2033" s="2"/>
      <c r="R2033" s="2"/>
      <c r="S2033" s="2"/>
      <c r="T2033" s="2"/>
      <c r="U2033" s="2"/>
      <c r="V2033" s="2"/>
      <c r="W2033" s="2"/>
      <c r="X2033" s="2"/>
      <c r="Y2033" s="2"/>
      <c r="Z2033" s="2"/>
      <c r="AA2033" s="2"/>
      <c r="AB2033" s="2"/>
      <c r="AC2033" s="2"/>
      <c r="AD2033" s="2"/>
      <c r="AE2033" s="2"/>
      <c r="AF2033" s="2"/>
      <c r="AG2033" s="2"/>
      <c r="AH2033" s="2"/>
      <c r="AI2033" s="2"/>
      <c r="AJ2033" s="2"/>
      <c r="AK2033" s="2"/>
      <c r="AL2033" s="2"/>
      <c r="AM2033" s="2"/>
    </row>
    <row r="2034" spans="2:39" x14ac:dyDescent="0.25">
      <c r="B2034" t="s">
        <v>961</v>
      </c>
      <c r="C2034" s="2">
        <v>30.9</v>
      </c>
      <c r="D2034" s="2">
        <v>31.2</v>
      </c>
      <c r="E2034" s="2">
        <v>30.9</v>
      </c>
      <c r="F2034" s="2">
        <v>32</v>
      </c>
      <c r="G2034" s="2"/>
      <c r="H2034" s="2"/>
      <c r="I2034" s="2"/>
      <c r="J2034" s="2"/>
      <c r="L2034" s="2"/>
      <c r="M2034" s="2"/>
      <c r="N2034" s="2"/>
      <c r="O2034" s="2"/>
      <c r="P2034" s="2"/>
      <c r="Q2034" s="2"/>
      <c r="R2034" s="2"/>
      <c r="S2034" s="2"/>
      <c r="T2034" s="2"/>
      <c r="U2034" s="2"/>
      <c r="V2034" s="2"/>
      <c r="W2034" s="2"/>
      <c r="X2034" s="2"/>
      <c r="Y2034" s="2"/>
      <c r="Z2034" s="2"/>
      <c r="AA2034" s="2"/>
      <c r="AB2034" s="2"/>
      <c r="AC2034" s="2"/>
      <c r="AD2034" s="2"/>
      <c r="AE2034" s="2"/>
      <c r="AF2034" s="2"/>
      <c r="AG2034" s="2"/>
      <c r="AH2034" s="2"/>
      <c r="AI2034" s="2"/>
      <c r="AJ2034" s="2"/>
      <c r="AK2034" s="2"/>
      <c r="AL2034" s="2"/>
      <c r="AM2034" s="2"/>
    </row>
    <row r="2035" spans="2:39" x14ac:dyDescent="0.25">
      <c r="B2035" t="s">
        <v>962</v>
      </c>
      <c r="C2035" s="2">
        <v>11</v>
      </c>
      <c r="D2035" s="2">
        <v>12.3</v>
      </c>
      <c r="E2035" s="2">
        <v>14.2</v>
      </c>
      <c r="F2035" s="2">
        <v>16</v>
      </c>
      <c r="G2035" s="2"/>
      <c r="H2035" s="2"/>
      <c r="I2035" s="2"/>
      <c r="J2035" s="2"/>
      <c r="L2035" s="2"/>
      <c r="M2035" s="2"/>
      <c r="N2035" s="2"/>
      <c r="O2035" s="2"/>
      <c r="P2035" s="2"/>
      <c r="Q2035" s="2"/>
      <c r="R2035" s="2"/>
      <c r="S2035" s="2"/>
      <c r="T2035" s="2"/>
      <c r="U2035" s="2"/>
      <c r="V2035" s="2"/>
      <c r="W2035" s="2"/>
      <c r="X2035" s="2"/>
      <c r="Y2035" s="2"/>
      <c r="Z2035" s="2"/>
      <c r="AA2035" s="2"/>
      <c r="AB2035" s="2"/>
      <c r="AC2035" s="2"/>
      <c r="AD2035" s="2"/>
      <c r="AE2035" s="2"/>
      <c r="AF2035" s="2"/>
      <c r="AG2035" s="2"/>
      <c r="AH2035" s="2"/>
      <c r="AI2035" s="2"/>
      <c r="AJ2035" s="2"/>
      <c r="AK2035" s="2"/>
      <c r="AL2035" s="2"/>
      <c r="AM2035" s="2"/>
    </row>
    <row r="2036" spans="2:39" x14ac:dyDescent="0.25">
      <c r="B2036" t="s">
        <v>61</v>
      </c>
      <c r="C2036" s="2"/>
      <c r="D2036" s="2"/>
      <c r="E2036" s="2"/>
      <c r="F2036" s="2"/>
      <c r="G2036" s="2"/>
      <c r="H2036" s="2"/>
      <c r="I2036" s="2"/>
      <c r="J2036" s="2"/>
      <c r="L2036" s="2"/>
      <c r="M2036" s="2"/>
      <c r="N2036" s="2"/>
      <c r="O2036" s="2"/>
      <c r="P2036" s="2"/>
      <c r="Q2036" s="2"/>
      <c r="R2036" s="2"/>
      <c r="S2036" s="2"/>
      <c r="T2036" s="2"/>
      <c r="U2036" s="2"/>
      <c r="V2036" s="2"/>
      <c r="W2036" s="2"/>
      <c r="X2036" s="2"/>
      <c r="Y2036" s="2"/>
      <c r="Z2036" s="2"/>
      <c r="AA2036" s="2"/>
      <c r="AB2036" s="2"/>
      <c r="AC2036" s="2"/>
      <c r="AD2036" s="2"/>
      <c r="AE2036" s="2"/>
      <c r="AF2036" s="2"/>
      <c r="AG2036" s="2"/>
      <c r="AH2036" s="2"/>
      <c r="AI2036" s="2"/>
      <c r="AJ2036" s="2"/>
      <c r="AK2036" s="2"/>
      <c r="AL2036" s="2"/>
      <c r="AM2036" s="2"/>
    </row>
    <row r="2037" spans="2:39" x14ac:dyDescent="0.25">
      <c r="B2037" t="s">
        <v>961</v>
      </c>
      <c r="C2037" s="2">
        <v>22.7</v>
      </c>
      <c r="D2037" s="2">
        <v>23.4</v>
      </c>
      <c r="E2037" s="2">
        <v>25.6</v>
      </c>
      <c r="F2037" s="2">
        <v>22.2</v>
      </c>
      <c r="G2037" s="2"/>
      <c r="H2037" s="2"/>
      <c r="I2037" s="2"/>
      <c r="J2037" s="2"/>
      <c r="L2037" s="2"/>
      <c r="M2037" s="2"/>
      <c r="N2037" s="2"/>
      <c r="O2037" s="2"/>
      <c r="P2037" s="2"/>
      <c r="Q2037" s="2"/>
      <c r="R2037" s="2"/>
      <c r="S2037" s="2"/>
      <c r="T2037" s="2"/>
      <c r="U2037" s="2"/>
      <c r="V2037" s="2"/>
      <c r="W2037" s="2"/>
      <c r="X2037" s="2"/>
      <c r="Y2037" s="2"/>
      <c r="Z2037" s="2"/>
      <c r="AA2037" s="2"/>
      <c r="AB2037" s="2"/>
      <c r="AC2037" s="2"/>
      <c r="AD2037" s="2"/>
      <c r="AE2037" s="2"/>
      <c r="AF2037" s="2"/>
      <c r="AG2037" s="2"/>
      <c r="AH2037" s="2"/>
      <c r="AI2037" s="2"/>
      <c r="AJ2037" s="2"/>
      <c r="AK2037" s="2"/>
      <c r="AL2037" s="2"/>
      <c r="AM2037" s="2"/>
    </row>
    <row r="2038" spans="2:39" x14ac:dyDescent="0.25">
      <c r="B2038" t="s">
        <v>962</v>
      </c>
      <c r="C2038" s="2">
        <v>8.6</v>
      </c>
      <c r="D2038" s="2">
        <v>6.2</v>
      </c>
      <c r="E2038" s="2">
        <v>12</v>
      </c>
      <c r="F2038" s="2">
        <v>11.8</v>
      </c>
      <c r="G2038" s="2"/>
      <c r="H2038" s="2"/>
      <c r="I2038" s="2"/>
      <c r="J2038" s="2"/>
      <c r="L2038" s="2"/>
      <c r="M2038" s="2"/>
      <c r="N2038" s="2"/>
      <c r="O2038" s="2"/>
      <c r="P2038" s="2"/>
      <c r="Q2038" s="2"/>
      <c r="R2038" s="2"/>
      <c r="S2038" s="2"/>
      <c r="T2038" s="2"/>
      <c r="U2038" s="2"/>
      <c r="V2038" s="2"/>
      <c r="W2038" s="2"/>
      <c r="X2038" s="2"/>
      <c r="Y2038" s="2"/>
      <c r="Z2038" s="2"/>
      <c r="AA2038" s="2"/>
      <c r="AB2038" s="2"/>
      <c r="AC2038" s="2"/>
      <c r="AD2038" s="2"/>
      <c r="AE2038" s="2"/>
      <c r="AF2038" s="2"/>
      <c r="AG2038" s="2"/>
      <c r="AH2038" s="2"/>
      <c r="AI2038" s="2"/>
      <c r="AJ2038" s="2"/>
      <c r="AK2038" s="2"/>
      <c r="AL2038" s="2"/>
      <c r="AM2038" s="2"/>
    </row>
    <row r="2039" spans="2:39" x14ac:dyDescent="0.25">
      <c r="C2039" s="2"/>
      <c r="D2039" s="2"/>
      <c r="E2039" s="2"/>
      <c r="F2039" s="2"/>
      <c r="G2039" s="2"/>
      <c r="H2039" s="2"/>
      <c r="I2039" s="2"/>
      <c r="J2039" s="2"/>
      <c r="L2039" s="2"/>
      <c r="M2039" s="2"/>
      <c r="N2039" s="2"/>
      <c r="O2039" s="2"/>
      <c r="P2039" s="2"/>
      <c r="Q2039" s="2"/>
      <c r="R2039" s="2"/>
      <c r="S2039" s="2"/>
      <c r="T2039" s="2"/>
      <c r="U2039" s="2"/>
      <c r="V2039" s="2"/>
      <c r="W2039" s="2"/>
      <c r="X2039" s="2"/>
      <c r="Y2039" s="2"/>
      <c r="Z2039" s="2"/>
      <c r="AA2039" s="2"/>
      <c r="AB2039" s="2"/>
      <c r="AC2039" s="2"/>
      <c r="AD2039" s="2"/>
      <c r="AE2039" s="2"/>
      <c r="AF2039" s="2"/>
      <c r="AG2039" s="2"/>
      <c r="AH2039" s="2"/>
      <c r="AI2039" s="2"/>
      <c r="AJ2039" s="2"/>
      <c r="AK2039" s="2"/>
      <c r="AL2039" s="2"/>
      <c r="AM2039" s="2"/>
    </row>
    <row r="2040" spans="2:39" x14ac:dyDescent="0.25">
      <c r="C2040" s="2"/>
      <c r="D2040" s="2"/>
      <c r="E2040" s="2"/>
      <c r="F2040" s="2"/>
      <c r="G2040" s="2"/>
      <c r="H2040" s="2"/>
      <c r="I2040" s="2"/>
      <c r="J2040" s="2"/>
      <c r="L2040" s="2"/>
      <c r="M2040" s="2"/>
      <c r="N2040" s="2"/>
      <c r="O2040" s="2"/>
      <c r="P2040" s="2"/>
      <c r="Q2040" s="2"/>
      <c r="R2040" s="2"/>
      <c r="S2040" s="2"/>
      <c r="T2040" s="2"/>
      <c r="U2040" s="2"/>
      <c r="V2040" s="2"/>
      <c r="W2040" s="2"/>
      <c r="X2040" s="2"/>
      <c r="Y2040" s="2"/>
      <c r="Z2040" s="2"/>
      <c r="AA2040" s="2"/>
      <c r="AB2040" s="2"/>
      <c r="AC2040" s="2"/>
      <c r="AD2040" s="2"/>
      <c r="AE2040" s="2"/>
      <c r="AF2040" s="2"/>
      <c r="AG2040" s="2"/>
      <c r="AH2040" s="2"/>
      <c r="AI2040" s="2"/>
      <c r="AJ2040" s="2"/>
      <c r="AK2040" s="2"/>
      <c r="AL2040" s="2"/>
      <c r="AM2040" s="2"/>
    </row>
    <row r="2041" spans="2:39" x14ac:dyDescent="0.25">
      <c r="B2041" s="47" t="s">
        <v>965</v>
      </c>
      <c r="C2041" s="47"/>
      <c r="D2041" s="47"/>
      <c r="E2041" s="47"/>
      <c r="F2041" s="47"/>
      <c r="G2041" s="47"/>
      <c r="H2041" s="47"/>
      <c r="I2041" s="47"/>
      <c r="J2041" s="47"/>
      <c r="K2041" s="47"/>
      <c r="L2041" s="47"/>
      <c r="M2041" s="47"/>
      <c r="N2041" s="47"/>
      <c r="O2041" s="2"/>
      <c r="P2041" s="2"/>
      <c r="Q2041" s="2"/>
      <c r="R2041" s="2"/>
      <c r="S2041" s="2"/>
      <c r="T2041" s="2"/>
      <c r="U2041" s="2"/>
      <c r="V2041" s="2"/>
      <c r="W2041" s="2"/>
      <c r="X2041" s="2"/>
      <c r="Y2041" s="2"/>
      <c r="Z2041" s="2"/>
      <c r="AA2041" s="2"/>
      <c r="AB2041" s="2"/>
      <c r="AC2041" s="2"/>
      <c r="AD2041" s="2"/>
      <c r="AE2041" s="2"/>
      <c r="AF2041" s="2"/>
      <c r="AG2041" s="2"/>
      <c r="AH2041" s="2"/>
      <c r="AI2041" s="2"/>
      <c r="AJ2041" s="2"/>
      <c r="AK2041" s="2"/>
      <c r="AL2041" s="2"/>
      <c r="AM2041" s="2"/>
    </row>
    <row r="2042" spans="2:39" x14ac:dyDescent="0.25">
      <c r="C2042" s="2"/>
      <c r="D2042" s="2"/>
      <c r="E2042" s="2"/>
      <c r="F2042" s="2"/>
      <c r="G2042" s="2"/>
      <c r="H2042" s="2"/>
      <c r="I2042" s="2"/>
      <c r="J2042" s="2"/>
      <c r="L2042" s="2"/>
      <c r="M2042" s="2"/>
      <c r="N2042" s="2"/>
      <c r="O2042" s="2"/>
      <c r="P2042" s="2"/>
      <c r="Q2042" s="2"/>
      <c r="R2042" s="2"/>
      <c r="S2042" s="2"/>
      <c r="T2042" s="2"/>
      <c r="U2042" s="2"/>
      <c r="V2042" s="2"/>
      <c r="W2042" s="2"/>
      <c r="X2042" s="2"/>
      <c r="Y2042" s="2"/>
      <c r="Z2042" s="2"/>
      <c r="AA2042" s="2"/>
      <c r="AB2042" s="2"/>
      <c r="AC2042" s="2"/>
      <c r="AD2042" s="2"/>
      <c r="AE2042" s="2"/>
      <c r="AF2042" s="2"/>
      <c r="AG2042" s="2"/>
      <c r="AH2042" s="2"/>
      <c r="AI2042" s="2"/>
      <c r="AJ2042" s="2"/>
      <c r="AK2042" s="2"/>
      <c r="AL2042" s="2"/>
      <c r="AM2042" s="2"/>
    </row>
    <row r="2043" spans="2:39" ht="15.75" thickBot="1" x14ac:dyDescent="0.3">
      <c r="B2043" t="s">
        <v>966</v>
      </c>
      <c r="C2043" s="5">
        <v>44408</v>
      </c>
      <c r="D2043" s="2"/>
      <c r="E2043" s="2"/>
      <c r="F2043" s="2"/>
      <c r="G2043" s="2"/>
      <c r="H2043" s="2"/>
      <c r="I2043" s="2"/>
      <c r="J2043" s="2"/>
      <c r="L2043" s="2"/>
      <c r="M2043" s="2"/>
      <c r="N2043" s="2"/>
      <c r="O2043" s="2"/>
      <c r="P2043" s="2"/>
      <c r="Q2043" s="2"/>
      <c r="R2043" s="2"/>
      <c r="S2043" s="2"/>
      <c r="T2043" s="2"/>
      <c r="U2043" s="2"/>
      <c r="V2043" s="2"/>
      <c r="W2043" s="2"/>
      <c r="X2043" s="2"/>
      <c r="Y2043" s="2"/>
      <c r="Z2043" s="2"/>
      <c r="AA2043" s="2"/>
      <c r="AB2043" s="2"/>
      <c r="AC2043" s="2"/>
      <c r="AD2043" s="2"/>
      <c r="AE2043" s="2"/>
      <c r="AF2043" s="2"/>
      <c r="AG2043" s="2"/>
      <c r="AH2043" s="2"/>
      <c r="AI2043" s="2"/>
      <c r="AJ2043" s="2"/>
      <c r="AK2043" s="2"/>
      <c r="AL2043" s="2"/>
      <c r="AM2043" s="2"/>
    </row>
    <row r="2044" spans="2:39" x14ac:dyDescent="0.25">
      <c r="C2044" s="2"/>
      <c r="D2044" s="2"/>
      <c r="E2044" s="2"/>
      <c r="F2044" s="2"/>
      <c r="G2044" s="2"/>
      <c r="H2044" s="2"/>
      <c r="I2044" s="2"/>
      <c r="J2044" s="2"/>
      <c r="L2044" s="2"/>
      <c r="M2044" s="2"/>
      <c r="N2044" s="2"/>
      <c r="O2044" s="2"/>
      <c r="P2044" s="2"/>
      <c r="Q2044" s="2"/>
      <c r="R2044" s="2"/>
      <c r="S2044" s="2"/>
      <c r="T2044" s="2"/>
      <c r="U2044" s="2"/>
      <c r="V2044" s="2"/>
      <c r="W2044" s="2"/>
      <c r="X2044" s="2"/>
      <c r="Y2044" s="2"/>
      <c r="Z2044" s="2"/>
      <c r="AA2044" s="2"/>
      <c r="AB2044" s="2"/>
      <c r="AC2044" s="2"/>
      <c r="AD2044" s="2"/>
      <c r="AE2044" s="2"/>
      <c r="AF2044" s="2"/>
      <c r="AG2044" s="2"/>
      <c r="AH2044" s="2"/>
      <c r="AI2044" s="2"/>
      <c r="AJ2044" s="2"/>
      <c r="AK2044" s="2"/>
      <c r="AL2044" s="2"/>
      <c r="AM2044" s="2"/>
    </row>
    <row r="2045" spans="2:39" x14ac:dyDescent="0.25">
      <c r="C2045" s="2"/>
      <c r="D2045" s="2"/>
      <c r="E2045" s="2"/>
      <c r="F2045" s="2"/>
      <c r="G2045" s="2"/>
      <c r="H2045" s="2"/>
      <c r="I2045" s="2"/>
      <c r="J2045" s="2"/>
      <c r="L2045" s="2"/>
      <c r="M2045" s="2"/>
      <c r="N2045" s="2"/>
      <c r="O2045" s="2"/>
      <c r="P2045" s="2"/>
      <c r="Q2045" s="2"/>
      <c r="R2045" s="2"/>
      <c r="S2045" s="2"/>
      <c r="T2045" s="2"/>
      <c r="U2045" s="2"/>
      <c r="V2045" s="2"/>
      <c r="W2045" s="2"/>
      <c r="X2045" s="2"/>
      <c r="Y2045" s="2"/>
      <c r="Z2045" s="2"/>
      <c r="AA2045" s="2"/>
      <c r="AB2045" s="2"/>
      <c r="AC2045" s="2"/>
      <c r="AD2045" s="2"/>
      <c r="AE2045" s="2"/>
      <c r="AF2045" s="2"/>
      <c r="AG2045" s="2"/>
      <c r="AH2045" s="2"/>
      <c r="AI2045" s="2"/>
      <c r="AJ2045" s="2"/>
      <c r="AK2045" s="2"/>
      <c r="AL2045" s="2"/>
      <c r="AM2045" s="2"/>
    </row>
    <row r="2046" spans="2:39" x14ac:dyDescent="0.25">
      <c r="B2046" s="47" t="s">
        <v>967</v>
      </c>
      <c r="C2046" s="47"/>
      <c r="D2046" s="47"/>
      <c r="E2046" s="47"/>
      <c r="F2046" s="47"/>
      <c r="G2046" s="47"/>
      <c r="H2046" s="47"/>
      <c r="I2046" s="47"/>
      <c r="J2046" s="47"/>
      <c r="K2046" s="47"/>
      <c r="L2046" s="47"/>
      <c r="M2046" s="47"/>
      <c r="N2046" s="47"/>
      <c r="O2046" s="2"/>
      <c r="P2046" s="2"/>
      <c r="Q2046" s="2"/>
      <c r="R2046" s="2"/>
      <c r="S2046" s="2"/>
      <c r="T2046" s="2"/>
      <c r="U2046" s="2"/>
      <c r="V2046" s="2"/>
      <c r="W2046" s="2"/>
      <c r="X2046" s="2"/>
      <c r="Y2046" s="2"/>
      <c r="Z2046" s="2"/>
      <c r="AA2046" s="2"/>
      <c r="AB2046" s="2"/>
      <c r="AC2046" s="2"/>
      <c r="AD2046" s="2"/>
      <c r="AE2046" s="2"/>
      <c r="AF2046" s="2"/>
      <c r="AG2046" s="2"/>
      <c r="AH2046" s="2"/>
      <c r="AI2046" s="2"/>
      <c r="AJ2046" s="2"/>
      <c r="AK2046" s="2"/>
      <c r="AL2046" s="2"/>
      <c r="AM2046" s="2"/>
    </row>
    <row r="2047" spans="2:39" x14ac:dyDescent="0.25">
      <c r="C2047" s="2"/>
      <c r="D2047" s="2"/>
      <c r="E2047" s="2"/>
      <c r="F2047" s="2"/>
      <c r="G2047" s="2"/>
      <c r="H2047" s="2"/>
      <c r="I2047" s="2"/>
      <c r="J2047" s="2"/>
      <c r="L2047" s="2"/>
      <c r="M2047" s="2"/>
      <c r="N2047" s="2"/>
      <c r="O2047" s="2"/>
      <c r="P2047" s="2"/>
      <c r="Q2047" s="2"/>
      <c r="R2047" s="2"/>
      <c r="S2047" s="2"/>
      <c r="T2047" s="2"/>
      <c r="U2047" s="2"/>
      <c r="V2047" s="2"/>
      <c r="W2047" s="2"/>
      <c r="X2047" s="2"/>
      <c r="Y2047" s="2"/>
      <c r="Z2047" s="2"/>
      <c r="AA2047" s="2"/>
      <c r="AB2047" s="2"/>
      <c r="AC2047" s="2"/>
      <c r="AD2047" s="2"/>
      <c r="AE2047" s="2"/>
      <c r="AF2047" s="2"/>
      <c r="AG2047" s="2"/>
      <c r="AH2047" s="2"/>
      <c r="AI2047" s="2"/>
      <c r="AJ2047" s="2"/>
      <c r="AK2047" s="2"/>
      <c r="AL2047" s="2"/>
      <c r="AM2047" s="2"/>
    </row>
    <row r="2048" spans="2:39" ht="15.75" thickBot="1" x14ac:dyDescent="0.3">
      <c r="C2048" s="5">
        <v>44408</v>
      </c>
      <c r="D2048" s="5">
        <v>44043</v>
      </c>
      <c r="E2048" s="5">
        <v>43677</v>
      </c>
      <c r="F2048" s="5">
        <v>43312</v>
      </c>
      <c r="G2048" s="5">
        <v>42947</v>
      </c>
      <c r="H2048" s="5">
        <v>42582</v>
      </c>
      <c r="I2048" s="2"/>
      <c r="J2048" s="2"/>
      <c r="L2048" s="2"/>
      <c r="M2048" s="2"/>
      <c r="N2048" s="2"/>
      <c r="O2048" s="2"/>
      <c r="P2048" s="2"/>
      <c r="Q2048" s="2"/>
      <c r="R2048" s="2"/>
      <c r="S2048" s="2"/>
      <c r="T2048" s="2"/>
      <c r="U2048" s="2"/>
      <c r="V2048" s="2"/>
      <c r="W2048" s="2"/>
      <c r="X2048" s="2"/>
      <c r="Y2048" s="2"/>
      <c r="Z2048" s="2"/>
      <c r="AA2048" s="2"/>
      <c r="AB2048" s="2"/>
      <c r="AC2048" s="2"/>
      <c r="AD2048" s="2"/>
      <c r="AE2048" s="2"/>
      <c r="AF2048" s="2"/>
      <c r="AG2048" s="2"/>
      <c r="AH2048" s="2"/>
      <c r="AI2048" s="2"/>
      <c r="AJ2048" s="2"/>
      <c r="AK2048" s="2"/>
      <c r="AL2048" s="2"/>
      <c r="AM2048" s="2"/>
    </row>
    <row r="2049" spans="2:39" x14ac:dyDescent="0.25">
      <c r="B2049" t="s">
        <v>152</v>
      </c>
      <c r="C2049" s="2">
        <v>1276</v>
      </c>
      <c r="D2049" s="2">
        <v>1215</v>
      </c>
      <c r="E2049" s="2">
        <v>1117</v>
      </c>
      <c r="F2049" s="2">
        <v>1079</v>
      </c>
      <c r="G2049" s="2">
        <v>1055</v>
      </c>
      <c r="H2049">
        <v>959</v>
      </c>
      <c r="I2049" s="2"/>
      <c r="J2049" s="2"/>
      <c r="L2049" s="2"/>
      <c r="M2049" s="2"/>
      <c r="N2049" s="2"/>
      <c r="O2049" s="2"/>
      <c r="P2049" s="2"/>
      <c r="Q2049" s="2"/>
      <c r="R2049" s="2"/>
      <c r="S2049" s="2"/>
      <c r="T2049" s="2"/>
      <c r="U2049" s="2"/>
      <c r="V2049" s="2"/>
      <c r="W2049" s="2"/>
      <c r="X2049" s="2"/>
      <c r="Y2049" s="2"/>
      <c r="Z2049" s="2"/>
      <c r="AA2049" s="2"/>
      <c r="AB2049" s="2"/>
      <c r="AC2049" s="2"/>
      <c r="AD2049" s="2"/>
      <c r="AE2049" s="2"/>
      <c r="AF2049" s="2"/>
      <c r="AG2049" s="2"/>
      <c r="AH2049" s="2"/>
      <c r="AI2049" s="2"/>
      <c r="AJ2049" s="2"/>
      <c r="AK2049" s="2"/>
      <c r="AL2049" s="2"/>
      <c r="AM2049" s="2"/>
    </row>
    <row r="2050" spans="2:39" x14ac:dyDescent="0.25">
      <c r="B2050" t="s">
        <v>521</v>
      </c>
      <c r="C2050" s="2">
        <v>1163</v>
      </c>
      <c r="D2050" s="2">
        <v>1080</v>
      </c>
      <c r="E2050" s="2">
        <v>1048</v>
      </c>
      <c r="F2050" s="2">
        <v>1046</v>
      </c>
      <c r="G2050" s="2">
        <v>1013</v>
      </c>
      <c r="H2050">
        <v>986</v>
      </c>
      <c r="I2050" s="2"/>
      <c r="J2050" s="2"/>
      <c r="L2050" s="2"/>
      <c r="M2050" s="2"/>
      <c r="N2050" s="2"/>
      <c r="O2050" s="2"/>
      <c r="P2050" s="2"/>
      <c r="Q2050" s="2"/>
      <c r="R2050" s="2"/>
      <c r="S2050" s="2"/>
      <c r="T2050" s="2"/>
      <c r="U2050" s="2"/>
      <c r="V2050" s="2"/>
      <c r="W2050" s="2"/>
      <c r="X2050" s="2"/>
      <c r="Y2050" s="2"/>
      <c r="Z2050" s="2"/>
      <c r="AA2050" s="2"/>
      <c r="AB2050" s="2"/>
      <c r="AC2050" s="2"/>
      <c r="AD2050" s="2"/>
      <c r="AE2050" s="2"/>
      <c r="AF2050" s="2"/>
      <c r="AG2050" s="2"/>
      <c r="AH2050" s="2"/>
      <c r="AI2050" s="2"/>
      <c r="AJ2050" s="2"/>
      <c r="AK2050" s="2"/>
      <c r="AL2050" s="2"/>
      <c r="AM2050" s="2"/>
    </row>
    <row r="2051" spans="2:39" x14ac:dyDescent="0.25">
      <c r="B2051" t="s">
        <v>154</v>
      </c>
      <c r="C2051" s="2">
        <v>187</v>
      </c>
      <c r="D2051" s="2">
        <v>176</v>
      </c>
      <c r="E2051" s="2">
        <v>180</v>
      </c>
      <c r="F2051" s="2">
        <v>146</v>
      </c>
      <c r="G2051" s="2">
        <v>139</v>
      </c>
      <c r="H2051">
        <v>132</v>
      </c>
      <c r="I2051" s="2"/>
      <c r="J2051" s="2"/>
      <c r="L2051" s="2"/>
      <c r="M2051" s="2"/>
      <c r="N2051" s="2"/>
      <c r="O2051" s="2"/>
      <c r="P2051" s="2"/>
      <c r="Q2051" s="2"/>
      <c r="R2051" s="2"/>
      <c r="S2051" s="2"/>
      <c r="T2051" s="2"/>
      <c r="U2051" s="2"/>
      <c r="V2051" s="2"/>
      <c r="W2051" s="2"/>
      <c r="X2051" s="2"/>
      <c r="Y2051" s="2"/>
      <c r="Z2051" s="2"/>
      <c r="AA2051" s="2"/>
      <c r="AB2051" s="2"/>
      <c r="AC2051" s="2"/>
      <c r="AD2051" s="2"/>
      <c r="AE2051" s="2"/>
      <c r="AF2051" s="2"/>
      <c r="AG2051" s="2"/>
      <c r="AH2051" s="2"/>
      <c r="AI2051" s="2"/>
      <c r="AJ2051" s="2"/>
      <c r="AK2051" s="2"/>
      <c r="AL2051" s="2"/>
      <c r="AM2051" s="2"/>
    </row>
    <row r="2052" spans="2:39" x14ac:dyDescent="0.25">
      <c r="B2052" t="s">
        <v>968</v>
      </c>
      <c r="C2052" s="2">
        <v>706</v>
      </c>
      <c r="D2052" s="2">
        <v>699</v>
      </c>
      <c r="E2052" s="2">
        <v>672</v>
      </c>
      <c r="F2052" s="2">
        <v>262</v>
      </c>
      <c r="G2052" s="2">
        <v>246</v>
      </c>
      <c r="H2052">
        <v>570</v>
      </c>
      <c r="I2052" s="2"/>
      <c r="J2052" s="2"/>
      <c r="L2052" s="2"/>
      <c r="M2052" s="2"/>
      <c r="N2052" s="2"/>
      <c r="O2052" s="2"/>
      <c r="P2052" s="2"/>
      <c r="Q2052" s="2"/>
      <c r="R2052" s="2"/>
      <c r="S2052" s="2"/>
      <c r="T2052" s="2"/>
      <c r="U2052" s="2"/>
      <c r="V2052" s="2"/>
      <c r="W2052" s="2"/>
      <c r="X2052" s="2"/>
      <c r="Y2052" s="2"/>
      <c r="Z2052" s="2"/>
      <c r="AA2052" s="2"/>
      <c r="AB2052" s="2"/>
      <c r="AC2052" s="2"/>
      <c r="AD2052" s="2"/>
      <c r="AE2052" s="2"/>
      <c r="AF2052" s="2"/>
      <c r="AG2052" s="2"/>
      <c r="AH2052" s="2"/>
      <c r="AI2052" s="2"/>
      <c r="AJ2052" s="2"/>
      <c r="AK2052" s="2"/>
      <c r="AL2052" s="2"/>
      <c r="AM2052" s="2"/>
    </row>
    <row r="2053" spans="2:39" x14ac:dyDescent="0.25">
      <c r="B2053" t="s">
        <v>594</v>
      </c>
      <c r="C2053" s="2">
        <v>300</v>
      </c>
      <c r="D2053" s="2">
        <v>281</v>
      </c>
      <c r="E2053" s="2">
        <v>274</v>
      </c>
      <c r="F2053" s="2">
        <v>647</v>
      </c>
      <c r="G2053" s="2">
        <v>600</v>
      </c>
      <c r="H2053">
        <v>238</v>
      </c>
      <c r="I2053" s="2"/>
      <c r="J2053" s="2"/>
      <c r="L2053" s="2"/>
      <c r="M2053" s="2"/>
      <c r="N2053" s="2"/>
      <c r="O2053" s="2"/>
      <c r="P2053" s="2"/>
      <c r="Q2053" s="2"/>
      <c r="R2053" s="2"/>
      <c r="S2053" s="2"/>
      <c r="T2053" s="2"/>
      <c r="U2053" s="2"/>
      <c r="V2053" s="2"/>
      <c r="W2053" s="2"/>
      <c r="X2053" s="2"/>
      <c r="Y2053" s="2"/>
      <c r="Z2053" s="2"/>
      <c r="AA2053" s="2"/>
      <c r="AB2053" s="2"/>
      <c r="AC2053" s="2"/>
      <c r="AD2053" s="2"/>
      <c r="AE2053" s="2"/>
      <c r="AF2053" s="2"/>
      <c r="AG2053" s="2"/>
      <c r="AH2053" s="2"/>
      <c r="AI2053" s="2"/>
      <c r="AJ2053" s="2"/>
      <c r="AK2053" s="2"/>
      <c r="AL2053" s="2"/>
      <c r="AM2053" s="2"/>
    </row>
    <row r="2054" spans="2:39" ht="15.75" thickBot="1" x14ac:dyDescent="0.3">
      <c r="B2054" t="s">
        <v>590</v>
      </c>
      <c r="C2054" s="28">
        <v>77</v>
      </c>
      <c r="D2054" s="28">
        <v>70</v>
      </c>
      <c r="E2054" s="28">
        <v>64</v>
      </c>
      <c r="F2054" s="28">
        <v>61</v>
      </c>
      <c r="G2054" s="28">
        <v>61</v>
      </c>
      <c r="H2054" s="28">
        <v>61</v>
      </c>
      <c r="I2054" s="2"/>
      <c r="J2054" s="2"/>
      <c r="L2054" s="2"/>
      <c r="M2054" s="2"/>
      <c r="N2054" s="2"/>
      <c r="O2054" s="2"/>
      <c r="P2054" s="2"/>
      <c r="Q2054" s="2"/>
      <c r="R2054" s="2"/>
      <c r="S2054" s="2"/>
      <c r="T2054" s="2"/>
      <c r="U2054" s="2"/>
      <c r="V2054" s="2"/>
      <c r="W2054" s="2"/>
      <c r="X2054" s="2"/>
      <c r="Y2054" s="2"/>
      <c r="Z2054" s="2"/>
      <c r="AA2054" s="2"/>
      <c r="AB2054" s="2"/>
      <c r="AC2054" s="2"/>
      <c r="AD2054" s="2"/>
      <c r="AE2054" s="2"/>
      <c r="AF2054" s="2"/>
      <c r="AG2054" s="2"/>
      <c r="AH2054" s="2"/>
      <c r="AI2054" s="2"/>
      <c r="AJ2054" s="2"/>
      <c r="AK2054" s="2"/>
      <c r="AL2054" s="2"/>
      <c r="AM2054" s="2"/>
    </row>
    <row r="2055" spans="2:39" s="13" customFormat="1" x14ac:dyDescent="0.25">
      <c r="B2055" s="13" t="s">
        <v>41</v>
      </c>
      <c r="C2055" s="27">
        <f>SUM(C2049:C2054)</f>
        <v>3709</v>
      </c>
      <c r="D2055" s="27">
        <f>SUM(D2049:D2054)</f>
        <v>3521</v>
      </c>
      <c r="E2055" s="27">
        <f t="shared" ref="E2055:G2055" si="274">SUM(E2049:E2054)</f>
        <v>3355</v>
      </c>
      <c r="F2055" s="27">
        <f t="shared" si="274"/>
        <v>3241</v>
      </c>
      <c r="G2055" s="27">
        <f t="shared" si="274"/>
        <v>3114</v>
      </c>
      <c r="H2055" s="27">
        <f>SUM(H2049:H2054)</f>
        <v>2946</v>
      </c>
      <c r="I2055" s="2"/>
      <c r="J2055" s="2"/>
      <c r="K2055" s="27"/>
      <c r="L2055" s="27"/>
      <c r="M2055" s="27"/>
      <c r="N2055" s="27"/>
      <c r="O2055" s="27"/>
      <c r="P2055" s="27"/>
      <c r="Q2055" s="27"/>
      <c r="R2055" s="27"/>
      <c r="S2055" s="27"/>
      <c r="T2055" s="27"/>
      <c r="U2055" s="27"/>
      <c r="V2055" s="27"/>
      <c r="W2055" s="27"/>
      <c r="X2055" s="27"/>
      <c r="Y2055" s="27"/>
      <c r="Z2055" s="27"/>
      <c r="AA2055" s="27"/>
      <c r="AB2055" s="27"/>
      <c r="AC2055" s="27"/>
      <c r="AD2055" s="27"/>
      <c r="AE2055" s="27"/>
      <c r="AF2055" s="27"/>
      <c r="AG2055" s="27"/>
      <c r="AH2055" s="27"/>
      <c r="AI2055" s="27"/>
      <c r="AJ2055" s="27"/>
      <c r="AK2055" s="27"/>
      <c r="AL2055" s="27"/>
      <c r="AM2055" s="27"/>
    </row>
    <row r="2056" spans="2:39" s="76" customFormat="1" x14ac:dyDescent="0.25">
      <c r="B2056" s="10" t="s">
        <v>9</v>
      </c>
      <c r="C2056" s="57">
        <f>(C2055/D2055)-1</f>
        <v>5.3393922181198539E-2</v>
      </c>
      <c r="D2056" s="57">
        <f>(D2055/E2055)-1</f>
        <v>4.947839046199709E-2</v>
      </c>
      <c r="E2056" s="57">
        <f>(E2055/F2055)-1</f>
        <v>3.5174328910829944E-2</v>
      </c>
      <c r="F2056" s="57">
        <f>(F2055/G2055)-1</f>
        <v>4.0783558124598551E-2</v>
      </c>
      <c r="G2056" s="57">
        <f>(G2055/H2055)-1</f>
        <v>5.7026476578411422E-2</v>
      </c>
      <c r="H2056" s="57"/>
      <c r="I2056" s="68"/>
      <c r="J2056" s="68"/>
      <c r="K2056" s="75"/>
      <c r="L2056" s="75"/>
      <c r="M2056" s="75"/>
      <c r="N2056" s="75"/>
      <c r="O2056" s="75"/>
      <c r="P2056" s="75"/>
      <c r="Q2056" s="75"/>
      <c r="R2056" s="75"/>
      <c r="S2056" s="75"/>
      <c r="T2056" s="75"/>
      <c r="U2056" s="75"/>
      <c r="V2056" s="75"/>
      <c r="W2056" s="75"/>
      <c r="X2056" s="75"/>
      <c r="Y2056" s="75"/>
      <c r="Z2056" s="75"/>
      <c r="AA2056" s="75"/>
      <c r="AB2056" s="75"/>
      <c r="AC2056" s="75"/>
      <c r="AD2056" s="75"/>
      <c r="AE2056" s="75"/>
      <c r="AF2056" s="75"/>
      <c r="AG2056" s="75"/>
      <c r="AH2056" s="75"/>
      <c r="AI2056" s="75"/>
      <c r="AJ2056" s="75"/>
      <c r="AK2056" s="75"/>
      <c r="AL2056" s="75"/>
      <c r="AM2056" s="75"/>
    </row>
    <row r="2057" spans="2:39" s="13" customFormat="1" x14ac:dyDescent="0.25">
      <c r="C2057" s="27"/>
      <c r="D2057" s="27"/>
      <c r="E2057" s="27"/>
      <c r="F2057" s="27"/>
      <c r="G2057" s="27"/>
      <c r="H2057" s="27"/>
      <c r="I2057" s="2"/>
      <c r="J2057" s="2"/>
      <c r="K2057" s="27"/>
      <c r="L2057" s="27"/>
      <c r="M2057" s="27"/>
      <c r="N2057" s="27"/>
      <c r="O2057" s="27"/>
      <c r="P2057" s="27"/>
      <c r="Q2057" s="27"/>
      <c r="R2057" s="27"/>
      <c r="S2057" s="27"/>
      <c r="T2057" s="27"/>
      <c r="U2057" s="27"/>
      <c r="V2057" s="27"/>
      <c r="W2057" s="27"/>
      <c r="X2057" s="27"/>
      <c r="Y2057" s="27"/>
      <c r="Z2057" s="27"/>
      <c r="AA2057" s="27"/>
      <c r="AB2057" s="27"/>
      <c r="AC2057" s="27"/>
      <c r="AD2057" s="27"/>
      <c r="AE2057" s="27"/>
      <c r="AF2057" s="27"/>
      <c r="AG2057" s="27"/>
      <c r="AH2057" s="27"/>
      <c r="AI2057" s="27"/>
      <c r="AJ2057" s="27"/>
      <c r="AK2057" s="27"/>
      <c r="AL2057" s="27"/>
      <c r="AM2057" s="27"/>
    </row>
    <row r="2058" spans="2:39" s="13" customFormat="1" x14ac:dyDescent="0.25">
      <c r="C2058" s="27"/>
      <c r="D2058" s="27"/>
      <c r="E2058" s="27"/>
      <c r="F2058" s="27"/>
      <c r="G2058" s="27"/>
      <c r="H2058" s="27"/>
      <c r="I2058" s="2"/>
      <c r="J2058" s="2"/>
      <c r="K2058" s="27"/>
      <c r="L2058" s="27"/>
      <c r="M2058" s="27"/>
      <c r="N2058" s="27"/>
      <c r="O2058" s="27"/>
      <c r="P2058" s="27"/>
      <c r="Q2058" s="27"/>
      <c r="R2058" s="27"/>
      <c r="S2058" s="27"/>
      <c r="T2058" s="27"/>
      <c r="U2058" s="27"/>
      <c r="V2058" s="27"/>
      <c r="W2058" s="27"/>
      <c r="X2058" s="27"/>
      <c r="Y2058" s="27"/>
      <c r="Z2058" s="27"/>
      <c r="AA2058" s="27"/>
      <c r="AB2058" s="27"/>
      <c r="AC2058" s="27"/>
      <c r="AD2058" s="27"/>
      <c r="AE2058" s="27"/>
      <c r="AF2058" s="27"/>
      <c r="AG2058" s="27"/>
      <c r="AH2058" s="27"/>
      <c r="AI2058" s="27"/>
      <c r="AJ2058" s="27"/>
      <c r="AK2058" s="27"/>
      <c r="AL2058" s="27"/>
      <c r="AM2058" s="27"/>
    </row>
    <row r="2059" spans="2:39" s="13" customFormat="1" x14ac:dyDescent="0.25">
      <c r="C2059" s="27"/>
      <c r="D2059" s="27"/>
      <c r="E2059" s="27"/>
      <c r="F2059" s="27"/>
      <c r="G2059" s="27"/>
      <c r="H2059" s="27"/>
      <c r="I2059" s="2"/>
      <c r="J2059" s="2"/>
      <c r="K2059" s="27"/>
      <c r="L2059" s="27"/>
      <c r="M2059" s="27"/>
      <c r="N2059" s="27"/>
      <c r="O2059" s="27"/>
      <c r="P2059" s="27"/>
      <c r="Q2059" s="27"/>
      <c r="R2059" s="27"/>
      <c r="S2059" s="27"/>
      <c r="T2059" s="27"/>
      <c r="U2059" s="27"/>
      <c r="V2059" s="27"/>
      <c r="W2059" s="27"/>
      <c r="X2059" s="27"/>
      <c r="Y2059" s="27"/>
      <c r="Z2059" s="27"/>
      <c r="AA2059" s="27"/>
      <c r="AB2059" s="27"/>
      <c r="AC2059" s="27"/>
      <c r="AD2059" s="27"/>
      <c r="AE2059" s="27"/>
      <c r="AF2059" s="27"/>
      <c r="AG2059" s="27"/>
      <c r="AH2059" s="27"/>
      <c r="AI2059" s="27"/>
      <c r="AJ2059" s="27"/>
      <c r="AK2059" s="27"/>
      <c r="AL2059" s="27"/>
      <c r="AM2059" s="27"/>
    </row>
    <row r="2060" spans="2:39" s="13" customFormat="1" x14ac:dyDescent="0.25">
      <c r="B2060" s="47" t="s">
        <v>969</v>
      </c>
      <c r="C2060" s="47"/>
      <c r="D2060" s="47"/>
      <c r="E2060" s="47"/>
      <c r="F2060" s="47"/>
      <c r="G2060" s="47"/>
      <c r="H2060" s="47"/>
      <c r="I2060" s="47"/>
      <c r="J2060" s="47"/>
      <c r="K2060" s="47"/>
      <c r="L2060" s="47"/>
      <c r="M2060" s="47"/>
      <c r="N2060" s="47"/>
      <c r="O2060" s="27"/>
      <c r="P2060" s="27"/>
      <c r="Q2060" s="27"/>
      <c r="R2060" s="27"/>
      <c r="S2060" s="27"/>
      <c r="T2060" s="27"/>
      <c r="U2060" s="27"/>
      <c r="V2060" s="27"/>
      <c r="W2060" s="27"/>
      <c r="X2060" s="27"/>
      <c r="Y2060" s="27"/>
      <c r="Z2060" s="27"/>
      <c r="AA2060" s="27"/>
      <c r="AB2060" s="27"/>
      <c r="AC2060" s="27"/>
      <c r="AD2060" s="27"/>
      <c r="AE2060" s="27"/>
      <c r="AF2060" s="27"/>
      <c r="AG2060" s="27"/>
      <c r="AH2060" s="27"/>
      <c r="AI2060" s="27"/>
      <c r="AJ2060" s="27"/>
      <c r="AK2060" s="27"/>
      <c r="AL2060" s="27"/>
      <c r="AM2060" s="27"/>
    </row>
    <row r="2061" spans="2:39" s="13" customFormat="1" x14ac:dyDescent="0.25">
      <c r="C2061"/>
      <c r="D2061"/>
      <c r="E2061"/>
      <c r="F2061"/>
      <c r="G2061"/>
      <c r="H2061"/>
      <c r="I2061"/>
      <c r="J2061"/>
      <c r="K2061"/>
      <c r="L2061"/>
      <c r="M2061"/>
      <c r="N2061" s="27"/>
      <c r="O2061" s="27"/>
      <c r="P2061" s="27"/>
      <c r="Q2061" s="27"/>
      <c r="R2061" s="27"/>
      <c r="S2061" s="27"/>
      <c r="T2061" s="27"/>
      <c r="U2061" s="27"/>
      <c r="V2061" s="27"/>
      <c r="W2061" s="27"/>
      <c r="X2061" s="27"/>
      <c r="Y2061" s="27"/>
      <c r="Z2061" s="27"/>
      <c r="AA2061" s="27"/>
      <c r="AB2061" s="27"/>
      <c r="AC2061" s="27"/>
      <c r="AD2061" s="27"/>
      <c r="AE2061" s="27"/>
      <c r="AF2061" s="27"/>
      <c r="AG2061" s="27"/>
      <c r="AH2061" s="27"/>
      <c r="AI2061" s="27"/>
      <c r="AJ2061" s="27"/>
      <c r="AK2061" s="27"/>
      <c r="AL2061" s="27"/>
      <c r="AM2061" s="27"/>
    </row>
    <row r="2062" spans="2:39" s="13" customFormat="1" ht="15.75" thickBot="1" x14ac:dyDescent="0.3">
      <c r="B2062" s="13" t="s">
        <v>970</v>
      </c>
      <c r="C2062" s="77" t="s">
        <v>971</v>
      </c>
      <c r="D2062" s="77" t="s">
        <v>972</v>
      </c>
      <c r="E2062" s="77" t="s">
        <v>973</v>
      </c>
      <c r="F2062" s="77" t="s">
        <v>974</v>
      </c>
      <c r="G2062" s="77" t="s">
        <v>975</v>
      </c>
      <c r="H2062" s="77" t="s">
        <v>976</v>
      </c>
      <c r="I2062" s="77" t="s">
        <v>977</v>
      </c>
      <c r="J2062" s="77" t="s">
        <v>978</v>
      </c>
      <c r="K2062" s="77" t="s">
        <v>979</v>
      </c>
      <c r="N2062" s="27"/>
      <c r="O2062" s="27"/>
      <c r="P2062" s="27"/>
      <c r="Q2062" s="27"/>
      <c r="R2062" s="27"/>
      <c r="S2062" s="27"/>
      <c r="T2062" s="27"/>
      <c r="U2062" s="27"/>
      <c r="V2062" s="27"/>
      <c r="W2062" s="27"/>
      <c r="X2062" s="27"/>
      <c r="Y2062" s="27"/>
      <c r="Z2062" s="27"/>
      <c r="AA2062" s="27"/>
      <c r="AB2062" s="27"/>
      <c r="AC2062" s="27"/>
      <c r="AD2062" s="27"/>
      <c r="AE2062" s="27"/>
      <c r="AF2062" s="27"/>
      <c r="AG2062" s="27"/>
      <c r="AH2062" s="27"/>
      <c r="AI2062" s="27"/>
      <c r="AJ2062" s="27"/>
      <c r="AK2062" s="27"/>
      <c r="AL2062" s="27"/>
      <c r="AM2062" s="27"/>
    </row>
    <row r="2063" spans="2:39" s="13" customFormat="1" x14ac:dyDescent="0.25">
      <c r="B2063" s="78">
        <v>44621</v>
      </c>
      <c r="C2063" s="2">
        <v>0.53059454030302511</v>
      </c>
      <c r="D2063" s="2">
        <v>0.74364828049085163</v>
      </c>
      <c r="E2063" s="2">
        <v>0.82269645105660183</v>
      </c>
      <c r="F2063" s="2">
        <v>0.81503545628736929</v>
      </c>
      <c r="G2063" s="2">
        <v>0.83799883663830332</v>
      </c>
      <c r="H2063" s="2">
        <v>0.94206932089212536</v>
      </c>
      <c r="I2063" s="2">
        <v>1.1579153555921935</v>
      </c>
      <c r="J2063" s="2">
        <v>1.4498959826776576</v>
      </c>
      <c r="K2063" s="2">
        <v>1.3771579319620231</v>
      </c>
      <c r="L2063" s="79"/>
      <c r="M2063"/>
      <c r="N2063" s="27"/>
      <c r="O2063" s="27"/>
      <c r="P2063" s="27"/>
      <c r="Q2063" s="27"/>
      <c r="R2063" s="27"/>
      <c r="S2063" s="27"/>
      <c r="T2063" s="27"/>
      <c r="U2063" s="27"/>
      <c r="V2063" s="27"/>
      <c r="W2063" s="27"/>
      <c r="X2063" s="27"/>
      <c r="Y2063" s="27"/>
      <c r="Z2063" s="27"/>
      <c r="AA2063" s="27"/>
      <c r="AB2063" s="27"/>
      <c r="AC2063" s="27"/>
      <c r="AD2063" s="27"/>
      <c r="AE2063" s="27"/>
      <c r="AF2063" s="27"/>
      <c r="AG2063" s="27"/>
      <c r="AH2063" s="27"/>
      <c r="AI2063" s="27"/>
      <c r="AJ2063" s="27"/>
      <c r="AK2063" s="27"/>
      <c r="AL2063" s="27"/>
      <c r="AM2063" s="27"/>
    </row>
    <row r="2064" spans="2:39" s="13" customFormat="1" x14ac:dyDescent="0.25">
      <c r="B2064" s="78">
        <v>44652</v>
      </c>
      <c r="C2064" s="2">
        <v>0.83677135023557703</v>
      </c>
      <c r="D2064" s="2">
        <v>1.211055262885093</v>
      </c>
      <c r="E2064" s="2">
        <v>1.4050138166963155</v>
      </c>
      <c r="F2064" s="2">
        <v>1.4320887490876419</v>
      </c>
      <c r="G2064" s="2">
        <v>1.4476836755469835</v>
      </c>
      <c r="H2064" s="2">
        <v>1.4995886307621238</v>
      </c>
      <c r="I2064" s="2">
        <v>1.6308212918834648</v>
      </c>
      <c r="J2064" s="2">
        <v>1.8431331775543665</v>
      </c>
      <c r="K2064" s="2">
        <v>1.7191450746760213</v>
      </c>
      <c r="L2064" s="79"/>
      <c r="M2064"/>
      <c r="N2064" s="27"/>
      <c r="O2064" s="27"/>
      <c r="P2064" s="27"/>
      <c r="Q2064" s="27"/>
      <c r="R2064" s="27"/>
      <c r="S2064" s="27"/>
      <c r="T2064" s="27"/>
      <c r="U2064" s="27"/>
      <c r="V2064" s="27"/>
      <c r="W2064" s="27"/>
      <c r="X2064" s="27"/>
      <c r="Y2064" s="27"/>
      <c r="Z2064" s="27"/>
      <c r="AA2064" s="27"/>
      <c r="AB2064" s="27"/>
      <c r="AC2064" s="27"/>
      <c r="AD2064" s="27"/>
      <c r="AE2064" s="27"/>
      <c r="AF2064" s="27"/>
      <c r="AG2064" s="27"/>
      <c r="AH2064" s="27"/>
      <c r="AI2064" s="27"/>
      <c r="AJ2064" s="27"/>
      <c r="AK2064" s="27"/>
      <c r="AL2064" s="27"/>
      <c r="AM2064" s="27"/>
    </row>
    <row r="2065" spans="2:39" s="13" customFormat="1" x14ac:dyDescent="0.25">
      <c r="B2065" s="78">
        <v>44712</v>
      </c>
      <c r="C2065" s="2">
        <v>1.3051480810786507</v>
      </c>
      <c r="D2065" s="2">
        <v>1.5283812625187989</v>
      </c>
      <c r="E2065" s="2">
        <v>1.6206589266610185</v>
      </c>
      <c r="F2065" s="2">
        <v>1.640368711189969</v>
      </c>
      <c r="G2065" s="2">
        <v>1.7196692935005955</v>
      </c>
      <c r="H2065" s="2">
        <v>1.868147442251427</v>
      </c>
      <c r="I2065" s="2">
        <v>2.1303246177715218</v>
      </c>
      <c r="J2065" s="2">
        <v>2.5045721077847718</v>
      </c>
      <c r="K2065" s="2">
        <v>2.3836740335269329</v>
      </c>
      <c r="L2065" s="79"/>
      <c r="M2065"/>
      <c r="N2065" s="27"/>
      <c r="O2065" s="27"/>
      <c r="P2065" s="27"/>
      <c r="Q2065" s="27"/>
      <c r="R2065" s="27"/>
      <c r="S2065" s="27"/>
      <c r="T2065" s="27"/>
      <c r="U2065" s="27"/>
      <c r="V2065" s="27"/>
      <c r="W2065" s="27"/>
      <c r="X2065" s="27"/>
      <c r="Y2065" s="27"/>
      <c r="Z2065" s="27"/>
      <c r="AA2065" s="27"/>
      <c r="AB2065" s="27"/>
      <c r="AC2065" s="27"/>
      <c r="AD2065" s="27"/>
      <c r="AE2065" s="27"/>
      <c r="AF2065" s="27"/>
      <c r="AG2065" s="27"/>
      <c r="AH2065" s="27"/>
      <c r="AI2065" s="27"/>
      <c r="AJ2065" s="27"/>
      <c r="AK2065" s="27"/>
      <c r="AL2065" s="27"/>
      <c r="AM2065" s="27"/>
    </row>
    <row r="2066" spans="2:39" s="13" customFormat="1" x14ac:dyDescent="0.25">
      <c r="B2066" s="78">
        <v>44713</v>
      </c>
      <c r="C2066" s="2">
        <v>1.3470350436439911</v>
      </c>
      <c r="D2066" s="2">
        <v>1.5812865935994334</v>
      </c>
      <c r="E2066" s="2">
        <v>1.6831188399543489</v>
      </c>
      <c r="F2066" s="2">
        <v>1.7005769270767033</v>
      </c>
      <c r="G2066" s="2">
        <v>1.765255139404611</v>
      </c>
      <c r="H2066" s="2">
        <v>1.8989260743179781</v>
      </c>
      <c r="I2066" s="2">
        <v>2.145705053503467</v>
      </c>
      <c r="J2066" s="2">
        <v>2.4972243615203036</v>
      </c>
      <c r="K2066" s="2">
        <v>2.3768189628094754</v>
      </c>
      <c r="L2066" s="79"/>
      <c r="M2066"/>
      <c r="N2066" s="27"/>
      <c r="O2066" s="27"/>
      <c r="P2066" s="27"/>
      <c r="Q2066" s="27"/>
      <c r="R2066" s="27"/>
      <c r="S2066" s="27"/>
      <c r="T2066" s="27"/>
      <c r="U2066" s="27"/>
      <c r="V2066" s="27"/>
      <c r="W2066" s="27"/>
      <c r="X2066" s="27"/>
      <c r="Y2066" s="27"/>
      <c r="Z2066" s="27"/>
      <c r="AA2066" s="27"/>
      <c r="AB2066" s="27"/>
      <c r="AC2066" s="27"/>
      <c r="AD2066" s="27"/>
      <c r="AE2066" s="27"/>
      <c r="AF2066" s="27"/>
      <c r="AG2066" s="27"/>
      <c r="AH2066" s="27"/>
      <c r="AI2066" s="27"/>
      <c r="AJ2066" s="27"/>
      <c r="AK2066" s="27"/>
      <c r="AL2066" s="27"/>
      <c r="AM2066" s="27"/>
    </row>
    <row r="2067" spans="2:39" s="13" customFormat="1" x14ac:dyDescent="0.25">
      <c r="B2067" s="78">
        <v>44719</v>
      </c>
      <c r="C2067" s="2">
        <v>1.3728884923822109</v>
      </c>
      <c r="D2067" s="2">
        <v>1.6348066870334681</v>
      </c>
      <c r="E2067" s="2">
        <v>1.7683341439608153</v>
      </c>
      <c r="F2067" s="2">
        <v>1.7940769757969079</v>
      </c>
      <c r="G2067" s="2">
        <v>1.8548438518889951</v>
      </c>
      <c r="H2067" s="2">
        <v>1.9767102224409643</v>
      </c>
      <c r="I2067" s="2">
        <v>2.2041561752626828</v>
      </c>
      <c r="J2067" s="2">
        <v>2.5107066576284121</v>
      </c>
      <c r="K2067" s="2">
        <v>2.3811590874606816</v>
      </c>
      <c r="L2067" s="79"/>
      <c r="M2067"/>
      <c r="N2067" s="27"/>
      <c r="O2067" s="27"/>
      <c r="P2067" s="27"/>
      <c r="Q2067" s="27"/>
      <c r="R2067" s="27"/>
      <c r="S2067" s="27"/>
      <c r="T2067" s="27"/>
      <c r="U2067" s="27"/>
      <c r="V2067" s="27"/>
      <c r="W2067" s="27"/>
      <c r="X2067" s="27"/>
      <c r="Y2067" s="27"/>
      <c r="Z2067" s="27"/>
      <c r="AA2067" s="27"/>
      <c r="AB2067" s="27"/>
      <c r="AC2067" s="27"/>
      <c r="AD2067" s="27"/>
      <c r="AE2067" s="27"/>
      <c r="AF2067" s="27"/>
      <c r="AG2067" s="27"/>
      <c r="AH2067" s="27"/>
      <c r="AI2067" s="27"/>
      <c r="AJ2067" s="27"/>
      <c r="AK2067" s="27"/>
      <c r="AL2067" s="27"/>
      <c r="AM2067" s="27"/>
    </row>
    <row r="2068" spans="2:39" s="13" customFormat="1" x14ac:dyDescent="0.25">
      <c r="B2068" s="78">
        <v>44728</v>
      </c>
      <c r="C2068" s="2"/>
      <c r="D2068" s="2">
        <v>2.0230524626282036</v>
      </c>
      <c r="E2068" s="2">
        <v>2.1453924431424585</v>
      </c>
      <c r="F2068" s="2">
        <v>2.152661810123857</v>
      </c>
      <c r="G2068" s="2">
        <v>2.1971705238284436</v>
      </c>
      <c r="H2068" s="2">
        <v>2.3074912879012612</v>
      </c>
      <c r="I2068" s="2">
        <v>2.5135765409779944</v>
      </c>
      <c r="J2068" s="2">
        <v>2.7775849851524272</v>
      </c>
      <c r="K2068" s="2">
        <v>2.6270153533576233</v>
      </c>
      <c r="L2068" s="79"/>
      <c r="M2068"/>
      <c r="N2068" s="27"/>
      <c r="O2068" s="27"/>
      <c r="P2068" s="27"/>
      <c r="Q2068" s="27"/>
      <c r="R2068" s="27"/>
      <c r="S2068" s="27"/>
      <c r="T2068" s="27"/>
      <c r="U2068" s="27"/>
      <c r="V2068" s="27"/>
      <c r="W2068" s="27"/>
      <c r="X2068" s="27"/>
      <c r="Y2068" s="27"/>
      <c r="Z2068" s="27"/>
      <c r="AA2068" s="27"/>
      <c r="AB2068" s="27"/>
      <c r="AC2068" s="27"/>
      <c r="AD2068" s="27"/>
      <c r="AE2068" s="27"/>
      <c r="AF2068" s="27"/>
      <c r="AG2068" s="27"/>
      <c r="AH2068" s="27"/>
      <c r="AI2068" s="27"/>
      <c r="AJ2068" s="27"/>
      <c r="AK2068" s="27"/>
      <c r="AL2068" s="27"/>
      <c r="AM2068" s="27"/>
    </row>
    <row r="2069" spans="2:39" s="13" customFormat="1" ht="15.75" thickBot="1" x14ac:dyDescent="0.3">
      <c r="B2069"/>
      <c r="C2069" s="80"/>
      <c r="D2069" s="80"/>
      <c r="E2069" s="80"/>
      <c r="F2069" s="80"/>
      <c r="G2069" s="80"/>
      <c r="H2069" s="80"/>
      <c r="I2069" s="80"/>
      <c r="J2069" s="80"/>
      <c r="K2069" s="80"/>
      <c r="L2069" s="79"/>
      <c r="M2069"/>
      <c r="N2069" s="27"/>
      <c r="O2069" s="27"/>
      <c r="P2069" s="27"/>
      <c r="Q2069" s="27"/>
      <c r="R2069" s="27"/>
      <c r="S2069" s="27"/>
      <c r="T2069" s="27"/>
      <c r="U2069" s="27"/>
      <c r="V2069" s="27"/>
      <c r="W2069" s="27"/>
      <c r="X2069" s="27"/>
      <c r="Y2069" s="27"/>
      <c r="Z2069" s="27"/>
      <c r="AA2069" s="27"/>
      <c r="AB2069" s="27"/>
      <c r="AC2069" s="27"/>
      <c r="AD2069" s="27"/>
      <c r="AE2069" s="27"/>
      <c r="AF2069" s="27"/>
      <c r="AG2069" s="27"/>
      <c r="AH2069" s="27"/>
      <c r="AI2069" s="27"/>
      <c r="AJ2069" s="27"/>
      <c r="AK2069" s="27"/>
      <c r="AL2069" s="27"/>
      <c r="AM2069" s="27"/>
    </row>
    <row r="2070" spans="2:39" s="13" customFormat="1" x14ac:dyDescent="0.25">
      <c r="B2070" s="81" t="s">
        <v>980</v>
      </c>
      <c r="C2070" s="79"/>
      <c r="D2070" s="27">
        <f>D2068-D2066</f>
        <v>0.44176586902877024</v>
      </c>
      <c r="E2070" s="27">
        <f>E2068-E2066</f>
        <v>0.46227360318810962</v>
      </c>
      <c r="F2070" s="27">
        <f>F2068-F2066</f>
        <v>0.45208488304715377</v>
      </c>
      <c r="G2070" s="27">
        <f>G2068-G2066</f>
        <v>0.43191538442383259</v>
      </c>
      <c r="H2070" s="27">
        <f>H2068-H2066</f>
        <v>0.40856521358328313</v>
      </c>
      <c r="I2070" s="27">
        <f>I2068-I2066</f>
        <v>0.36787148747452747</v>
      </c>
      <c r="J2070" s="27">
        <f>J2068-J2066</f>
        <v>0.28036062363212366</v>
      </c>
      <c r="K2070" s="27">
        <f>K2068-K2066</f>
        <v>0.25019639054814791</v>
      </c>
      <c r="L2070" s="79"/>
      <c r="N2070" s="27"/>
      <c r="O2070" s="27"/>
      <c r="P2070" s="27"/>
      <c r="Q2070" s="27"/>
      <c r="R2070" s="27"/>
      <c r="S2070" s="27"/>
      <c r="T2070" s="27"/>
      <c r="U2070" s="27"/>
      <c r="V2070" s="27"/>
      <c r="W2070" s="27"/>
      <c r="X2070" s="27"/>
      <c r="Y2070" s="27"/>
      <c r="Z2070" s="27"/>
      <c r="AA2070" s="27"/>
      <c r="AB2070" s="27"/>
      <c r="AC2070" s="27"/>
      <c r="AD2070" s="27"/>
      <c r="AE2070" s="27"/>
      <c r="AF2070" s="27"/>
      <c r="AG2070" s="27"/>
      <c r="AH2070" s="27"/>
      <c r="AI2070" s="27"/>
      <c r="AJ2070" s="27"/>
      <c r="AK2070" s="27"/>
      <c r="AL2070" s="27"/>
      <c r="AM2070" s="27"/>
    </row>
    <row r="2071" spans="2:39" s="13" customFormat="1" x14ac:dyDescent="0.25">
      <c r="L2071" s="79"/>
      <c r="N2071" s="27"/>
      <c r="O2071" s="27"/>
      <c r="P2071" s="27"/>
      <c r="Q2071" s="27"/>
      <c r="R2071" s="27"/>
      <c r="S2071" s="27"/>
      <c r="T2071" s="27"/>
      <c r="U2071" s="27"/>
      <c r="V2071" s="27"/>
      <c r="W2071" s="27"/>
      <c r="X2071" s="27"/>
      <c r="Y2071" s="27"/>
      <c r="Z2071" s="27"/>
      <c r="AA2071" s="27"/>
      <c r="AB2071" s="27"/>
      <c r="AC2071" s="27"/>
      <c r="AD2071" s="27"/>
      <c r="AE2071" s="27"/>
      <c r="AF2071" s="27"/>
      <c r="AG2071" s="27"/>
      <c r="AH2071" s="27"/>
      <c r="AI2071" s="27"/>
      <c r="AJ2071" s="27"/>
      <c r="AK2071" s="27"/>
      <c r="AL2071" s="27"/>
      <c r="AM2071" s="27"/>
    </row>
    <row r="2072" spans="2:39" s="13" customFormat="1" x14ac:dyDescent="0.25">
      <c r="C2072" s="79"/>
      <c r="D2072" s="79"/>
      <c r="E2072" s="79"/>
      <c r="F2072" s="79"/>
      <c r="G2072" s="79"/>
      <c r="H2072" s="79"/>
      <c r="I2072" s="79"/>
      <c r="J2072" s="79"/>
      <c r="K2072" s="79"/>
      <c r="L2072" s="79"/>
      <c r="N2072" s="27"/>
      <c r="O2072" s="27"/>
      <c r="P2072" s="27"/>
      <c r="Q2072" s="27"/>
      <c r="R2072" s="27"/>
      <c r="S2072" s="27"/>
      <c r="T2072" s="27"/>
      <c r="U2072" s="27"/>
      <c r="V2072" s="27"/>
      <c r="W2072" s="27"/>
      <c r="X2072" s="27"/>
      <c r="Y2072" s="27"/>
      <c r="Z2072" s="27"/>
      <c r="AA2072" s="27"/>
      <c r="AB2072" s="27"/>
      <c r="AC2072" s="27"/>
      <c r="AD2072" s="27"/>
      <c r="AE2072" s="27"/>
      <c r="AF2072" s="27"/>
      <c r="AG2072" s="27"/>
      <c r="AH2072" s="27"/>
      <c r="AI2072" s="27"/>
      <c r="AJ2072" s="27"/>
      <c r="AK2072" s="27"/>
      <c r="AL2072" s="27"/>
      <c r="AM2072" s="27"/>
    </row>
    <row r="2073" spans="2:39" s="13" customFormat="1" x14ac:dyDescent="0.25">
      <c r="C2073" s="79"/>
      <c r="D2073" s="79"/>
      <c r="K2073" s="79"/>
      <c r="L2073" s="79"/>
      <c r="N2073" s="27"/>
      <c r="O2073" s="27"/>
      <c r="P2073" s="27"/>
      <c r="Q2073" s="27"/>
      <c r="R2073" s="27"/>
      <c r="S2073" s="27"/>
      <c r="T2073" s="27"/>
      <c r="U2073" s="27"/>
      <c r="V2073" s="27"/>
      <c r="W2073" s="27"/>
      <c r="X2073" s="27"/>
      <c r="Y2073" s="27"/>
      <c r="Z2073" s="27"/>
      <c r="AA2073" s="27"/>
      <c r="AB2073" s="27"/>
      <c r="AC2073" s="27"/>
      <c r="AD2073" s="27"/>
      <c r="AE2073" s="27"/>
      <c r="AF2073" s="27"/>
      <c r="AG2073" s="27"/>
      <c r="AH2073" s="27"/>
      <c r="AI2073" s="27"/>
      <c r="AJ2073" s="27"/>
      <c r="AK2073" s="27"/>
      <c r="AL2073" s="27"/>
      <c r="AM2073" s="27"/>
    </row>
    <row r="2074" spans="2:39" s="13" customFormat="1" ht="15.75" thickBot="1" x14ac:dyDescent="0.3">
      <c r="B2074" s="13" t="s">
        <v>981</v>
      </c>
      <c r="C2074" s="77">
        <v>44621</v>
      </c>
      <c r="D2074" s="77">
        <v>44652</v>
      </c>
      <c r="E2074" s="77">
        <v>44712</v>
      </c>
      <c r="F2074" s="77">
        <v>44713</v>
      </c>
      <c r="G2074" s="77">
        <v>44719</v>
      </c>
      <c r="H2074" s="77">
        <v>44728</v>
      </c>
      <c r="I2074" s="77" t="s">
        <v>982</v>
      </c>
      <c r="J2074" s="79"/>
      <c r="K2074" s="79"/>
      <c r="L2074" s="79"/>
      <c r="N2074" s="27"/>
      <c r="O2074" s="27"/>
      <c r="P2074" s="27"/>
      <c r="Q2074" s="27"/>
      <c r="R2074" s="27"/>
      <c r="S2074" s="27"/>
      <c r="T2074" s="27"/>
      <c r="U2074" s="27"/>
      <c r="V2074" s="27"/>
      <c r="W2074" s="27"/>
      <c r="X2074" s="27"/>
      <c r="Y2074" s="27"/>
      <c r="Z2074" s="27"/>
      <c r="AA2074" s="27"/>
      <c r="AB2074" s="27"/>
      <c r="AC2074" s="27"/>
      <c r="AD2074" s="27"/>
      <c r="AE2074" s="27"/>
      <c r="AF2074" s="27"/>
      <c r="AG2074" s="27"/>
      <c r="AH2074" s="27"/>
      <c r="AI2074" s="27"/>
      <c r="AJ2074" s="27"/>
      <c r="AK2074" s="27"/>
      <c r="AL2074" s="27"/>
      <c r="AM2074" s="27"/>
    </row>
    <row r="2075" spans="2:39" s="13" customFormat="1" x14ac:dyDescent="0.25">
      <c r="B2075" s="78" t="s">
        <v>983</v>
      </c>
      <c r="C2075" s="2">
        <f>$I$2063-$E$2063</f>
        <v>0.33521890453559167</v>
      </c>
      <c r="D2075" s="2">
        <f>$I$2064-$E$2064</f>
        <v>0.22580747518714928</v>
      </c>
      <c r="E2075" s="2">
        <f>$I$2065-$E$2065</f>
        <v>0.5096656911105033</v>
      </c>
      <c r="F2075" s="2">
        <f>$I$2066-$E$2066</f>
        <v>0.46258621354911811</v>
      </c>
      <c r="G2075" s="2">
        <f>$I$2067-$E$2067</f>
        <v>0.43582203130186747</v>
      </c>
      <c r="H2075" s="2">
        <f>$I$2068-$E$2068</f>
        <v>0.36818409783553596</v>
      </c>
      <c r="I2075" s="82">
        <f>H2075-G2075</f>
        <v>-6.7637933466331512E-2</v>
      </c>
      <c r="J2075" s="79"/>
      <c r="K2075" s="79"/>
      <c r="N2075" s="27"/>
      <c r="O2075" s="27"/>
      <c r="P2075" s="27"/>
      <c r="Q2075" s="27"/>
      <c r="R2075" s="27"/>
      <c r="S2075" s="27"/>
      <c r="T2075" s="27"/>
      <c r="U2075" s="27"/>
      <c r="V2075" s="27"/>
      <c r="W2075" s="27"/>
      <c r="X2075" s="27"/>
      <c r="Y2075" s="27"/>
      <c r="Z2075" s="27"/>
      <c r="AA2075" s="27"/>
      <c r="AB2075" s="27"/>
      <c r="AC2075" s="27"/>
      <c r="AD2075" s="27"/>
      <c r="AE2075" s="27"/>
      <c r="AF2075" s="27"/>
      <c r="AG2075" s="27"/>
      <c r="AH2075" s="27"/>
      <c r="AI2075" s="27"/>
      <c r="AJ2075" s="27"/>
      <c r="AK2075" s="27"/>
      <c r="AL2075" s="27"/>
      <c r="AM2075" s="27"/>
    </row>
    <row r="2076" spans="2:39" s="13" customFormat="1" x14ac:dyDescent="0.25">
      <c r="B2076" s="78" t="s">
        <v>984</v>
      </c>
      <c r="C2076" s="2">
        <f>$I2063-$G2063</f>
        <v>0.31991651895389017</v>
      </c>
      <c r="D2076" s="2">
        <f>$I2064-$G2064</f>
        <v>0.18313761633648129</v>
      </c>
      <c r="E2076" s="2">
        <f>$I2065-$G2065</f>
        <v>0.41065532427092633</v>
      </c>
      <c r="F2076" s="2">
        <f>$I2066-$G2066</f>
        <v>0.38044991409885598</v>
      </c>
      <c r="G2076" s="2">
        <f>$I2067-$G2067</f>
        <v>0.34931232337368767</v>
      </c>
      <c r="H2076" s="2">
        <f>$I2068-$G2068</f>
        <v>0.31640601714955086</v>
      </c>
      <c r="I2076" s="82">
        <f>H2076-G2076</f>
        <v>-3.2906306224136816E-2</v>
      </c>
      <c r="J2076"/>
      <c r="K2076"/>
      <c r="N2076" s="27"/>
      <c r="O2076" s="27"/>
      <c r="P2076" s="27"/>
      <c r="Q2076" s="27"/>
      <c r="R2076" s="27"/>
      <c r="S2076" s="27"/>
      <c r="T2076" s="27"/>
      <c r="U2076" s="27"/>
      <c r="V2076" s="27"/>
      <c r="W2076" s="27"/>
      <c r="X2076" s="27"/>
      <c r="Y2076" s="27"/>
      <c r="Z2076" s="27"/>
      <c r="AA2076" s="27"/>
      <c r="AB2076" s="27"/>
      <c r="AC2076" s="27"/>
      <c r="AD2076" s="27"/>
      <c r="AE2076" s="27"/>
      <c r="AF2076" s="27"/>
      <c r="AG2076" s="27"/>
      <c r="AH2076" s="27"/>
      <c r="AI2076" s="27"/>
      <c r="AJ2076" s="27"/>
      <c r="AK2076" s="27"/>
      <c r="AL2076" s="27"/>
      <c r="AM2076" s="27"/>
    </row>
    <row r="2077" spans="2:39" s="13" customFormat="1" x14ac:dyDescent="0.25">
      <c r="B2077" s="78" t="s">
        <v>985</v>
      </c>
      <c r="C2077" s="2">
        <f>$J2063-$E2063</f>
        <v>0.62719953162105579</v>
      </c>
      <c r="D2077" s="2">
        <f>$J2064-$E2064</f>
        <v>0.43811936085805092</v>
      </c>
      <c r="E2077" s="2">
        <f>$J2065-$E2065</f>
        <v>0.88391318112375328</v>
      </c>
      <c r="F2077" s="2">
        <f>$J2066-$E2066</f>
        <v>0.81410552156595473</v>
      </c>
      <c r="G2077" s="2">
        <f>$J2067-$E2067</f>
        <v>0.74237251366759671</v>
      </c>
      <c r="H2077" s="2">
        <f>$J2068-$E2068</f>
        <v>0.63219254200996877</v>
      </c>
      <c r="I2077" s="82">
        <f>H2077-G2077</f>
        <v>-0.11017997165762794</v>
      </c>
      <c r="J2077"/>
      <c r="K2077"/>
      <c r="N2077" s="27"/>
      <c r="O2077" s="27"/>
      <c r="P2077" s="27"/>
      <c r="Q2077" s="27"/>
      <c r="R2077" s="27"/>
      <c r="S2077" s="27"/>
      <c r="T2077" s="27"/>
      <c r="U2077" s="27"/>
      <c r="V2077" s="27"/>
      <c r="W2077" s="27"/>
      <c r="X2077" s="27"/>
      <c r="Y2077" s="27"/>
      <c r="Z2077" s="27"/>
      <c r="AA2077" s="27"/>
      <c r="AB2077" s="27"/>
      <c r="AC2077" s="27"/>
      <c r="AD2077" s="27"/>
      <c r="AE2077" s="27"/>
      <c r="AF2077" s="27"/>
      <c r="AG2077" s="27"/>
      <c r="AH2077" s="27"/>
      <c r="AI2077" s="27"/>
      <c r="AJ2077" s="27"/>
      <c r="AK2077" s="27"/>
      <c r="AL2077" s="27"/>
      <c r="AM2077" s="27"/>
    </row>
    <row r="2078" spans="2:39" s="13" customFormat="1" x14ac:dyDescent="0.25">
      <c r="B2078" s="78" t="s">
        <v>986</v>
      </c>
      <c r="C2078" s="2">
        <f>$K2063-$I2063</f>
        <v>0.21924257636982958</v>
      </c>
      <c r="D2078" s="2">
        <f>$K2064-$I2064</f>
        <v>8.8323782792556482E-2</v>
      </c>
      <c r="E2078" s="2">
        <f>$K2065-$I2065</f>
        <v>0.25334941575541103</v>
      </c>
      <c r="F2078" s="2">
        <f>$K2066-$I2066</f>
        <v>0.23111390930600839</v>
      </c>
      <c r="G2078" s="2">
        <f>$K2067-$I2067</f>
        <v>0.1770029121979988</v>
      </c>
      <c r="H2078" s="2">
        <f>$K2068-$I2068</f>
        <v>0.11343881237962883</v>
      </c>
      <c r="I2078" s="82">
        <f>H2078-G2078</f>
        <v>-6.3564099818369968E-2</v>
      </c>
      <c r="J2078"/>
      <c r="K2078"/>
      <c r="N2078" s="27"/>
      <c r="O2078" s="27"/>
      <c r="P2078" s="27"/>
      <c r="Q2078" s="27"/>
      <c r="R2078" s="27"/>
      <c r="S2078" s="27"/>
      <c r="T2078" s="27"/>
      <c r="U2078" s="27"/>
      <c r="V2078" s="27"/>
      <c r="W2078" s="27"/>
      <c r="X2078" s="27"/>
      <c r="Y2078" s="27"/>
      <c r="Z2078" s="27"/>
      <c r="AA2078" s="27"/>
      <c r="AB2078" s="27"/>
      <c r="AC2078" s="27"/>
      <c r="AD2078" s="27"/>
      <c r="AE2078" s="27"/>
      <c r="AF2078" s="27"/>
      <c r="AG2078" s="27"/>
      <c r="AH2078" s="27"/>
      <c r="AI2078" s="27"/>
      <c r="AJ2078" s="27"/>
      <c r="AK2078" s="27"/>
      <c r="AL2078" s="27"/>
      <c r="AM2078" s="27"/>
    </row>
    <row r="2079" spans="2:39" s="13" customFormat="1" x14ac:dyDescent="0.25">
      <c r="B2079" s="78" t="s">
        <v>987</v>
      </c>
      <c r="C2079" s="2">
        <f>$G2063-$C2063</f>
        <v>0.30740429633527822</v>
      </c>
      <c r="D2079" s="2">
        <f>$G2064-$C2064</f>
        <v>0.61091232531140649</v>
      </c>
      <c r="E2079" s="2">
        <f>$G2065-$C2065</f>
        <v>0.41452121242194484</v>
      </c>
      <c r="F2079" s="2">
        <f>$G2066-$C2066</f>
        <v>0.41822009576061991</v>
      </c>
      <c r="G2079" s="2">
        <f>$G2067-$C2067</f>
        <v>0.48195535950678425</v>
      </c>
      <c r="H2079" s="83"/>
      <c r="I2079" s="83"/>
      <c r="J2079"/>
      <c r="K2079"/>
      <c r="N2079" s="27"/>
      <c r="O2079" s="27"/>
      <c r="P2079" s="27"/>
      <c r="Q2079" s="27"/>
      <c r="R2079" s="27"/>
      <c r="S2079" s="27"/>
      <c r="T2079" s="27"/>
      <c r="U2079" s="27"/>
      <c r="V2079" s="27"/>
      <c r="W2079" s="27"/>
      <c r="X2079" s="27"/>
      <c r="Y2079" s="27"/>
      <c r="Z2079" s="27"/>
      <c r="AA2079" s="27"/>
      <c r="AB2079" s="27"/>
      <c r="AC2079" s="27"/>
      <c r="AD2079" s="27"/>
      <c r="AE2079" s="27"/>
      <c r="AF2079" s="27"/>
      <c r="AG2079" s="27"/>
      <c r="AH2079" s="27"/>
      <c r="AI2079" s="27"/>
      <c r="AJ2079" s="27"/>
      <c r="AK2079" s="27"/>
      <c r="AL2079" s="27"/>
      <c r="AM2079" s="27"/>
    </row>
    <row r="2080" spans="2:39" s="13" customFormat="1" x14ac:dyDescent="0.25">
      <c r="B2080" s="78" t="s">
        <v>988</v>
      </c>
      <c r="C2080" s="2">
        <f>$I2063-$C2063</f>
        <v>0.62732081528916839</v>
      </c>
      <c r="D2080" s="2">
        <f>$I2064-$C2064</f>
        <v>0.79404994164788778</v>
      </c>
      <c r="E2080" s="2">
        <f>$I2065-$C2065</f>
        <v>0.82517653669287117</v>
      </c>
      <c r="F2080" s="2">
        <f>$I2066-$C2066</f>
        <v>0.79867000985947589</v>
      </c>
      <c r="G2080" s="2">
        <f>$I2067-$C2067</f>
        <v>0.83126768288047193</v>
      </c>
      <c r="H2080" s="83"/>
      <c r="I2080" s="83"/>
      <c r="J2080"/>
      <c r="K2080"/>
      <c r="N2080" s="27"/>
      <c r="O2080" s="27"/>
      <c r="P2080" s="27"/>
      <c r="Q2080" s="27"/>
      <c r="R2080" s="27"/>
      <c r="S2080" s="27"/>
      <c r="T2080" s="27"/>
      <c r="U2080" s="27"/>
      <c r="V2080" s="27"/>
      <c r="W2080" s="27"/>
      <c r="X2080" s="27"/>
      <c r="Y2080" s="27"/>
      <c r="Z2080" s="27"/>
      <c r="AA2080" s="27"/>
      <c r="AB2080" s="27"/>
      <c r="AC2080" s="27"/>
      <c r="AD2080" s="27"/>
      <c r="AE2080" s="27"/>
      <c r="AF2080" s="27"/>
      <c r="AG2080" s="27"/>
      <c r="AH2080" s="27"/>
      <c r="AI2080" s="27"/>
      <c r="AJ2080" s="27"/>
      <c r="AK2080" s="27"/>
      <c r="AL2080" s="27"/>
      <c r="AM2080" s="27"/>
    </row>
    <row r="2081" spans="2:39" s="13" customFormat="1" x14ac:dyDescent="0.25">
      <c r="J2081"/>
      <c r="K2081"/>
      <c r="N2081" s="27"/>
      <c r="O2081" s="27"/>
      <c r="P2081" s="27"/>
      <c r="Q2081" s="27"/>
      <c r="R2081" s="27"/>
      <c r="S2081" s="27"/>
      <c r="T2081" s="27"/>
      <c r="U2081" s="27"/>
      <c r="V2081" s="27"/>
      <c r="W2081" s="27"/>
      <c r="X2081" s="27"/>
      <c r="Y2081" s="27"/>
      <c r="Z2081" s="27"/>
      <c r="AA2081" s="27"/>
      <c r="AB2081" s="27"/>
      <c r="AC2081" s="27"/>
      <c r="AD2081" s="27"/>
      <c r="AE2081" s="27"/>
      <c r="AF2081" s="27"/>
      <c r="AG2081" s="27"/>
      <c r="AH2081" s="27"/>
      <c r="AI2081" s="27"/>
      <c r="AJ2081" s="27"/>
      <c r="AK2081" s="27"/>
      <c r="AL2081" s="27"/>
      <c r="AM2081" s="27"/>
    </row>
    <row r="2082" spans="2:39" s="13" customFormat="1" x14ac:dyDescent="0.25">
      <c r="B2082"/>
      <c r="C2082"/>
      <c r="D2082"/>
      <c r="E2082"/>
      <c r="F2082"/>
      <c r="G2082"/>
      <c r="H2082"/>
      <c r="I2082"/>
      <c r="J2082"/>
      <c r="K2082"/>
      <c r="L2082"/>
      <c r="M2082"/>
      <c r="N2082" s="27"/>
      <c r="O2082" s="27"/>
      <c r="P2082" s="27"/>
      <c r="Q2082" s="27"/>
      <c r="R2082" s="27"/>
      <c r="S2082" s="27"/>
      <c r="T2082" s="27"/>
      <c r="U2082" s="27"/>
      <c r="V2082" s="27"/>
      <c r="W2082" s="27"/>
      <c r="X2082" s="27"/>
      <c r="Y2082" s="27"/>
      <c r="Z2082" s="27"/>
      <c r="AA2082" s="27"/>
      <c r="AB2082" s="27"/>
      <c r="AC2082" s="27"/>
      <c r="AD2082" s="27"/>
      <c r="AE2082" s="27"/>
      <c r="AF2082" s="27"/>
      <c r="AG2082" s="27"/>
      <c r="AH2082" s="27"/>
      <c r="AI2082" s="27"/>
      <c r="AJ2082" s="27"/>
      <c r="AK2082" s="27"/>
      <c r="AL2082" s="27"/>
      <c r="AM2082" s="27"/>
    </row>
    <row r="2083" spans="2:39" s="13" customFormat="1" ht="15.75" thickBot="1" x14ac:dyDescent="0.3">
      <c r="B2083" s="13" t="s">
        <v>989</v>
      </c>
      <c r="C2083" s="77" t="s">
        <v>990</v>
      </c>
      <c r="D2083" s="77" t="s">
        <v>991</v>
      </c>
      <c r="E2083" s="77" t="s">
        <v>992</v>
      </c>
      <c r="F2083" s="77" t="s">
        <v>993</v>
      </c>
      <c r="G2083" s="77" t="s">
        <v>994</v>
      </c>
      <c r="H2083"/>
      <c r="I2083"/>
      <c r="J2083"/>
      <c r="K2083"/>
      <c r="L2083"/>
      <c r="M2083"/>
      <c r="N2083" s="27"/>
      <c r="O2083" s="27"/>
      <c r="P2083" s="27"/>
      <c r="Q2083" s="27"/>
      <c r="R2083" s="27"/>
      <c r="S2083" s="27"/>
      <c r="T2083" s="27"/>
      <c r="U2083" s="27"/>
      <c r="V2083" s="27"/>
      <c r="W2083" s="27"/>
      <c r="X2083" s="27"/>
      <c r="Y2083" s="27"/>
      <c r="Z2083" s="27"/>
      <c r="AA2083" s="27"/>
      <c r="AB2083" s="27"/>
      <c r="AC2083" s="27"/>
      <c r="AD2083" s="27"/>
      <c r="AE2083" s="27"/>
      <c r="AF2083" s="27"/>
      <c r="AG2083" s="27"/>
      <c r="AH2083" s="27"/>
      <c r="AI2083" s="27"/>
      <c r="AJ2083" s="27"/>
      <c r="AK2083" s="27"/>
      <c r="AL2083" s="27"/>
      <c r="AM2083" s="27"/>
    </row>
    <row r="2084" spans="2:39" s="13" customFormat="1" x14ac:dyDescent="0.25">
      <c r="B2084" s="78">
        <v>44621</v>
      </c>
      <c r="C2084" s="2">
        <v>-3.8277583144882401</v>
      </c>
      <c r="D2084" s="2">
        <v>-3.5057666646667429</v>
      </c>
      <c r="E2084" s="2">
        <v>-3.152860647441873</v>
      </c>
      <c r="F2084" s="2">
        <v>-2.460481078857049</v>
      </c>
      <c r="G2084" s="2">
        <v>-2.1739191254661661</v>
      </c>
      <c r="H2084"/>
      <c r="I2084"/>
      <c r="J2084"/>
      <c r="K2084"/>
      <c r="L2084"/>
      <c r="M2084"/>
      <c r="N2084" s="27"/>
      <c r="O2084" s="27"/>
      <c r="P2084" s="27"/>
      <c r="Q2084" s="27"/>
      <c r="R2084" s="27"/>
      <c r="S2084" s="27"/>
      <c r="T2084" s="27"/>
      <c r="U2084" s="27"/>
      <c r="V2084" s="27"/>
      <c r="W2084" s="27"/>
      <c r="X2084" s="27"/>
      <c r="Y2084" s="27"/>
      <c r="Z2084" s="27"/>
      <c r="AA2084" s="27"/>
      <c r="AB2084" s="27"/>
      <c r="AC2084" s="27"/>
      <c r="AD2084" s="27"/>
      <c r="AE2084" s="27"/>
      <c r="AF2084" s="27"/>
      <c r="AG2084" s="27"/>
      <c r="AH2084" s="27"/>
      <c r="AI2084" s="27"/>
      <c r="AJ2084" s="27"/>
      <c r="AK2084" s="27"/>
      <c r="AL2084" s="27"/>
      <c r="AM2084" s="27"/>
    </row>
    <row r="2085" spans="2:39" s="13" customFormat="1" x14ac:dyDescent="0.25">
      <c r="B2085" s="78">
        <v>44652</v>
      </c>
      <c r="C2085" s="2">
        <v>-3.2448352286656799</v>
      </c>
      <c r="D2085" s="2">
        <v>-2.9298813907004986</v>
      </c>
      <c r="E2085" s="2">
        <v>-2.6485545769826868</v>
      </c>
      <c r="F2085" s="2">
        <v>-2.1537229875651853</v>
      </c>
      <c r="G2085" s="2">
        <v>-1.9105349962360776</v>
      </c>
      <c r="H2085"/>
      <c r="I2085"/>
      <c r="J2085"/>
      <c r="K2085"/>
      <c r="L2085"/>
      <c r="M2085"/>
      <c r="N2085" s="27"/>
      <c r="O2085" s="27"/>
      <c r="P2085" s="27"/>
      <c r="Q2085" s="27"/>
      <c r="R2085" s="27"/>
      <c r="S2085" s="27"/>
      <c r="T2085" s="27"/>
      <c r="U2085" s="27"/>
      <c r="V2085" s="27"/>
      <c r="W2085" s="27"/>
      <c r="X2085" s="27"/>
      <c r="Y2085" s="27"/>
      <c r="Z2085" s="27"/>
      <c r="AA2085" s="27"/>
      <c r="AB2085" s="27"/>
      <c r="AC2085" s="27"/>
      <c r="AD2085" s="27"/>
      <c r="AE2085" s="27"/>
      <c r="AF2085" s="27"/>
      <c r="AG2085" s="27"/>
      <c r="AH2085" s="27"/>
      <c r="AI2085" s="27"/>
      <c r="AJ2085" s="27"/>
      <c r="AK2085" s="27"/>
      <c r="AL2085" s="27"/>
      <c r="AM2085" s="27"/>
    </row>
    <row r="2086" spans="2:39" s="13" customFormat="1" x14ac:dyDescent="0.25">
      <c r="B2086" s="78">
        <v>44712</v>
      </c>
      <c r="C2086" s="2">
        <v>-2.6417751391343667</v>
      </c>
      <c r="D2086" s="2">
        <v>-2.2309513487450672</v>
      </c>
      <c r="E2086" s="2">
        <v>-1.8661568389224059</v>
      </c>
      <c r="F2086" s="2">
        <v>-1.2615360030507428</v>
      </c>
      <c r="G2086" s="2">
        <v>-0.97298963649517911</v>
      </c>
      <c r="H2086"/>
      <c r="I2086"/>
      <c r="J2086"/>
      <c r="K2086"/>
      <c r="L2086"/>
      <c r="M2086"/>
      <c r="N2086" s="27"/>
      <c r="O2086" s="27"/>
      <c r="P2086" s="27"/>
      <c r="Q2086" s="27"/>
      <c r="R2086" s="27"/>
      <c r="S2086" s="27"/>
      <c r="T2086" s="27"/>
      <c r="U2086" s="27"/>
      <c r="V2086" s="27"/>
      <c r="W2086" s="27"/>
      <c r="X2086" s="27"/>
      <c r="Y2086" s="27"/>
      <c r="Z2086" s="27"/>
      <c r="AA2086" s="27"/>
      <c r="AB2086" s="27"/>
      <c r="AC2086" s="27"/>
      <c r="AD2086" s="27"/>
      <c r="AE2086" s="27"/>
      <c r="AF2086" s="27"/>
      <c r="AG2086" s="27"/>
      <c r="AH2086" s="27"/>
      <c r="AI2086" s="27"/>
      <c r="AJ2086" s="27"/>
      <c r="AK2086" s="27"/>
      <c r="AL2086" s="27"/>
      <c r="AM2086" s="27"/>
    </row>
    <row r="2087" spans="2:39" s="13" customFormat="1" x14ac:dyDescent="0.25">
      <c r="B2087" s="78">
        <v>44713</v>
      </c>
      <c r="C2087" s="2">
        <v>-2.5019838889568145</v>
      </c>
      <c r="D2087" s="2">
        <v>-2.1451459628661009</v>
      </c>
      <c r="E2087" s="2">
        <v>-1.8317667185731374</v>
      </c>
      <c r="F2087" s="2">
        <v>-1.3161408491929198</v>
      </c>
      <c r="G2087" s="2">
        <v>-1.0536839489541863</v>
      </c>
      <c r="H2087"/>
      <c r="I2087"/>
      <c r="J2087"/>
      <c r="K2087"/>
      <c r="L2087"/>
      <c r="M2087"/>
      <c r="N2087" s="27"/>
      <c r="O2087" s="27"/>
      <c r="P2087" s="27"/>
      <c r="Q2087" s="27"/>
      <c r="R2087" s="27"/>
      <c r="S2087" s="27"/>
      <c r="T2087" s="27"/>
      <c r="U2087" s="27"/>
      <c r="V2087" s="27"/>
      <c r="W2087" s="27"/>
      <c r="X2087" s="27"/>
      <c r="Y2087" s="27"/>
      <c r="Z2087" s="27"/>
      <c r="AA2087" s="27"/>
      <c r="AB2087" s="27"/>
      <c r="AC2087" s="27"/>
      <c r="AD2087" s="27"/>
      <c r="AE2087" s="27"/>
      <c r="AF2087" s="27"/>
      <c r="AG2087" s="27"/>
      <c r="AH2087" s="27"/>
      <c r="AI2087" s="27"/>
      <c r="AJ2087" s="27"/>
      <c r="AK2087" s="27"/>
      <c r="AL2087" s="27"/>
      <c r="AM2087" s="27"/>
    </row>
    <row r="2088" spans="2:39" s="13" customFormat="1" x14ac:dyDescent="0.25">
      <c r="B2088" s="78">
        <v>44719</v>
      </c>
      <c r="C2088" s="2">
        <v>-2.3243415928812055</v>
      </c>
      <c r="D2088" s="2">
        <v>-1.9995845052355479</v>
      </c>
      <c r="E2088" s="2">
        <v>-1.7225632386814038</v>
      </c>
      <c r="F2088" s="2">
        <v>-1.263873364918187</v>
      </c>
      <c r="G2088" s="2">
        <v>-1.0124170760231963</v>
      </c>
      <c r="H2088"/>
      <c r="I2088"/>
      <c r="J2088"/>
      <c r="K2088"/>
      <c r="L2088"/>
      <c r="M2088"/>
      <c r="N2088" s="27"/>
      <c r="O2088" s="27"/>
      <c r="P2088" s="27"/>
      <c r="Q2088" s="27"/>
      <c r="R2088" s="27"/>
      <c r="S2088" s="27"/>
      <c r="T2088" s="27"/>
      <c r="U2088" s="27"/>
      <c r="V2088" s="27"/>
      <c r="W2088" s="27"/>
      <c r="X2088" s="27"/>
      <c r="Y2088" s="27"/>
      <c r="Z2088" s="27"/>
      <c r="AA2088" s="27"/>
      <c r="AB2088" s="27"/>
      <c r="AC2088" s="27"/>
      <c r="AD2088" s="27"/>
      <c r="AE2088" s="27"/>
      <c r="AF2088" s="27"/>
      <c r="AG2088" s="27"/>
      <c r="AH2088" s="27"/>
      <c r="AI2088" s="27"/>
      <c r="AJ2088" s="27"/>
      <c r="AK2088" s="27"/>
      <c r="AL2088" s="27"/>
      <c r="AM2088" s="27"/>
    </row>
    <row r="2089" spans="2:39" s="13" customFormat="1" x14ac:dyDescent="0.25">
      <c r="B2089" s="78">
        <v>44728</v>
      </c>
      <c r="C2089" s="2">
        <v>-1.4752514832971024</v>
      </c>
      <c r="D2089" s="2">
        <v>-1.3652012864533218</v>
      </c>
      <c r="E2089" s="2">
        <v>-1.2380826198761379</v>
      </c>
      <c r="F2089" s="2">
        <v>-0.95080607817030161</v>
      </c>
      <c r="G2089" s="2">
        <v>-0.75382030268815714</v>
      </c>
      <c r="H2089"/>
      <c r="I2089"/>
      <c r="J2089"/>
      <c r="K2089"/>
      <c r="L2089"/>
      <c r="M2089"/>
      <c r="N2089" s="27"/>
      <c r="O2089" s="27"/>
      <c r="P2089" s="27"/>
      <c r="Q2089" s="27"/>
      <c r="R2089" s="27"/>
      <c r="S2089" s="27"/>
      <c r="T2089" s="27"/>
      <c r="U2089" s="27"/>
      <c r="V2089" s="27"/>
      <c r="W2089" s="27"/>
      <c r="X2089" s="27"/>
      <c r="Y2089" s="27"/>
      <c r="Z2089" s="27"/>
      <c r="AA2089" s="27"/>
      <c r="AB2089" s="27"/>
      <c r="AC2089" s="27"/>
      <c r="AD2089" s="27"/>
      <c r="AE2089" s="27"/>
      <c r="AF2089" s="27"/>
      <c r="AG2089" s="27"/>
      <c r="AH2089" s="27"/>
      <c r="AI2089" s="27"/>
      <c r="AJ2089" s="27"/>
      <c r="AK2089" s="27"/>
      <c r="AL2089" s="27"/>
      <c r="AM2089" s="27"/>
    </row>
    <row r="2090" spans="2:39" s="13" customFormat="1" ht="15.75" thickBot="1" x14ac:dyDescent="0.3">
      <c r="B2090"/>
      <c r="C2090" s="80"/>
      <c r="D2090" s="80"/>
      <c r="E2090" s="80"/>
      <c r="F2090" s="80"/>
      <c r="G2090" s="80"/>
      <c r="H2090"/>
      <c r="I2090"/>
      <c r="J2090"/>
      <c r="K2090"/>
      <c r="L2090"/>
      <c r="M2090"/>
      <c r="N2090" s="27"/>
      <c r="O2090" s="27"/>
      <c r="P2090" s="27"/>
      <c r="Q2090" s="27"/>
      <c r="R2090" s="27"/>
      <c r="S2090" s="27"/>
      <c r="T2090" s="27"/>
      <c r="U2090" s="27"/>
      <c r="V2090" s="27"/>
      <c r="W2090" s="27"/>
      <c r="X2090" s="27"/>
      <c r="Y2090" s="27"/>
      <c r="Z2090" s="27"/>
      <c r="AA2090" s="27"/>
      <c r="AB2090" s="27"/>
      <c r="AC2090" s="27"/>
      <c r="AD2090" s="27"/>
      <c r="AE2090" s="27"/>
      <c r="AF2090" s="27"/>
      <c r="AG2090" s="27"/>
      <c r="AH2090" s="27"/>
      <c r="AI2090" s="27"/>
      <c r="AJ2090" s="27"/>
      <c r="AK2090" s="27"/>
      <c r="AL2090" s="27"/>
      <c r="AM2090" s="27"/>
    </row>
    <row r="2091" spans="2:39" s="13" customFormat="1" x14ac:dyDescent="0.25">
      <c r="B2091" s="13" t="s">
        <v>980</v>
      </c>
      <c r="C2091" s="84">
        <f>C2089-C2087</f>
        <v>1.026732405659712</v>
      </c>
      <c r="D2091" s="84">
        <f>D2089-D2087</f>
        <v>0.77994467641277909</v>
      </c>
      <c r="E2091" s="84">
        <f>E2089-E2087</f>
        <v>0.59368409869699956</v>
      </c>
      <c r="F2091" s="84">
        <f>F2089-F2087</f>
        <v>0.36533477102261824</v>
      </c>
      <c r="G2091" s="84">
        <f>G2089-G2087</f>
        <v>0.29986364626602913</v>
      </c>
      <c r="N2091" s="27"/>
      <c r="O2091" s="27"/>
      <c r="P2091" s="27"/>
      <c r="Q2091" s="27"/>
      <c r="R2091" s="27"/>
      <c r="S2091" s="27"/>
      <c r="T2091" s="27"/>
      <c r="U2091" s="27"/>
      <c r="V2091" s="27"/>
      <c r="W2091" s="27"/>
      <c r="X2091" s="27"/>
      <c r="Y2091" s="27"/>
      <c r="Z2091" s="27"/>
      <c r="AA2091" s="27"/>
      <c r="AB2091" s="27"/>
      <c r="AC2091" s="27"/>
      <c r="AD2091" s="27"/>
      <c r="AE2091" s="27"/>
      <c r="AF2091" s="27"/>
      <c r="AG2091" s="27"/>
      <c r="AH2091" s="27"/>
      <c r="AI2091" s="27"/>
      <c r="AJ2091" s="27"/>
      <c r="AK2091" s="27"/>
      <c r="AL2091" s="27"/>
      <c r="AM2091" s="27"/>
    </row>
    <row r="2092" spans="2:39" s="13" customFormat="1" x14ac:dyDescent="0.25">
      <c r="B2092"/>
      <c r="C2092"/>
      <c r="D2092"/>
      <c r="E2092"/>
      <c r="F2092"/>
      <c r="G2092"/>
      <c r="H2092"/>
      <c r="I2092"/>
      <c r="J2092"/>
      <c r="K2092"/>
      <c r="L2092"/>
      <c r="M2092"/>
      <c r="N2092" s="27"/>
      <c r="O2092" s="27"/>
      <c r="P2092" s="27"/>
      <c r="Q2092" s="27"/>
      <c r="R2092" s="27"/>
      <c r="S2092" s="27"/>
      <c r="T2092" s="27"/>
      <c r="U2092" s="27"/>
      <c r="V2092" s="27"/>
      <c r="W2092" s="27"/>
      <c r="X2092" s="27"/>
      <c r="Y2092" s="27"/>
      <c r="Z2092" s="27"/>
      <c r="AA2092" s="27"/>
      <c r="AB2092" s="27"/>
      <c r="AC2092" s="27"/>
      <c r="AD2092" s="27"/>
      <c r="AE2092" s="27"/>
      <c r="AF2092" s="27"/>
      <c r="AG2092" s="27"/>
      <c r="AH2092" s="27"/>
      <c r="AI2092" s="27"/>
      <c r="AJ2092" s="27"/>
      <c r="AK2092" s="27"/>
      <c r="AL2092" s="27"/>
      <c r="AM2092" s="27"/>
    </row>
    <row r="2093" spans="2:39" s="13" customFormat="1" x14ac:dyDescent="0.25">
      <c r="D2093"/>
      <c r="E2093"/>
      <c r="F2093"/>
      <c r="G2093"/>
      <c r="H2093"/>
      <c r="I2093"/>
      <c r="J2093"/>
      <c r="K2093"/>
      <c r="L2093"/>
      <c r="M2093"/>
      <c r="N2093" s="27"/>
      <c r="O2093" s="27"/>
      <c r="P2093" s="27"/>
      <c r="Q2093" s="27"/>
      <c r="R2093" s="27"/>
      <c r="S2093" s="27"/>
      <c r="T2093" s="27"/>
      <c r="U2093" s="27"/>
      <c r="V2093" s="27"/>
      <c r="W2093" s="27"/>
      <c r="X2093" s="27"/>
      <c r="Y2093" s="27"/>
      <c r="Z2093" s="27"/>
      <c r="AA2093" s="27"/>
      <c r="AB2093" s="27"/>
      <c r="AC2093" s="27"/>
      <c r="AD2093" s="27"/>
      <c r="AE2093" s="27"/>
      <c r="AF2093" s="27"/>
      <c r="AG2093" s="27"/>
      <c r="AH2093" s="27"/>
      <c r="AI2093" s="27"/>
      <c r="AJ2093" s="27"/>
      <c r="AK2093" s="27"/>
      <c r="AL2093" s="27"/>
      <c r="AM2093" s="27"/>
    </row>
    <row r="2094" spans="2:39" s="13" customFormat="1" x14ac:dyDescent="0.25">
      <c r="B2094"/>
      <c r="C2094"/>
      <c r="D2094"/>
      <c r="E2094"/>
      <c r="F2094"/>
      <c r="G2094"/>
      <c r="H2094"/>
      <c r="I2094"/>
      <c r="J2094"/>
      <c r="K2094"/>
      <c r="L2094"/>
      <c r="M2094"/>
      <c r="N2094" s="27"/>
      <c r="O2094" s="27"/>
      <c r="P2094" s="27"/>
      <c r="Q2094" s="27"/>
      <c r="R2094" s="27"/>
      <c r="S2094" s="27"/>
      <c r="T2094" s="27"/>
      <c r="U2094" s="27"/>
      <c r="V2094" s="27"/>
      <c r="W2094" s="27"/>
      <c r="X2094" s="27"/>
      <c r="Y2094" s="27"/>
      <c r="Z2094" s="27"/>
      <c r="AA2094" s="27"/>
      <c r="AB2094" s="27"/>
      <c r="AC2094" s="27"/>
      <c r="AD2094" s="27"/>
      <c r="AE2094" s="27"/>
      <c r="AF2094" s="27"/>
      <c r="AG2094" s="27"/>
      <c r="AH2094" s="27"/>
      <c r="AI2094" s="27"/>
      <c r="AJ2094" s="27"/>
      <c r="AK2094" s="27"/>
      <c r="AL2094" s="27"/>
      <c r="AM2094" s="27"/>
    </row>
    <row r="2095" spans="2:39" s="13" customFormat="1" ht="15.75" thickBot="1" x14ac:dyDescent="0.3">
      <c r="B2095" s="13" t="s">
        <v>995</v>
      </c>
      <c r="C2095" s="77" t="s">
        <v>990</v>
      </c>
      <c r="D2095" s="77" t="s">
        <v>991</v>
      </c>
      <c r="E2095" s="77" t="s">
        <v>992</v>
      </c>
      <c r="F2095" s="77" t="s">
        <v>993</v>
      </c>
      <c r="G2095" s="77" t="s">
        <v>994</v>
      </c>
      <c r="H2095"/>
      <c r="I2095"/>
      <c r="J2095"/>
      <c r="K2095"/>
      <c r="L2095"/>
      <c r="M2095"/>
      <c r="N2095" s="27"/>
      <c r="O2095" s="27"/>
      <c r="P2095" s="27"/>
      <c r="Q2095" s="27"/>
      <c r="R2095" s="27"/>
      <c r="S2095" s="27"/>
      <c r="T2095" s="27"/>
      <c r="U2095" s="27"/>
      <c r="V2095" s="27"/>
      <c r="W2095" s="27"/>
      <c r="X2095" s="27"/>
      <c r="Y2095" s="27"/>
      <c r="Z2095" s="27"/>
      <c r="AA2095" s="27"/>
      <c r="AB2095" s="27"/>
      <c r="AC2095" s="27"/>
      <c r="AD2095" s="27"/>
      <c r="AE2095" s="27"/>
      <c r="AF2095" s="27"/>
      <c r="AG2095" s="27"/>
      <c r="AH2095" s="27"/>
      <c r="AI2095" s="27"/>
      <c r="AJ2095" s="27"/>
      <c r="AK2095" s="27"/>
      <c r="AL2095" s="27"/>
      <c r="AM2095" s="27"/>
    </row>
    <row r="2096" spans="2:39" s="13" customFormat="1" x14ac:dyDescent="0.25">
      <c r="B2096" s="78">
        <v>44621</v>
      </c>
      <c r="C2096" s="2">
        <f>-C2084+G2063</f>
        <v>4.6657571511265434</v>
      </c>
      <c r="D2096" s="2">
        <f>-D2084+H2063</f>
        <v>4.4478359855588678</v>
      </c>
      <c r="E2096" s="2">
        <f>-E2084+I2063</f>
        <v>4.3107760030340661</v>
      </c>
      <c r="F2096" s="2">
        <f>-F2084+J2063</f>
        <v>3.9103770615347067</v>
      </c>
      <c r="G2096" s="2">
        <f>-G2084+K2063</f>
        <v>3.5510770574281891</v>
      </c>
      <c r="H2096"/>
      <c r="I2096"/>
      <c r="J2096"/>
      <c r="K2096"/>
      <c r="L2096"/>
      <c r="M2096"/>
      <c r="N2096" s="27"/>
      <c r="O2096" s="27"/>
      <c r="P2096" s="27"/>
      <c r="Q2096" s="27"/>
      <c r="R2096" s="27"/>
      <c r="S2096" s="27"/>
      <c r="T2096" s="27"/>
      <c r="U2096" s="27"/>
      <c r="V2096" s="27"/>
      <c r="W2096" s="27"/>
      <c r="X2096" s="27"/>
      <c r="Y2096" s="27"/>
      <c r="Z2096" s="27"/>
      <c r="AA2096" s="27"/>
      <c r="AB2096" s="27"/>
      <c r="AC2096" s="27"/>
      <c r="AD2096" s="27"/>
      <c r="AE2096" s="27"/>
      <c r="AF2096" s="27"/>
      <c r="AG2096" s="27"/>
      <c r="AH2096" s="27"/>
      <c r="AI2096" s="27"/>
      <c r="AJ2096" s="27"/>
      <c r="AK2096" s="27"/>
      <c r="AL2096" s="27"/>
      <c r="AM2096" s="27"/>
    </row>
    <row r="2097" spans="2:39" s="13" customFormat="1" x14ac:dyDescent="0.25">
      <c r="B2097" s="78">
        <v>44652</v>
      </c>
      <c r="C2097" s="2">
        <f>-C2085+G2064</f>
        <v>4.6925189042126636</v>
      </c>
      <c r="D2097" s="2">
        <f>-D2085+H2064</f>
        <v>4.4294700214626221</v>
      </c>
      <c r="E2097" s="2">
        <f>-E2085+I2064</f>
        <v>4.2793758688661514</v>
      </c>
      <c r="F2097" s="2">
        <f>-F2085+J2064</f>
        <v>3.996856165119552</v>
      </c>
      <c r="G2097" s="2">
        <f>-G2085+K2064</f>
        <v>3.6296800709120989</v>
      </c>
      <c r="H2097"/>
      <c r="I2097"/>
      <c r="J2097"/>
      <c r="K2097"/>
      <c r="L2097"/>
      <c r="M2097"/>
      <c r="N2097" s="27"/>
      <c r="O2097" s="27"/>
      <c r="P2097" s="27"/>
      <c r="Q2097" s="27"/>
      <c r="R2097" s="27"/>
      <c r="S2097" s="27"/>
      <c r="T2097" s="27"/>
      <c r="U2097" s="27"/>
      <c r="V2097" s="27"/>
      <c r="W2097" s="27"/>
      <c r="X2097" s="27"/>
      <c r="Y2097" s="27"/>
      <c r="Z2097" s="27"/>
      <c r="AA2097" s="27"/>
      <c r="AB2097" s="27"/>
      <c r="AC2097" s="27"/>
      <c r="AD2097" s="27"/>
      <c r="AE2097" s="27"/>
      <c r="AF2097" s="27"/>
      <c r="AG2097" s="27"/>
      <c r="AH2097" s="27"/>
      <c r="AI2097" s="27"/>
      <c r="AJ2097" s="27"/>
      <c r="AK2097" s="27"/>
      <c r="AL2097" s="27"/>
      <c r="AM2097" s="27"/>
    </row>
    <row r="2098" spans="2:39" s="13" customFormat="1" x14ac:dyDescent="0.25">
      <c r="B2098" s="78">
        <v>44712</v>
      </c>
      <c r="C2098" s="2">
        <f>-C2086+G2065</f>
        <v>4.3614444326349622</v>
      </c>
      <c r="D2098" s="2">
        <f>-D2086+H2065</f>
        <v>4.0990987909964947</v>
      </c>
      <c r="E2098" s="2">
        <f>-E2086+I2065</f>
        <v>3.9964814566939277</v>
      </c>
      <c r="F2098" s="2">
        <f>-F2086+J2065</f>
        <v>3.7661081108355146</v>
      </c>
      <c r="G2098" s="2">
        <f>-G2086+K2065</f>
        <v>3.3566636700221117</v>
      </c>
      <c r="H2098"/>
      <c r="I2098"/>
      <c r="J2098"/>
      <c r="K2098"/>
      <c r="L2098"/>
      <c r="M2098"/>
      <c r="N2098" s="27"/>
      <c r="O2098" s="27"/>
      <c r="P2098" s="27"/>
      <c r="Q2098" s="27"/>
      <c r="R2098" s="27"/>
      <c r="S2098" s="27"/>
      <c r="T2098" s="27"/>
      <c r="U2098" s="27"/>
      <c r="V2098" s="27"/>
      <c r="W2098" s="27"/>
      <c r="X2098" s="27"/>
      <c r="Y2098" s="27"/>
      <c r="Z2098" s="27"/>
      <c r="AA2098" s="27"/>
      <c r="AB2098" s="27"/>
      <c r="AC2098" s="27"/>
      <c r="AD2098" s="27"/>
      <c r="AE2098" s="27"/>
      <c r="AF2098" s="27"/>
      <c r="AG2098" s="27"/>
      <c r="AH2098" s="27"/>
      <c r="AI2098" s="27"/>
      <c r="AJ2098" s="27"/>
      <c r="AK2098" s="27"/>
      <c r="AL2098" s="27"/>
      <c r="AM2098" s="27"/>
    </row>
    <row r="2099" spans="2:39" s="13" customFormat="1" x14ac:dyDescent="0.25">
      <c r="B2099" s="78">
        <v>44713</v>
      </c>
      <c r="C2099" s="2">
        <f>-C2087+G2066</f>
        <v>4.2672390283614252</v>
      </c>
      <c r="D2099" s="2">
        <f>-D2087+H2066</f>
        <v>4.0440720371840788</v>
      </c>
      <c r="E2099" s="2">
        <f>-E2087+I2066</f>
        <v>3.9774717720766044</v>
      </c>
      <c r="F2099" s="2">
        <f>-F2087+J2066</f>
        <v>3.8133652107132234</v>
      </c>
      <c r="G2099" s="2">
        <f>-G2087+K2066</f>
        <v>3.4305029117636616</v>
      </c>
      <c r="H2099"/>
      <c r="I2099"/>
      <c r="J2099"/>
      <c r="K2099"/>
      <c r="L2099"/>
      <c r="M2099"/>
      <c r="N2099" s="27"/>
      <c r="O2099" s="27"/>
      <c r="P2099" s="27"/>
      <c r="Q2099" s="27"/>
      <c r="R2099" s="27"/>
      <c r="S2099" s="27"/>
      <c r="T2099" s="27"/>
      <c r="U2099" s="27"/>
      <c r="V2099" s="27"/>
      <c r="W2099" s="27"/>
      <c r="X2099" s="27"/>
      <c r="Y2099" s="27"/>
      <c r="Z2099" s="27"/>
      <c r="AA2099" s="27"/>
      <c r="AB2099" s="27"/>
      <c r="AC2099" s="27"/>
      <c r="AD2099" s="27"/>
      <c r="AE2099" s="27"/>
      <c r="AF2099" s="27"/>
      <c r="AG2099" s="27"/>
      <c r="AH2099" s="27"/>
      <c r="AI2099" s="27"/>
      <c r="AJ2099" s="27"/>
      <c r="AK2099" s="27"/>
      <c r="AL2099" s="27"/>
      <c r="AM2099" s="27"/>
    </row>
    <row r="2100" spans="2:39" s="13" customFormat="1" x14ac:dyDescent="0.25">
      <c r="B2100" s="78">
        <v>44719</v>
      </c>
      <c r="C2100" s="2">
        <f>-C2088+G2067</f>
        <v>4.1791854447702006</v>
      </c>
      <c r="D2100" s="2">
        <f>-D2088+H2067</f>
        <v>3.9762947276765122</v>
      </c>
      <c r="E2100" s="2">
        <f>-E2088+I2067</f>
        <v>3.9267194139440864</v>
      </c>
      <c r="F2100" s="2">
        <f>-F2088+J2067</f>
        <v>3.7745800225465991</v>
      </c>
      <c r="G2100" s="2">
        <f>-G2088+K2067</f>
        <v>3.3935761634838779</v>
      </c>
      <c r="H2100"/>
      <c r="I2100"/>
      <c r="J2100"/>
      <c r="K2100"/>
      <c r="L2100"/>
      <c r="M2100"/>
      <c r="N2100" s="27"/>
      <c r="O2100" s="27"/>
      <c r="P2100" s="27"/>
      <c r="Q2100" s="27"/>
      <c r="R2100" s="27"/>
      <c r="S2100" s="27"/>
      <c r="T2100" s="27"/>
      <c r="U2100" s="27"/>
      <c r="V2100" s="27"/>
      <c r="W2100" s="27"/>
      <c r="X2100" s="27"/>
      <c r="Y2100" s="27"/>
      <c r="Z2100" s="27"/>
      <c r="AA2100" s="27"/>
      <c r="AB2100" s="27"/>
      <c r="AC2100" s="27"/>
      <c r="AD2100" s="27"/>
      <c r="AE2100" s="27"/>
      <c r="AF2100" s="27"/>
      <c r="AG2100" s="27"/>
      <c r="AH2100" s="27"/>
      <c r="AI2100" s="27"/>
      <c r="AJ2100" s="27"/>
      <c r="AK2100" s="27"/>
      <c r="AL2100" s="27"/>
      <c r="AM2100" s="27"/>
    </row>
    <row r="2101" spans="2:39" s="13" customFormat="1" x14ac:dyDescent="0.25">
      <c r="B2101" s="78">
        <v>44728</v>
      </c>
      <c r="C2101" s="2">
        <f>-C2089+G2068</f>
        <v>3.672422007125546</v>
      </c>
      <c r="D2101" s="2">
        <f>-D2089+H2068</f>
        <v>3.6726925743545831</v>
      </c>
      <c r="E2101" s="2">
        <f>-E2089+I2068</f>
        <v>3.7516591608541323</v>
      </c>
      <c r="F2101" s="2">
        <f>-F2089+J2068</f>
        <v>3.7283910633227286</v>
      </c>
      <c r="G2101" s="2">
        <f>-G2089+K2068</f>
        <v>3.3808356560457806</v>
      </c>
      <c r="H2101"/>
      <c r="I2101"/>
      <c r="J2101"/>
      <c r="K2101"/>
      <c r="L2101"/>
      <c r="M2101"/>
      <c r="N2101" s="27"/>
      <c r="O2101" s="27"/>
      <c r="P2101" s="27"/>
      <c r="Q2101" s="27"/>
      <c r="R2101" s="27"/>
      <c r="S2101" s="27"/>
      <c r="T2101" s="27"/>
      <c r="U2101" s="27"/>
      <c r="V2101" s="27"/>
      <c r="W2101" s="27"/>
      <c r="X2101" s="27"/>
      <c r="Y2101" s="27"/>
      <c r="Z2101" s="27"/>
      <c r="AA2101" s="27"/>
      <c r="AB2101" s="27"/>
      <c r="AC2101" s="27"/>
      <c r="AD2101" s="27"/>
      <c r="AE2101" s="27"/>
      <c r="AF2101" s="27"/>
      <c r="AG2101" s="27"/>
      <c r="AH2101" s="27"/>
      <c r="AI2101" s="27"/>
      <c r="AJ2101" s="27"/>
      <c r="AK2101" s="27"/>
      <c r="AL2101" s="27"/>
      <c r="AM2101" s="27"/>
    </row>
    <row r="2102" spans="2:39" s="13" customFormat="1" ht="15.75" thickBot="1" x14ac:dyDescent="0.3">
      <c r="B2102"/>
      <c r="C2102" s="80"/>
      <c r="D2102" s="80"/>
      <c r="E2102" s="80"/>
      <c r="F2102" s="80"/>
      <c r="G2102" s="80"/>
      <c r="H2102"/>
      <c r="I2102"/>
      <c r="J2102"/>
      <c r="K2102"/>
      <c r="L2102"/>
      <c r="M2102"/>
      <c r="N2102" s="27"/>
      <c r="O2102" s="27"/>
      <c r="P2102" s="27"/>
      <c r="Q2102" s="27"/>
      <c r="R2102" s="27"/>
      <c r="S2102" s="27"/>
      <c r="T2102" s="27"/>
      <c r="U2102" s="27"/>
      <c r="V2102" s="27"/>
      <c r="W2102" s="27"/>
      <c r="X2102" s="27"/>
      <c r="Y2102" s="27"/>
      <c r="Z2102" s="27"/>
      <c r="AA2102" s="27"/>
      <c r="AB2102" s="27"/>
      <c r="AC2102" s="27"/>
      <c r="AD2102" s="27"/>
      <c r="AE2102" s="27"/>
      <c r="AF2102" s="27"/>
      <c r="AG2102" s="27"/>
      <c r="AH2102" s="27"/>
      <c r="AI2102" s="27"/>
      <c r="AJ2102" s="27"/>
      <c r="AK2102" s="27"/>
      <c r="AL2102" s="27"/>
      <c r="AM2102" s="27"/>
    </row>
    <row r="2103" spans="2:39" s="13" customFormat="1" x14ac:dyDescent="0.25">
      <c r="B2103" s="81" t="s">
        <v>980</v>
      </c>
      <c r="C2103" s="84">
        <f>C2101-C2099</f>
        <v>-0.59481702123587921</v>
      </c>
      <c r="D2103" s="84">
        <f>D2101-D2099</f>
        <v>-0.37137946282949574</v>
      </c>
      <c r="E2103" s="84">
        <f>E2101-E2099</f>
        <v>-0.22581261122247209</v>
      </c>
      <c r="F2103" s="84">
        <f>F2101-F2099</f>
        <v>-8.4974147390494803E-2</v>
      </c>
      <c r="G2103" s="84">
        <f>G2101-G2099</f>
        <v>-4.9667255717880998E-2</v>
      </c>
      <c r="N2103" s="27"/>
      <c r="O2103" s="27"/>
      <c r="P2103" s="27"/>
      <c r="Q2103" s="27"/>
      <c r="R2103" s="27"/>
      <c r="S2103" s="27"/>
      <c r="T2103" s="27"/>
      <c r="U2103" s="27"/>
      <c r="V2103" s="27"/>
      <c r="W2103" s="27"/>
      <c r="X2103" s="27"/>
      <c r="Y2103" s="27"/>
      <c r="Z2103" s="27"/>
      <c r="AA2103" s="27"/>
      <c r="AB2103" s="27"/>
      <c r="AC2103" s="27"/>
      <c r="AD2103" s="27"/>
      <c r="AE2103" s="27"/>
      <c r="AF2103" s="27"/>
      <c r="AG2103" s="27"/>
      <c r="AH2103" s="27"/>
      <c r="AI2103" s="27"/>
      <c r="AJ2103" s="27"/>
      <c r="AK2103" s="27"/>
      <c r="AL2103" s="27"/>
      <c r="AM2103" s="27"/>
    </row>
    <row r="2104" spans="2:39" s="13" customFormat="1" x14ac:dyDescent="0.25">
      <c r="B2104"/>
      <c r="C2104"/>
      <c r="D2104"/>
      <c r="E2104"/>
      <c r="F2104"/>
      <c r="G2104"/>
      <c r="H2104"/>
      <c r="I2104"/>
      <c r="J2104"/>
      <c r="K2104"/>
      <c r="L2104"/>
      <c r="M2104"/>
      <c r="N2104" s="27"/>
      <c r="O2104" s="27"/>
      <c r="P2104" s="27"/>
      <c r="Q2104" s="27"/>
      <c r="R2104" s="27"/>
      <c r="S2104" s="27"/>
      <c r="T2104" s="27"/>
      <c r="U2104" s="27"/>
      <c r="V2104" s="27"/>
      <c r="W2104" s="27"/>
      <c r="X2104" s="27"/>
      <c r="Y2104" s="27"/>
      <c r="Z2104" s="27"/>
      <c r="AA2104" s="27"/>
      <c r="AB2104" s="27"/>
      <c r="AC2104" s="27"/>
      <c r="AD2104" s="27"/>
      <c r="AE2104" s="27"/>
      <c r="AF2104" s="27"/>
      <c r="AG2104" s="27"/>
      <c r="AH2104" s="27"/>
      <c r="AI2104" s="27"/>
      <c r="AJ2104" s="27"/>
      <c r="AK2104" s="27"/>
      <c r="AL2104" s="27"/>
      <c r="AM2104" s="27"/>
    </row>
    <row r="2105" spans="2:39" s="13" customFormat="1" x14ac:dyDescent="0.25">
      <c r="B2105"/>
      <c r="C2105"/>
      <c r="D2105"/>
      <c r="E2105"/>
      <c r="F2105"/>
      <c r="G2105"/>
      <c r="H2105"/>
      <c r="I2105"/>
      <c r="J2105"/>
      <c r="K2105"/>
      <c r="L2105"/>
      <c r="M2105"/>
      <c r="N2105" s="27"/>
      <c r="O2105" s="27"/>
      <c r="P2105" s="27"/>
      <c r="Q2105" s="27"/>
      <c r="R2105" s="27"/>
      <c r="S2105" s="27"/>
      <c r="T2105" s="27"/>
      <c r="U2105" s="27"/>
      <c r="V2105" s="27"/>
      <c r="W2105" s="27"/>
      <c r="X2105" s="27"/>
      <c r="Y2105" s="27"/>
      <c r="Z2105" s="27"/>
      <c r="AA2105" s="27"/>
      <c r="AB2105" s="27"/>
      <c r="AC2105" s="27"/>
      <c r="AD2105" s="27"/>
      <c r="AE2105" s="27"/>
      <c r="AF2105" s="27"/>
      <c r="AG2105" s="27"/>
      <c r="AH2105" s="27"/>
      <c r="AI2105" s="27"/>
      <c r="AJ2105" s="27"/>
      <c r="AK2105" s="27"/>
      <c r="AL2105" s="27"/>
      <c r="AM2105" s="27"/>
    </row>
    <row r="2106" spans="2:39" s="13" customFormat="1" ht="15.75" thickBot="1" x14ac:dyDescent="0.3">
      <c r="B2106" s="13" t="s">
        <v>996</v>
      </c>
      <c r="C2106" s="77" t="s">
        <v>990</v>
      </c>
      <c r="D2106" s="77" t="s">
        <v>992</v>
      </c>
      <c r="E2106" s="77" t="s">
        <v>997</v>
      </c>
      <c r="F2106"/>
      <c r="G2106"/>
      <c r="H2106"/>
      <c r="I2106"/>
      <c r="J2106"/>
      <c r="K2106"/>
      <c r="L2106"/>
      <c r="M2106"/>
      <c r="N2106" s="27"/>
      <c r="O2106" s="27"/>
      <c r="P2106" s="27"/>
      <c r="Q2106" s="27"/>
      <c r="R2106" s="27"/>
      <c r="S2106" s="27"/>
      <c r="T2106" s="27"/>
      <c r="U2106" s="27"/>
      <c r="V2106" s="27"/>
      <c r="W2106" s="27"/>
      <c r="X2106" s="27"/>
      <c r="Y2106" s="27"/>
      <c r="Z2106" s="27"/>
      <c r="AA2106" s="27"/>
      <c r="AB2106" s="27"/>
      <c r="AC2106" s="27"/>
      <c r="AD2106" s="27"/>
      <c r="AE2106" s="27"/>
      <c r="AF2106" s="27"/>
      <c r="AG2106" s="27"/>
      <c r="AH2106" s="27"/>
      <c r="AI2106" s="27"/>
      <c r="AJ2106" s="27"/>
      <c r="AK2106" s="27"/>
      <c r="AL2106" s="27"/>
      <c r="AM2106" s="27"/>
    </row>
    <row r="2107" spans="2:39" s="13" customFormat="1" x14ac:dyDescent="0.25">
      <c r="B2107" s="78">
        <v>44712</v>
      </c>
      <c r="C2107" s="85">
        <f>C2098/100</f>
        <v>4.3614444326349623E-2</v>
      </c>
      <c r="D2107" s="85">
        <f>E2098/100</f>
        <v>3.9964814566939275E-2</v>
      </c>
      <c r="E2107" s="85">
        <f>SUM(((((1+D2107)^10)/((1+C2107)^5))^(1/5)))-1</f>
        <v>3.6327947947645933E-2</v>
      </c>
      <c r="F2107"/>
      <c r="G2107"/>
      <c r="H2107"/>
      <c r="I2107"/>
      <c r="J2107"/>
      <c r="K2107"/>
      <c r="L2107"/>
      <c r="M2107"/>
      <c r="N2107" s="27"/>
      <c r="O2107" s="27"/>
      <c r="P2107" s="27"/>
      <c r="Q2107" s="27"/>
      <c r="R2107" s="27"/>
      <c r="S2107" s="27"/>
      <c r="T2107" s="27"/>
      <c r="U2107" s="27"/>
      <c r="V2107" s="27"/>
      <c r="W2107" s="27"/>
      <c r="X2107" s="27"/>
      <c r="Y2107" s="27"/>
      <c r="Z2107" s="27"/>
      <c r="AA2107" s="27"/>
      <c r="AB2107" s="27"/>
      <c r="AC2107" s="27"/>
      <c r="AD2107" s="27"/>
      <c r="AE2107" s="27"/>
      <c r="AF2107" s="27"/>
      <c r="AG2107" s="27"/>
      <c r="AH2107" s="27"/>
      <c r="AI2107" s="27"/>
      <c r="AJ2107" s="27"/>
      <c r="AK2107" s="27"/>
      <c r="AL2107" s="27"/>
      <c r="AM2107" s="27"/>
    </row>
    <row r="2108" spans="2:39" s="13" customFormat="1" x14ac:dyDescent="0.25">
      <c r="B2108" s="78">
        <v>44713</v>
      </c>
      <c r="C2108" s="85">
        <f>C2099/100</f>
        <v>4.2672390283614255E-2</v>
      </c>
      <c r="D2108" s="85">
        <f>E2099/100</f>
        <v>3.9774717720766045E-2</v>
      </c>
      <c r="E2108" s="85">
        <f>SUM(((((1+D2108)^10)/((1+C2108)^5))^(1/5)))-1</f>
        <v>3.688509802894413E-2</v>
      </c>
      <c r="F2108"/>
      <c r="G2108"/>
      <c r="H2108"/>
      <c r="I2108"/>
      <c r="J2108"/>
      <c r="K2108"/>
      <c r="L2108"/>
      <c r="M2108"/>
      <c r="N2108" s="27"/>
      <c r="O2108" s="27"/>
      <c r="P2108" s="27"/>
      <c r="Q2108" s="27"/>
      <c r="R2108" s="27"/>
      <c r="S2108" s="27"/>
      <c r="T2108" s="27"/>
      <c r="U2108" s="27"/>
      <c r="V2108" s="27"/>
      <c r="W2108" s="27"/>
      <c r="X2108" s="27"/>
      <c r="Y2108" s="27"/>
      <c r="Z2108" s="27"/>
      <c r="AA2108" s="27"/>
      <c r="AB2108" s="27"/>
      <c r="AC2108" s="27"/>
      <c r="AD2108" s="27"/>
      <c r="AE2108" s="27"/>
      <c r="AF2108" s="27"/>
      <c r="AG2108" s="27"/>
      <c r="AH2108" s="27"/>
      <c r="AI2108" s="27"/>
      <c r="AJ2108" s="27"/>
      <c r="AK2108" s="27"/>
      <c r="AL2108" s="27"/>
      <c r="AM2108" s="27"/>
    </row>
    <row r="2109" spans="2:39" s="13" customFormat="1" x14ac:dyDescent="0.25">
      <c r="B2109" s="78">
        <v>44719</v>
      </c>
      <c r="C2109" s="85">
        <f>C2100/100</f>
        <v>4.1791854447702004E-2</v>
      </c>
      <c r="D2109" s="85">
        <f>E2100/100</f>
        <v>3.9267194139440867E-2</v>
      </c>
      <c r="E2109" s="85">
        <f>SUM(((((1+D2109)^10)/((1+C2109)^5))^(1/5)))-1</f>
        <v>3.6748652049175767E-2</v>
      </c>
      <c r="F2109"/>
      <c r="G2109"/>
      <c r="H2109"/>
      <c r="I2109"/>
      <c r="J2109"/>
      <c r="K2109"/>
      <c r="L2109"/>
      <c r="M2109"/>
      <c r="N2109" s="27"/>
      <c r="O2109" s="27"/>
      <c r="P2109" s="27"/>
      <c r="Q2109" s="27"/>
      <c r="R2109" s="27"/>
      <c r="S2109" s="27"/>
      <c r="T2109" s="27"/>
      <c r="U2109" s="27"/>
      <c r="V2109" s="27"/>
      <c r="W2109" s="27"/>
      <c r="X2109" s="27"/>
      <c r="Y2109" s="27"/>
      <c r="Z2109" s="27"/>
      <c r="AA2109" s="27"/>
      <c r="AB2109" s="27"/>
      <c r="AC2109" s="27"/>
      <c r="AD2109" s="27"/>
      <c r="AE2109" s="27"/>
      <c r="AF2109" s="27"/>
      <c r="AG2109" s="27"/>
      <c r="AH2109" s="27"/>
      <c r="AI2109" s="27"/>
      <c r="AJ2109" s="27"/>
      <c r="AK2109" s="27"/>
      <c r="AL2109" s="27"/>
      <c r="AM2109" s="27"/>
    </row>
    <row r="2110" spans="2:39" s="13" customFormat="1" x14ac:dyDescent="0.25">
      <c r="B2110" s="78">
        <v>44728</v>
      </c>
      <c r="C2110" s="85">
        <f>C2101/100</f>
        <v>3.6724220071255462E-2</v>
      </c>
      <c r="D2110" s="85">
        <f>E2101/100</f>
        <v>3.7516591608541323E-2</v>
      </c>
      <c r="E2110" s="85">
        <f>SUM(((((1+D2110)^10)/((1+C2110)^5))^(1/5)))-1</f>
        <v>3.8309568757851187E-2</v>
      </c>
      <c r="F2110"/>
      <c r="G2110"/>
      <c r="H2110"/>
      <c r="I2110"/>
      <c r="J2110"/>
      <c r="K2110"/>
      <c r="L2110"/>
      <c r="M2110"/>
      <c r="N2110" s="27"/>
      <c r="O2110" s="27"/>
      <c r="P2110" s="27"/>
      <c r="Q2110" s="27"/>
      <c r="R2110" s="27"/>
      <c r="S2110" s="27"/>
      <c r="T2110" s="27"/>
      <c r="U2110" s="27"/>
      <c r="V2110" s="27"/>
      <c r="W2110" s="27"/>
      <c r="X2110" s="27"/>
      <c r="Y2110" s="27"/>
      <c r="Z2110" s="27"/>
      <c r="AA2110" s="27"/>
      <c r="AB2110" s="27"/>
      <c r="AC2110" s="27"/>
      <c r="AD2110" s="27"/>
      <c r="AE2110" s="27"/>
      <c r="AF2110" s="27"/>
      <c r="AG2110" s="27"/>
      <c r="AH2110" s="27"/>
      <c r="AI2110" s="27"/>
      <c r="AJ2110" s="27"/>
      <c r="AK2110" s="27"/>
      <c r="AL2110" s="27"/>
      <c r="AM2110" s="27"/>
    </row>
    <row r="2111" spans="2:39" s="13" customFormat="1" x14ac:dyDescent="0.25">
      <c r="B2111" s="78"/>
      <c r="C2111" s="85"/>
      <c r="D2111" s="85"/>
      <c r="E2111" s="85"/>
      <c r="F2111"/>
      <c r="G2111"/>
      <c r="H2111"/>
      <c r="I2111"/>
      <c r="J2111"/>
      <c r="K2111"/>
      <c r="L2111"/>
      <c r="M2111"/>
      <c r="N2111" s="27"/>
      <c r="O2111" s="27"/>
      <c r="P2111" s="27"/>
      <c r="Q2111" s="27"/>
      <c r="R2111" s="27"/>
      <c r="S2111" s="27"/>
      <c r="T2111" s="27"/>
      <c r="U2111" s="27"/>
      <c r="V2111" s="27"/>
      <c r="W2111" s="27"/>
      <c r="X2111" s="27"/>
      <c r="Y2111" s="27"/>
      <c r="Z2111" s="27"/>
      <c r="AA2111" s="27"/>
      <c r="AB2111" s="27"/>
      <c r="AC2111" s="27"/>
      <c r="AD2111" s="27"/>
      <c r="AE2111" s="27"/>
      <c r="AF2111" s="27"/>
      <c r="AG2111" s="27"/>
      <c r="AH2111" s="27"/>
      <c r="AI2111" s="27"/>
      <c r="AJ2111" s="27"/>
      <c r="AK2111" s="27"/>
      <c r="AL2111" s="27"/>
      <c r="AM2111" s="27"/>
    </row>
    <row r="2112" spans="2:39" s="13" customFormat="1" x14ac:dyDescent="0.25">
      <c r="B2112" s="47" t="s">
        <v>998</v>
      </c>
      <c r="C2112" s="47"/>
      <c r="D2112" s="47"/>
      <c r="E2112" s="47"/>
      <c r="F2112" s="47"/>
      <c r="G2112" s="47"/>
      <c r="H2112" s="47"/>
      <c r="I2112" s="47"/>
      <c r="J2112" s="47"/>
      <c r="K2112" s="47"/>
      <c r="L2112" s="47"/>
      <c r="M2112" s="47"/>
      <c r="N2112" s="47"/>
      <c r="O2112" s="27"/>
      <c r="P2112" s="27"/>
      <c r="Q2112" s="27"/>
      <c r="R2112" s="27"/>
      <c r="S2112" s="27"/>
      <c r="T2112" s="27"/>
      <c r="U2112" s="27"/>
      <c r="V2112" s="27"/>
      <c r="W2112" s="27"/>
      <c r="X2112" s="27"/>
      <c r="Y2112" s="27"/>
      <c r="Z2112" s="27"/>
      <c r="AA2112" s="27"/>
      <c r="AB2112" s="27"/>
      <c r="AC2112" s="27"/>
      <c r="AD2112" s="27"/>
      <c r="AE2112" s="27"/>
      <c r="AF2112" s="27"/>
      <c r="AG2112" s="27"/>
      <c r="AH2112" s="27"/>
      <c r="AI2112" s="27"/>
      <c r="AJ2112" s="27"/>
      <c r="AK2112" s="27"/>
      <c r="AL2112" s="27"/>
      <c r="AM2112" s="27"/>
    </row>
    <row r="2113" spans="2:39" s="13" customFormat="1" x14ac:dyDescent="0.25">
      <c r="B2113" s="78"/>
      <c r="C2113" s="85"/>
      <c r="D2113" s="85"/>
      <c r="E2113" s="85"/>
      <c r="F2113"/>
      <c r="G2113"/>
      <c r="H2113"/>
      <c r="I2113"/>
      <c r="J2113"/>
      <c r="K2113"/>
      <c r="L2113"/>
      <c r="M2113"/>
      <c r="N2113" s="27"/>
      <c r="O2113" s="27"/>
      <c r="P2113" s="27"/>
      <c r="Q2113" s="27"/>
      <c r="R2113" s="27"/>
      <c r="S2113" s="27"/>
      <c r="T2113" s="27"/>
      <c r="U2113" s="27"/>
      <c r="V2113" s="27"/>
      <c r="W2113" s="27"/>
      <c r="X2113" s="27"/>
      <c r="Y2113" s="27"/>
      <c r="Z2113" s="27"/>
      <c r="AA2113" s="27"/>
      <c r="AB2113" s="27"/>
      <c r="AC2113" s="27"/>
      <c r="AD2113" s="27"/>
      <c r="AE2113" s="27"/>
      <c r="AF2113" s="27"/>
      <c r="AG2113" s="27"/>
      <c r="AH2113" s="27"/>
      <c r="AI2113" s="27"/>
      <c r="AJ2113" s="27"/>
      <c r="AK2113" s="27"/>
      <c r="AL2113" s="27"/>
      <c r="AM2113" s="27"/>
    </row>
    <row r="2114" spans="2:39" s="13" customFormat="1" x14ac:dyDescent="0.25">
      <c r="B2114" s="86" t="s">
        <v>999</v>
      </c>
      <c r="C2114" s="85"/>
      <c r="D2114" s="85"/>
      <c r="E2114" s="85"/>
      <c r="F2114"/>
      <c r="G2114"/>
      <c r="H2114"/>
      <c r="I2114"/>
      <c r="J2114"/>
      <c r="K2114"/>
      <c r="L2114"/>
      <c r="M2114"/>
      <c r="N2114" s="27"/>
      <c r="O2114" s="27"/>
      <c r="P2114" s="27"/>
      <c r="Q2114" s="27"/>
      <c r="R2114" s="27"/>
      <c r="S2114" s="27"/>
      <c r="T2114" s="27"/>
      <c r="U2114" s="27"/>
      <c r="V2114" s="27"/>
      <c r="W2114" s="27"/>
      <c r="X2114" s="27"/>
      <c r="Y2114" s="27"/>
      <c r="Z2114" s="27"/>
      <c r="AA2114" s="27"/>
      <c r="AB2114" s="27"/>
      <c r="AC2114" s="27"/>
      <c r="AD2114" s="27"/>
      <c r="AE2114" s="27"/>
      <c r="AF2114" s="27"/>
      <c r="AG2114" s="27"/>
      <c r="AH2114" s="27"/>
      <c r="AI2114" s="27"/>
      <c r="AJ2114" s="27"/>
      <c r="AK2114" s="27"/>
      <c r="AL2114" s="27"/>
      <c r="AM2114" s="27"/>
    </row>
    <row r="2115" spans="2:39" s="13" customFormat="1" x14ac:dyDescent="0.25">
      <c r="B2115" s="86" t="s">
        <v>1000</v>
      </c>
      <c r="C2115" s="85"/>
      <c r="D2115" s="85"/>
      <c r="E2115" s="85"/>
      <c r="F2115"/>
      <c r="G2115"/>
      <c r="H2115"/>
      <c r="I2115"/>
      <c r="J2115"/>
      <c r="K2115"/>
      <c r="L2115"/>
      <c r="M2115"/>
      <c r="N2115" s="27"/>
      <c r="O2115" s="27"/>
      <c r="P2115" s="27"/>
      <c r="Q2115" s="27"/>
      <c r="R2115" s="27"/>
      <c r="S2115" s="27"/>
      <c r="T2115" s="27"/>
      <c r="U2115" s="27"/>
      <c r="V2115" s="27"/>
      <c r="W2115" s="27"/>
      <c r="X2115" s="27"/>
      <c r="Y2115" s="27"/>
      <c r="Z2115" s="27"/>
      <c r="AA2115" s="27"/>
      <c r="AB2115" s="27"/>
      <c r="AC2115" s="27"/>
      <c r="AD2115" s="27"/>
      <c r="AE2115" s="27"/>
      <c r="AF2115" s="27"/>
      <c r="AG2115" s="27"/>
      <c r="AH2115" s="27"/>
      <c r="AI2115" s="27"/>
      <c r="AJ2115" s="27"/>
      <c r="AK2115" s="27"/>
      <c r="AL2115" s="27"/>
      <c r="AM2115" s="27"/>
    </row>
    <row r="2116" spans="2:39" s="13" customFormat="1" x14ac:dyDescent="0.25">
      <c r="B2116" s="86" t="s">
        <v>1001</v>
      </c>
      <c r="C2116" s="85"/>
      <c r="D2116" s="85"/>
      <c r="E2116" s="85"/>
      <c r="F2116"/>
      <c r="G2116"/>
      <c r="H2116"/>
      <c r="I2116"/>
      <c r="J2116"/>
      <c r="K2116"/>
      <c r="L2116"/>
      <c r="M2116"/>
      <c r="N2116" s="27"/>
      <c r="O2116" s="27"/>
      <c r="P2116" s="27"/>
      <c r="Q2116" s="27"/>
      <c r="R2116" s="27"/>
      <c r="S2116" s="27"/>
      <c r="T2116" s="27"/>
      <c r="U2116" s="27"/>
      <c r="V2116" s="27"/>
      <c r="W2116" s="27"/>
      <c r="X2116" s="27"/>
      <c r="Y2116" s="27"/>
      <c r="Z2116" s="27"/>
      <c r="AA2116" s="27"/>
      <c r="AB2116" s="27"/>
      <c r="AC2116" s="27"/>
      <c r="AD2116" s="27"/>
      <c r="AE2116" s="27"/>
      <c r="AF2116" s="27"/>
      <c r="AG2116" s="27"/>
      <c r="AH2116" s="27"/>
      <c r="AI2116" s="27"/>
      <c r="AJ2116" s="27"/>
      <c r="AK2116" s="27"/>
      <c r="AL2116" s="27"/>
      <c r="AM2116" s="27"/>
    </row>
    <row r="2117" spans="2:39" s="13" customFormat="1" x14ac:dyDescent="0.25">
      <c r="B2117" s="86" t="s">
        <v>1002</v>
      </c>
      <c r="C2117" s="85"/>
      <c r="D2117" s="85"/>
      <c r="E2117" s="85"/>
      <c r="F2117"/>
      <c r="G2117"/>
      <c r="H2117"/>
      <c r="I2117"/>
      <c r="J2117"/>
      <c r="K2117"/>
      <c r="L2117"/>
      <c r="M2117"/>
      <c r="N2117" s="27"/>
      <c r="O2117" s="27"/>
      <c r="P2117" s="27"/>
      <c r="Q2117" s="27"/>
      <c r="R2117" s="27"/>
      <c r="S2117" s="27"/>
      <c r="T2117" s="27"/>
      <c r="U2117" s="27"/>
      <c r="V2117" s="27"/>
      <c r="W2117" s="27"/>
      <c r="X2117" s="27"/>
      <c r="Y2117" s="27"/>
      <c r="Z2117" s="27"/>
      <c r="AA2117" s="27"/>
      <c r="AB2117" s="27"/>
      <c r="AC2117" s="27"/>
      <c r="AD2117" s="27"/>
      <c r="AE2117" s="27"/>
      <c r="AF2117" s="27"/>
      <c r="AG2117" s="27"/>
      <c r="AH2117" s="27"/>
      <c r="AI2117" s="27"/>
      <c r="AJ2117" s="27"/>
      <c r="AK2117" s="27"/>
      <c r="AL2117" s="27"/>
      <c r="AM2117" s="27"/>
    </row>
    <row r="2118" spans="2:39" s="13" customFormat="1" x14ac:dyDescent="0.25">
      <c r="B2118" s="86" t="s">
        <v>1003</v>
      </c>
      <c r="C2118" s="85"/>
      <c r="D2118" s="85"/>
      <c r="E2118" s="85"/>
      <c r="F2118"/>
      <c r="G2118"/>
      <c r="H2118"/>
      <c r="I2118"/>
      <c r="J2118"/>
      <c r="K2118"/>
      <c r="L2118"/>
      <c r="M2118"/>
      <c r="N2118" s="27"/>
      <c r="O2118" s="27"/>
      <c r="P2118" s="27"/>
      <c r="Q2118" s="27"/>
      <c r="R2118" s="27"/>
      <c r="S2118" s="27"/>
      <c r="T2118" s="27"/>
      <c r="U2118" s="27"/>
      <c r="V2118" s="27"/>
      <c r="W2118" s="27"/>
      <c r="X2118" s="27"/>
      <c r="Y2118" s="27"/>
      <c r="Z2118" s="27"/>
      <c r="AA2118" s="27"/>
      <c r="AB2118" s="27"/>
      <c r="AC2118" s="27"/>
      <c r="AD2118" s="27"/>
      <c r="AE2118" s="27"/>
      <c r="AF2118" s="27"/>
      <c r="AG2118" s="27"/>
      <c r="AH2118" s="27"/>
      <c r="AI2118" s="27"/>
      <c r="AJ2118" s="27"/>
      <c r="AK2118" s="27"/>
      <c r="AL2118" s="27"/>
      <c r="AM2118" s="27"/>
    </row>
    <row r="2119" spans="2:39" s="13" customFormat="1" x14ac:dyDescent="0.25">
      <c r="B2119" s="86" t="s">
        <v>1004</v>
      </c>
      <c r="C2119" s="85"/>
      <c r="D2119" s="85"/>
      <c r="E2119" s="85"/>
      <c r="F2119"/>
      <c r="G2119"/>
      <c r="H2119"/>
      <c r="I2119"/>
      <c r="J2119"/>
      <c r="K2119"/>
      <c r="L2119"/>
      <c r="M2119"/>
      <c r="N2119" s="27"/>
      <c r="O2119" s="27"/>
      <c r="P2119" s="27"/>
      <c r="Q2119" s="27"/>
      <c r="R2119" s="27"/>
      <c r="S2119" s="27"/>
      <c r="T2119" s="27"/>
      <c r="U2119" s="27"/>
      <c r="V2119" s="27"/>
      <c r="W2119" s="27"/>
      <c r="X2119" s="27"/>
      <c r="Y2119" s="27"/>
      <c r="Z2119" s="27"/>
      <c r="AA2119" s="27"/>
      <c r="AB2119" s="27"/>
      <c r="AC2119" s="27"/>
      <c r="AD2119" s="27"/>
      <c r="AE2119" s="27"/>
      <c r="AF2119" s="27"/>
      <c r="AG2119" s="27"/>
      <c r="AH2119" s="27"/>
      <c r="AI2119" s="27"/>
      <c r="AJ2119" s="27"/>
      <c r="AK2119" s="27"/>
      <c r="AL2119" s="27"/>
      <c r="AM2119" s="27"/>
    </row>
    <row r="2120" spans="2:39" s="13" customFormat="1" x14ac:dyDescent="0.25">
      <c r="B2120" s="86" t="s">
        <v>1005</v>
      </c>
      <c r="C2120" s="85"/>
      <c r="D2120" s="85"/>
      <c r="E2120" s="85"/>
      <c r="F2120"/>
      <c r="G2120"/>
      <c r="H2120"/>
      <c r="I2120"/>
      <c r="J2120"/>
      <c r="K2120"/>
      <c r="L2120"/>
      <c r="M2120"/>
      <c r="N2120" s="27"/>
      <c r="O2120" s="27"/>
      <c r="P2120" s="27"/>
      <c r="Q2120" s="27"/>
      <c r="R2120" s="27"/>
      <c r="S2120" s="27"/>
      <c r="T2120" s="27"/>
      <c r="U2120" s="27"/>
      <c r="V2120" s="27"/>
      <c r="W2120" s="27"/>
      <c r="X2120" s="27"/>
      <c r="Y2120" s="27"/>
      <c r="Z2120" s="27"/>
      <c r="AA2120" s="27"/>
      <c r="AB2120" s="27"/>
      <c r="AC2120" s="27"/>
      <c r="AD2120" s="27"/>
      <c r="AE2120" s="27"/>
      <c r="AF2120" s="27"/>
      <c r="AG2120" s="27"/>
      <c r="AH2120" s="27"/>
      <c r="AI2120" s="27"/>
      <c r="AJ2120" s="27"/>
      <c r="AK2120" s="27"/>
      <c r="AL2120" s="27"/>
      <c r="AM2120" s="27"/>
    </row>
    <row r="2121" spans="2:39" s="13" customFormat="1" x14ac:dyDescent="0.25">
      <c r="B2121" s="86" t="s">
        <v>1006</v>
      </c>
      <c r="C2121" s="85"/>
      <c r="D2121" s="85"/>
      <c r="E2121" s="85"/>
      <c r="F2121"/>
      <c r="G2121"/>
      <c r="H2121"/>
      <c r="I2121"/>
      <c r="J2121"/>
      <c r="K2121"/>
      <c r="L2121"/>
      <c r="M2121"/>
      <c r="N2121" s="27"/>
      <c r="O2121" s="27"/>
      <c r="P2121" s="27"/>
      <c r="Q2121" s="27"/>
      <c r="R2121" s="27"/>
      <c r="S2121" s="27"/>
      <c r="T2121" s="27"/>
      <c r="U2121" s="27"/>
      <c r="V2121" s="27"/>
      <c r="W2121" s="27"/>
      <c r="X2121" s="27"/>
      <c r="Y2121" s="27"/>
      <c r="Z2121" s="27"/>
      <c r="AA2121" s="27"/>
      <c r="AB2121" s="27"/>
      <c r="AC2121" s="27"/>
      <c r="AD2121" s="27"/>
      <c r="AE2121" s="27"/>
      <c r="AF2121" s="27"/>
      <c r="AG2121" s="27"/>
      <c r="AH2121" s="27"/>
      <c r="AI2121" s="27"/>
      <c r="AJ2121" s="27"/>
      <c r="AK2121" s="27"/>
      <c r="AL2121" s="27"/>
      <c r="AM2121" s="27"/>
    </row>
    <row r="2122" spans="2:39" s="13" customFormat="1" x14ac:dyDescent="0.25">
      <c r="B2122" s="86" t="s">
        <v>1007</v>
      </c>
      <c r="C2122" s="85"/>
      <c r="D2122" s="85"/>
      <c r="E2122" s="85"/>
      <c r="F2122"/>
      <c r="G2122"/>
      <c r="H2122"/>
      <c r="I2122"/>
      <c r="J2122"/>
      <c r="K2122"/>
      <c r="L2122"/>
      <c r="M2122"/>
      <c r="N2122" s="27"/>
      <c r="O2122" s="27"/>
      <c r="P2122" s="27"/>
      <c r="Q2122" s="27"/>
      <c r="R2122" s="27"/>
      <c r="S2122" s="27"/>
      <c r="T2122" s="27"/>
      <c r="U2122" s="27"/>
      <c r="V2122" s="27"/>
      <c r="W2122" s="27"/>
      <c r="X2122" s="27"/>
      <c r="Y2122" s="27"/>
      <c r="Z2122" s="27"/>
      <c r="AA2122" s="27"/>
      <c r="AB2122" s="27"/>
      <c r="AC2122" s="27"/>
      <c r="AD2122" s="27"/>
      <c r="AE2122" s="27"/>
      <c r="AF2122" s="27"/>
      <c r="AG2122" s="27"/>
      <c r="AH2122" s="27"/>
      <c r="AI2122" s="27"/>
      <c r="AJ2122" s="27"/>
      <c r="AK2122" s="27"/>
      <c r="AL2122" s="27"/>
      <c r="AM2122" s="27"/>
    </row>
    <row r="2123" spans="2:39" s="13" customFormat="1" x14ac:dyDescent="0.25">
      <c r="B2123" s="86" t="s">
        <v>1008</v>
      </c>
      <c r="C2123" s="85"/>
      <c r="D2123" s="85"/>
      <c r="E2123" s="85"/>
      <c r="F2123"/>
      <c r="G2123"/>
      <c r="H2123"/>
      <c r="I2123"/>
      <c r="J2123"/>
      <c r="K2123"/>
      <c r="L2123"/>
      <c r="M2123"/>
      <c r="N2123" s="27"/>
      <c r="O2123" s="27"/>
      <c r="P2123" s="27"/>
      <c r="Q2123" s="27"/>
      <c r="R2123" s="27"/>
      <c r="S2123" s="27"/>
      <c r="T2123" s="27"/>
      <c r="U2123" s="27"/>
      <c r="V2123" s="27"/>
      <c r="W2123" s="27"/>
      <c r="X2123" s="27"/>
      <c r="Y2123" s="27"/>
      <c r="Z2123" s="27"/>
      <c r="AA2123" s="27"/>
      <c r="AB2123" s="27"/>
      <c r="AC2123" s="27"/>
      <c r="AD2123" s="27"/>
      <c r="AE2123" s="27"/>
      <c r="AF2123" s="27"/>
      <c r="AG2123" s="27"/>
      <c r="AH2123" s="27"/>
      <c r="AI2123" s="27"/>
      <c r="AJ2123" s="27"/>
      <c r="AK2123" s="27"/>
      <c r="AL2123" s="27"/>
      <c r="AM2123" s="27"/>
    </row>
    <row r="2124" spans="2:39" s="13" customFormat="1" x14ac:dyDescent="0.25">
      <c r="B2124" s="86" t="s">
        <v>1009</v>
      </c>
      <c r="C2124" s="85"/>
      <c r="D2124" s="85"/>
      <c r="E2124" s="85"/>
      <c r="F2124"/>
      <c r="G2124"/>
      <c r="H2124"/>
      <c r="I2124"/>
      <c r="J2124"/>
      <c r="K2124"/>
      <c r="L2124"/>
      <c r="M2124"/>
      <c r="N2124" s="27"/>
      <c r="O2124" s="27"/>
      <c r="P2124" s="27"/>
      <c r="Q2124" s="27"/>
      <c r="R2124" s="27"/>
      <c r="S2124" s="27"/>
      <c r="T2124" s="27"/>
      <c r="U2124" s="27"/>
      <c r="V2124" s="27"/>
      <c r="W2124" s="27"/>
      <c r="X2124" s="27"/>
      <c r="Y2124" s="27"/>
      <c r="Z2124" s="27"/>
      <c r="AA2124" s="27"/>
      <c r="AB2124" s="27"/>
      <c r="AC2124" s="27"/>
      <c r="AD2124" s="27"/>
      <c r="AE2124" s="27"/>
      <c r="AF2124" s="27"/>
      <c r="AG2124" s="27"/>
      <c r="AH2124" s="27"/>
      <c r="AI2124" s="27"/>
      <c r="AJ2124" s="27"/>
      <c r="AK2124" s="27"/>
      <c r="AL2124" s="27"/>
      <c r="AM2124" s="27"/>
    </row>
    <row r="2125" spans="2:39" s="13" customFormat="1" x14ac:dyDescent="0.25">
      <c r="B2125" s="86" t="s">
        <v>1010</v>
      </c>
      <c r="C2125" s="85"/>
      <c r="D2125" s="85"/>
      <c r="E2125" s="85"/>
      <c r="F2125"/>
      <c r="G2125"/>
      <c r="H2125"/>
      <c r="I2125"/>
      <c r="J2125"/>
      <c r="K2125"/>
      <c r="L2125"/>
      <c r="M2125"/>
      <c r="N2125" s="27"/>
      <c r="O2125" s="27"/>
      <c r="P2125" s="27"/>
      <c r="Q2125" s="27"/>
      <c r="R2125" s="27"/>
      <c r="S2125" s="27"/>
      <c r="T2125" s="27"/>
      <c r="U2125" s="27"/>
      <c r="V2125" s="27"/>
      <c r="W2125" s="27"/>
      <c r="X2125" s="27"/>
      <c r="Y2125" s="27"/>
      <c r="Z2125" s="27"/>
      <c r="AA2125" s="27"/>
      <c r="AB2125" s="27"/>
      <c r="AC2125" s="27"/>
      <c r="AD2125" s="27"/>
      <c r="AE2125" s="27"/>
      <c r="AF2125" s="27"/>
      <c r="AG2125" s="27"/>
      <c r="AH2125" s="27"/>
      <c r="AI2125" s="27"/>
      <c r="AJ2125" s="27"/>
      <c r="AK2125" s="27"/>
      <c r="AL2125" s="27"/>
      <c r="AM2125" s="27"/>
    </row>
    <row r="2126" spans="2:39" s="13" customFormat="1" x14ac:dyDescent="0.25">
      <c r="B2126" s="86" t="s">
        <v>1011</v>
      </c>
      <c r="C2126" s="85"/>
      <c r="D2126" s="85"/>
      <c r="E2126" s="85"/>
      <c r="F2126"/>
      <c r="G2126"/>
      <c r="H2126"/>
      <c r="I2126"/>
      <c r="J2126"/>
      <c r="K2126"/>
      <c r="L2126"/>
      <c r="M2126"/>
      <c r="N2126" s="27"/>
      <c r="O2126" s="27"/>
      <c r="P2126" s="27"/>
      <c r="Q2126" s="27"/>
      <c r="R2126" s="27"/>
      <c r="S2126" s="27"/>
      <c r="T2126" s="27"/>
      <c r="U2126" s="27"/>
      <c r="V2126" s="27"/>
      <c r="W2126" s="27"/>
      <c r="X2126" s="27"/>
      <c r="Y2126" s="27"/>
      <c r="Z2126" s="27"/>
      <c r="AA2126" s="27"/>
      <c r="AB2126" s="27"/>
      <c r="AC2126" s="27"/>
      <c r="AD2126" s="27"/>
      <c r="AE2126" s="27"/>
      <c r="AF2126" s="27"/>
      <c r="AG2126" s="27"/>
      <c r="AH2126" s="27"/>
      <c r="AI2126" s="27"/>
      <c r="AJ2126" s="27"/>
      <c r="AK2126" s="27"/>
      <c r="AL2126" s="27"/>
      <c r="AM2126" s="27"/>
    </row>
    <row r="2127" spans="2:39" s="13" customFormat="1" x14ac:dyDescent="0.25">
      <c r="B2127" s="86" t="s">
        <v>1012</v>
      </c>
      <c r="C2127" s="85"/>
      <c r="D2127" s="85"/>
      <c r="E2127" s="85"/>
      <c r="F2127"/>
      <c r="G2127"/>
      <c r="H2127"/>
      <c r="I2127"/>
      <c r="J2127"/>
      <c r="K2127"/>
      <c r="L2127"/>
      <c r="M2127"/>
      <c r="N2127" s="27"/>
      <c r="O2127" s="27"/>
      <c r="P2127" s="27"/>
      <c r="Q2127" s="27"/>
      <c r="R2127" s="27"/>
      <c r="S2127" s="27"/>
      <c r="T2127" s="27"/>
      <c r="U2127" s="27"/>
      <c r="V2127" s="27"/>
      <c r="W2127" s="27"/>
      <c r="X2127" s="27"/>
      <c r="Y2127" s="27"/>
      <c r="Z2127" s="27"/>
      <c r="AA2127" s="27"/>
      <c r="AB2127" s="27"/>
      <c r="AC2127" s="27"/>
      <c r="AD2127" s="27"/>
      <c r="AE2127" s="27"/>
      <c r="AF2127" s="27"/>
      <c r="AG2127" s="27"/>
      <c r="AH2127" s="27"/>
      <c r="AI2127" s="27"/>
      <c r="AJ2127" s="27"/>
      <c r="AK2127" s="27"/>
      <c r="AL2127" s="27"/>
      <c r="AM2127" s="27"/>
    </row>
    <row r="2128" spans="2:39" s="13" customFormat="1" x14ac:dyDescent="0.25">
      <c r="B2128" s="86" t="s">
        <v>1013</v>
      </c>
      <c r="C2128" s="85"/>
      <c r="D2128" s="85"/>
      <c r="E2128" s="85"/>
      <c r="F2128"/>
      <c r="G2128"/>
      <c r="H2128"/>
      <c r="I2128"/>
      <c r="J2128"/>
      <c r="K2128"/>
      <c r="L2128"/>
      <c r="M2128"/>
      <c r="N2128" s="27"/>
      <c r="O2128" s="27"/>
      <c r="P2128" s="27"/>
      <c r="Q2128" s="27"/>
      <c r="R2128" s="27"/>
      <c r="S2128" s="27"/>
      <c r="T2128" s="27"/>
      <c r="U2128" s="27"/>
      <c r="V2128" s="27"/>
      <c r="W2128" s="27"/>
      <c r="X2128" s="27"/>
      <c r="Y2128" s="27"/>
      <c r="Z2128" s="27"/>
      <c r="AA2128" s="27"/>
      <c r="AB2128" s="27"/>
      <c r="AC2128" s="27"/>
      <c r="AD2128" s="27"/>
      <c r="AE2128" s="27"/>
      <c r="AF2128" s="27"/>
      <c r="AG2128" s="27"/>
      <c r="AH2128" s="27"/>
      <c r="AI2128" s="27"/>
      <c r="AJ2128" s="27"/>
      <c r="AK2128" s="27"/>
      <c r="AL2128" s="27"/>
      <c r="AM2128" s="27"/>
    </row>
    <row r="2129" spans="2:39" s="13" customFormat="1" x14ac:dyDescent="0.25">
      <c r="B2129" s="86" t="s">
        <v>1014</v>
      </c>
      <c r="C2129" s="85"/>
      <c r="D2129" s="85"/>
      <c r="E2129" s="85"/>
      <c r="F2129"/>
      <c r="G2129"/>
      <c r="H2129"/>
      <c r="I2129"/>
      <c r="J2129"/>
      <c r="K2129"/>
      <c r="L2129"/>
      <c r="M2129"/>
      <c r="N2129" s="27"/>
      <c r="O2129" s="27"/>
      <c r="P2129" s="27"/>
      <c r="Q2129" s="27"/>
      <c r="R2129" s="27"/>
      <c r="S2129" s="27"/>
      <c r="T2129" s="27"/>
      <c r="U2129" s="27"/>
      <c r="V2129" s="27"/>
      <c r="W2129" s="27"/>
      <c r="X2129" s="27"/>
      <c r="Y2129" s="27"/>
      <c r="Z2129" s="27"/>
      <c r="AA2129" s="27"/>
      <c r="AB2129" s="27"/>
      <c r="AC2129" s="27"/>
      <c r="AD2129" s="27"/>
      <c r="AE2129" s="27"/>
      <c r="AF2129" s="27"/>
      <c r="AG2129" s="27"/>
      <c r="AH2129" s="27"/>
      <c r="AI2129" s="27"/>
      <c r="AJ2129" s="27"/>
      <c r="AK2129" s="27"/>
      <c r="AL2129" s="27"/>
      <c r="AM2129" s="27"/>
    </row>
    <row r="2130" spans="2:39" s="13" customFormat="1" x14ac:dyDescent="0.25">
      <c r="B2130" s="86" t="s">
        <v>1015</v>
      </c>
      <c r="C2130" s="85"/>
      <c r="D2130" s="85"/>
      <c r="E2130" s="85"/>
      <c r="F2130"/>
      <c r="G2130"/>
      <c r="H2130"/>
      <c r="I2130"/>
      <c r="J2130"/>
      <c r="K2130"/>
      <c r="L2130"/>
      <c r="M2130"/>
      <c r="N2130" s="27"/>
      <c r="O2130" s="27"/>
      <c r="P2130" s="27"/>
      <c r="Q2130" s="27"/>
      <c r="R2130" s="27"/>
      <c r="S2130" s="27"/>
      <c r="T2130" s="27"/>
      <c r="U2130" s="27"/>
      <c r="V2130" s="27"/>
      <c r="W2130" s="27"/>
      <c r="X2130" s="27"/>
      <c r="Y2130" s="27"/>
      <c r="Z2130" s="27"/>
      <c r="AA2130" s="27"/>
      <c r="AB2130" s="27"/>
      <c r="AC2130" s="27"/>
      <c r="AD2130" s="27"/>
      <c r="AE2130" s="27"/>
      <c r="AF2130" s="27"/>
      <c r="AG2130" s="27"/>
      <c r="AH2130" s="27"/>
      <c r="AI2130" s="27"/>
      <c r="AJ2130" s="27"/>
      <c r="AK2130" s="27"/>
      <c r="AL2130" s="27"/>
      <c r="AM2130" s="27"/>
    </row>
    <row r="2131" spans="2:39" s="13" customFormat="1" x14ac:dyDescent="0.25">
      <c r="B2131" s="86" t="s">
        <v>1016</v>
      </c>
      <c r="C2131" s="85"/>
      <c r="D2131" s="85"/>
      <c r="E2131" s="85"/>
      <c r="F2131"/>
      <c r="G2131"/>
      <c r="H2131"/>
      <c r="I2131"/>
      <c r="J2131"/>
      <c r="K2131"/>
      <c r="L2131"/>
      <c r="M2131"/>
      <c r="N2131" s="27"/>
      <c r="O2131" s="27"/>
      <c r="P2131" s="27"/>
      <c r="Q2131" s="27"/>
      <c r="R2131" s="27"/>
      <c r="S2131" s="27"/>
      <c r="T2131" s="27"/>
      <c r="U2131" s="27"/>
      <c r="V2131" s="27"/>
      <c r="W2131" s="27"/>
      <c r="X2131" s="27"/>
      <c r="Y2131" s="27"/>
      <c r="Z2131" s="27"/>
      <c r="AA2131" s="27"/>
      <c r="AB2131" s="27"/>
      <c r="AC2131" s="27"/>
      <c r="AD2131" s="27"/>
      <c r="AE2131" s="27"/>
      <c r="AF2131" s="27"/>
      <c r="AG2131" s="27"/>
      <c r="AH2131" s="27"/>
      <c r="AI2131" s="27"/>
      <c r="AJ2131" s="27"/>
      <c r="AK2131" s="27"/>
      <c r="AL2131" s="27"/>
      <c r="AM2131" s="27"/>
    </row>
    <row r="2132" spans="2:39" s="13" customFormat="1" x14ac:dyDescent="0.25">
      <c r="B2132" s="86" t="s">
        <v>1017</v>
      </c>
      <c r="C2132" s="85"/>
      <c r="D2132" s="85"/>
      <c r="E2132" s="85"/>
      <c r="F2132"/>
      <c r="G2132"/>
      <c r="H2132"/>
      <c r="I2132"/>
      <c r="J2132"/>
      <c r="K2132"/>
      <c r="L2132"/>
      <c r="M2132"/>
      <c r="N2132" s="27"/>
      <c r="O2132" s="27"/>
      <c r="P2132" s="27"/>
      <c r="Q2132" s="27"/>
      <c r="R2132" s="27"/>
      <c r="S2132" s="27"/>
      <c r="T2132" s="27"/>
      <c r="U2132" s="27"/>
      <c r="V2132" s="27"/>
      <c r="W2132" s="27"/>
      <c r="X2132" s="27"/>
      <c r="Y2132" s="27"/>
      <c r="Z2132" s="27"/>
      <c r="AA2132" s="27"/>
      <c r="AB2132" s="27"/>
      <c r="AC2132" s="27"/>
      <c r="AD2132" s="27"/>
      <c r="AE2132" s="27"/>
      <c r="AF2132" s="27"/>
      <c r="AG2132" s="27"/>
      <c r="AH2132" s="27"/>
      <c r="AI2132" s="27"/>
      <c r="AJ2132" s="27"/>
      <c r="AK2132" s="27"/>
      <c r="AL2132" s="27"/>
      <c r="AM2132" s="27"/>
    </row>
    <row r="2133" spans="2:39" s="13" customFormat="1" x14ac:dyDescent="0.25">
      <c r="B2133" s="86" t="s">
        <v>1018</v>
      </c>
      <c r="C2133" s="85"/>
      <c r="D2133" s="85"/>
      <c r="E2133" s="85"/>
      <c r="F2133"/>
      <c r="G2133"/>
      <c r="H2133"/>
      <c r="I2133"/>
      <c r="J2133"/>
      <c r="K2133"/>
      <c r="L2133"/>
      <c r="M2133"/>
      <c r="N2133" s="27"/>
      <c r="O2133" s="27"/>
      <c r="P2133" s="27"/>
      <c r="Q2133" s="27"/>
      <c r="R2133" s="27"/>
      <c r="S2133" s="27"/>
      <c r="T2133" s="27"/>
      <c r="U2133" s="27"/>
      <c r="V2133" s="27"/>
      <c r="W2133" s="27"/>
      <c r="X2133" s="27"/>
      <c r="Y2133" s="27"/>
      <c r="Z2133" s="27"/>
      <c r="AA2133" s="27"/>
      <c r="AB2133" s="27"/>
      <c r="AC2133" s="27"/>
      <c r="AD2133" s="27"/>
      <c r="AE2133" s="27"/>
      <c r="AF2133" s="27"/>
      <c r="AG2133" s="27"/>
      <c r="AH2133" s="27"/>
      <c r="AI2133" s="27"/>
      <c r="AJ2133" s="27"/>
      <c r="AK2133" s="27"/>
      <c r="AL2133" s="27"/>
      <c r="AM2133" s="27"/>
    </row>
    <row r="2134" spans="2:39" s="13" customFormat="1" x14ac:dyDescent="0.25">
      <c r="B2134" s="86" t="s">
        <v>1019</v>
      </c>
      <c r="C2134" s="85"/>
      <c r="D2134" s="85"/>
      <c r="E2134" s="85"/>
      <c r="F2134"/>
      <c r="G2134"/>
      <c r="H2134"/>
      <c r="I2134"/>
      <c r="J2134"/>
      <c r="K2134"/>
      <c r="L2134"/>
      <c r="M2134"/>
      <c r="N2134" s="27"/>
      <c r="O2134" s="27"/>
      <c r="P2134" s="27"/>
      <c r="Q2134" s="27"/>
      <c r="R2134" s="27"/>
      <c r="S2134" s="27"/>
      <c r="T2134" s="27"/>
      <c r="U2134" s="27"/>
      <c r="V2134" s="27"/>
      <c r="W2134" s="27"/>
      <c r="X2134" s="27"/>
      <c r="Y2134" s="27"/>
      <c r="Z2134" s="27"/>
      <c r="AA2134" s="27"/>
      <c r="AB2134" s="27"/>
      <c r="AC2134" s="27"/>
      <c r="AD2134" s="27"/>
      <c r="AE2134" s="27"/>
      <c r="AF2134" s="27"/>
      <c r="AG2134" s="27"/>
      <c r="AH2134" s="27"/>
      <c r="AI2134" s="27"/>
      <c r="AJ2134" s="27"/>
      <c r="AK2134" s="27"/>
      <c r="AL2134" s="27"/>
      <c r="AM2134" s="27"/>
    </row>
    <row r="2135" spans="2:39" s="13" customFormat="1" x14ac:dyDescent="0.25">
      <c r="B2135" s="86" t="s">
        <v>1020</v>
      </c>
      <c r="C2135" s="85"/>
      <c r="D2135" s="85"/>
      <c r="E2135" s="85"/>
      <c r="F2135"/>
      <c r="G2135"/>
      <c r="H2135"/>
      <c r="I2135"/>
      <c r="J2135"/>
      <c r="K2135"/>
      <c r="L2135"/>
      <c r="M2135"/>
      <c r="N2135" s="27"/>
      <c r="O2135" s="27"/>
      <c r="P2135" s="27"/>
      <c r="Q2135" s="27"/>
      <c r="R2135" s="27"/>
      <c r="S2135" s="27"/>
      <c r="T2135" s="27"/>
      <c r="U2135" s="27"/>
      <c r="V2135" s="27"/>
      <c r="W2135" s="27"/>
      <c r="X2135" s="27"/>
      <c r="Y2135" s="27"/>
      <c r="Z2135" s="27"/>
      <c r="AA2135" s="27"/>
      <c r="AB2135" s="27"/>
      <c r="AC2135" s="27"/>
      <c r="AD2135" s="27"/>
      <c r="AE2135" s="27"/>
      <c r="AF2135" s="27"/>
      <c r="AG2135" s="27"/>
      <c r="AH2135" s="27"/>
      <c r="AI2135" s="27"/>
      <c r="AJ2135" s="27"/>
      <c r="AK2135" s="27"/>
      <c r="AL2135" s="27"/>
      <c r="AM2135" s="27"/>
    </row>
    <row r="2136" spans="2:39" s="13" customFormat="1" x14ac:dyDescent="0.25">
      <c r="B2136" s="86" t="s">
        <v>1021</v>
      </c>
      <c r="C2136" s="85"/>
      <c r="D2136" s="85"/>
      <c r="E2136" s="85"/>
      <c r="F2136"/>
      <c r="G2136"/>
      <c r="H2136"/>
      <c r="I2136"/>
      <c r="J2136"/>
      <c r="K2136"/>
      <c r="L2136"/>
      <c r="M2136"/>
      <c r="N2136" s="27"/>
      <c r="O2136" s="27"/>
      <c r="P2136" s="27"/>
      <c r="Q2136" s="27"/>
      <c r="R2136" s="27"/>
      <c r="S2136" s="27"/>
      <c r="T2136" s="27"/>
      <c r="U2136" s="27"/>
      <c r="V2136" s="27"/>
      <c r="W2136" s="27"/>
      <c r="X2136" s="27"/>
      <c r="Y2136" s="27"/>
      <c r="Z2136" s="27"/>
      <c r="AA2136" s="27"/>
      <c r="AB2136" s="27"/>
      <c r="AC2136" s="27"/>
      <c r="AD2136" s="27"/>
      <c r="AE2136" s="27"/>
      <c r="AF2136" s="27"/>
      <c r="AG2136" s="27"/>
      <c r="AH2136" s="27"/>
      <c r="AI2136" s="27"/>
      <c r="AJ2136" s="27"/>
      <c r="AK2136" s="27"/>
      <c r="AL2136" s="27"/>
      <c r="AM2136" s="27"/>
    </row>
    <row r="2137" spans="2:39" s="13" customFormat="1" x14ac:dyDescent="0.25">
      <c r="B2137" s="86" t="s">
        <v>1022</v>
      </c>
      <c r="C2137" s="85"/>
      <c r="D2137" s="85"/>
      <c r="E2137" s="85"/>
      <c r="F2137"/>
      <c r="G2137"/>
      <c r="H2137"/>
      <c r="I2137"/>
      <c r="J2137"/>
      <c r="K2137"/>
      <c r="L2137"/>
      <c r="M2137"/>
      <c r="N2137" s="27"/>
      <c r="O2137" s="27"/>
      <c r="P2137" s="27"/>
      <c r="Q2137" s="27"/>
      <c r="R2137" s="27"/>
      <c r="S2137" s="27"/>
      <c r="T2137" s="27"/>
      <c r="U2137" s="27"/>
      <c r="V2137" s="27"/>
      <c r="W2137" s="27"/>
      <c r="X2137" s="27"/>
      <c r="Y2137" s="27"/>
      <c r="Z2137" s="27"/>
      <c r="AA2137" s="27"/>
      <c r="AB2137" s="27"/>
      <c r="AC2137" s="27"/>
      <c r="AD2137" s="27"/>
      <c r="AE2137" s="27"/>
      <c r="AF2137" s="27"/>
      <c r="AG2137" s="27"/>
      <c r="AH2137" s="27"/>
      <c r="AI2137" s="27"/>
      <c r="AJ2137" s="27"/>
      <c r="AK2137" s="27"/>
      <c r="AL2137" s="27"/>
      <c r="AM2137" s="27"/>
    </row>
    <row r="2138" spans="2:39" s="13" customFormat="1" x14ac:dyDescent="0.25">
      <c r="B2138" s="86" t="s">
        <v>1023</v>
      </c>
      <c r="C2138" s="85"/>
      <c r="D2138" s="85"/>
      <c r="E2138" s="85"/>
      <c r="F2138"/>
      <c r="G2138"/>
      <c r="H2138"/>
      <c r="I2138"/>
      <c r="J2138"/>
      <c r="K2138"/>
      <c r="L2138"/>
      <c r="M2138"/>
      <c r="N2138" s="27"/>
      <c r="O2138" s="27"/>
      <c r="P2138" s="27"/>
      <c r="Q2138" s="27"/>
      <c r="R2138" s="27"/>
      <c r="S2138" s="27"/>
      <c r="T2138" s="27"/>
      <c r="U2138" s="27"/>
      <c r="V2138" s="27"/>
      <c r="W2138" s="27"/>
      <c r="X2138" s="27"/>
      <c r="Y2138" s="27"/>
      <c r="Z2138" s="27"/>
      <c r="AA2138" s="27"/>
      <c r="AB2138" s="27"/>
      <c r="AC2138" s="27"/>
      <c r="AD2138" s="27"/>
      <c r="AE2138" s="27"/>
      <c r="AF2138" s="27"/>
      <c r="AG2138" s="27"/>
      <c r="AH2138" s="27"/>
      <c r="AI2138" s="27"/>
      <c r="AJ2138" s="27"/>
      <c r="AK2138" s="27"/>
      <c r="AL2138" s="27"/>
      <c r="AM2138" s="27"/>
    </row>
    <row r="2139" spans="2:39" s="13" customFormat="1" x14ac:dyDescent="0.25">
      <c r="B2139" s="86" t="s">
        <v>1024</v>
      </c>
      <c r="C2139" s="85"/>
      <c r="D2139" s="85"/>
      <c r="E2139" s="85"/>
      <c r="F2139"/>
      <c r="G2139"/>
      <c r="H2139"/>
      <c r="I2139"/>
      <c r="J2139"/>
      <c r="K2139"/>
      <c r="L2139"/>
      <c r="M2139"/>
      <c r="N2139" s="27"/>
      <c r="O2139" s="27"/>
      <c r="P2139" s="27"/>
      <c r="Q2139" s="27"/>
      <c r="R2139" s="27"/>
      <c r="S2139" s="27"/>
      <c r="T2139" s="27"/>
      <c r="U2139" s="27"/>
      <c r="V2139" s="27"/>
      <c r="W2139" s="27"/>
      <c r="X2139" s="27"/>
      <c r="Y2139" s="27"/>
      <c r="Z2139" s="27"/>
      <c r="AA2139" s="27"/>
      <c r="AB2139" s="27"/>
      <c r="AC2139" s="27"/>
      <c r="AD2139" s="27"/>
      <c r="AE2139" s="27"/>
      <c r="AF2139" s="27"/>
      <c r="AG2139" s="27"/>
      <c r="AH2139" s="27"/>
      <c r="AI2139" s="27"/>
      <c r="AJ2139" s="27"/>
      <c r="AK2139" s="27"/>
      <c r="AL2139" s="27"/>
      <c r="AM2139" s="27"/>
    </row>
    <row r="2140" spans="2:39" s="13" customFormat="1" x14ac:dyDescent="0.25">
      <c r="B2140" s="86" t="s">
        <v>1025</v>
      </c>
      <c r="C2140" s="85"/>
      <c r="D2140" s="85"/>
      <c r="E2140" s="85"/>
      <c r="F2140"/>
      <c r="G2140"/>
      <c r="H2140"/>
      <c r="I2140"/>
      <c r="J2140"/>
      <c r="K2140"/>
      <c r="L2140"/>
      <c r="M2140"/>
      <c r="N2140" s="27"/>
      <c r="O2140" s="27"/>
      <c r="P2140" s="27"/>
      <c r="Q2140" s="27"/>
      <c r="R2140" s="27"/>
      <c r="S2140" s="27"/>
      <c r="T2140" s="27"/>
      <c r="U2140" s="27"/>
      <c r="V2140" s="27"/>
      <c r="W2140" s="27"/>
      <c r="X2140" s="27"/>
      <c r="Y2140" s="27"/>
      <c r="Z2140" s="27"/>
      <c r="AA2140" s="27"/>
      <c r="AB2140" s="27"/>
      <c r="AC2140" s="27"/>
      <c r="AD2140" s="27"/>
      <c r="AE2140" s="27"/>
      <c r="AF2140" s="27"/>
      <c r="AG2140" s="27"/>
      <c r="AH2140" s="27"/>
      <c r="AI2140" s="27"/>
      <c r="AJ2140" s="27"/>
      <c r="AK2140" s="27"/>
      <c r="AL2140" s="27"/>
      <c r="AM2140" s="27"/>
    </row>
    <row r="2141" spans="2:39" s="13" customFormat="1" x14ac:dyDescent="0.25">
      <c r="B2141" s="86" t="s">
        <v>1026</v>
      </c>
      <c r="C2141" s="85"/>
      <c r="D2141" s="85"/>
      <c r="E2141" s="85"/>
      <c r="F2141"/>
      <c r="G2141"/>
      <c r="H2141"/>
      <c r="I2141"/>
      <c r="J2141"/>
      <c r="K2141"/>
      <c r="L2141"/>
      <c r="M2141"/>
      <c r="N2141" s="27"/>
      <c r="O2141" s="27"/>
      <c r="P2141" s="27"/>
      <c r="Q2141" s="27"/>
      <c r="R2141" s="27"/>
      <c r="S2141" s="27"/>
      <c r="T2141" s="27"/>
      <c r="U2141" s="27"/>
      <c r="V2141" s="27"/>
      <c r="W2141" s="27"/>
      <c r="X2141" s="27"/>
      <c r="Y2141" s="27"/>
      <c r="Z2141" s="27"/>
      <c r="AA2141" s="27"/>
      <c r="AB2141" s="27"/>
      <c r="AC2141" s="27"/>
      <c r="AD2141" s="27"/>
      <c r="AE2141" s="27"/>
      <c r="AF2141" s="27"/>
      <c r="AG2141" s="27"/>
      <c r="AH2141" s="27"/>
      <c r="AI2141" s="27"/>
      <c r="AJ2141" s="27"/>
      <c r="AK2141" s="27"/>
      <c r="AL2141" s="27"/>
      <c r="AM2141" s="27"/>
    </row>
    <row r="2142" spans="2:39" s="13" customFormat="1" x14ac:dyDescent="0.25">
      <c r="B2142" s="86" t="s">
        <v>1027</v>
      </c>
      <c r="C2142" s="85"/>
      <c r="D2142" s="85"/>
      <c r="E2142" s="85"/>
      <c r="F2142"/>
      <c r="G2142"/>
      <c r="H2142"/>
      <c r="I2142"/>
      <c r="J2142"/>
      <c r="K2142"/>
      <c r="L2142"/>
      <c r="M2142"/>
      <c r="N2142" s="27"/>
      <c r="O2142" s="27"/>
      <c r="P2142" s="27"/>
      <c r="Q2142" s="27"/>
      <c r="R2142" s="27"/>
      <c r="S2142" s="27"/>
      <c r="T2142" s="27"/>
      <c r="U2142" s="27"/>
      <c r="V2142" s="27"/>
      <c r="W2142" s="27"/>
      <c r="X2142" s="27"/>
      <c r="Y2142" s="27"/>
      <c r="Z2142" s="27"/>
      <c r="AA2142" s="27"/>
      <c r="AB2142" s="27"/>
      <c r="AC2142" s="27"/>
      <c r="AD2142" s="27"/>
      <c r="AE2142" s="27"/>
      <c r="AF2142" s="27"/>
      <c r="AG2142" s="27"/>
      <c r="AH2142" s="27"/>
      <c r="AI2142" s="27"/>
      <c r="AJ2142" s="27"/>
      <c r="AK2142" s="27"/>
      <c r="AL2142" s="27"/>
      <c r="AM2142" s="27"/>
    </row>
    <row r="2143" spans="2:39" s="13" customFormat="1" x14ac:dyDescent="0.25">
      <c r="B2143" s="86" t="s">
        <v>1028</v>
      </c>
      <c r="C2143" s="85"/>
      <c r="D2143" s="85"/>
      <c r="E2143" s="85"/>
      <c r="F2143"/>
      <c r="G2143"/>
      <c r="H2143"/>
      <c r="I2143"/>
      <c r="J2143"/>
      <c r="K2143"/>
      <c r="L2143"/>
      <c r="M2143"/>
      <c r="N2143" s="27"/>
      <c r="O2143" s="27"/>
      <c r="P2143" s="27"/>
      <c r="Q2143" s="27"/>
      <c r="R2143" s="27"/>
      <c r="S2143" s="27"/>
      <c r="T2143" s="27"/>
      <c r="U2143" s="27"/>
      <c r="V2143" s="27"/>
      <c r="W2143" s="27"/>
      <c r="X2143" s="27"/>
      <c r="Y2143" s="27"/>
      <c r="Z2143" s="27"/>
      <c r="AA2143" s="27"/>
      <c r="AB2143" s="27"/>
      <c r="AC2143" s="27"/>
      <c r="AD2143" s="27"/>
      <c r="AE2143" s="27"/>
      <c r="AF2143" s="27"/>
      <c r="AG2143" s="27"/>
      <c r="AH2143" s="27"/>
      <c r="AI2143" s="27"/>
      <c r="AJ2143" s="27"/>
      <c r="AK2143" s="27"/>
      <c r="AL2143" s="27"/>
      <c r="AM2143" s="27"/>
    </row>
    <row r="2144" spans="2:39" s="13" customFormat="1" x14ac:dyDescent="0.25">
      <c r="B2144" s="86" t="s">
        <v>1029</v>
      </c>
      <c r="C2144" s="85"/>
      <c r="D2144" s="85"/>
      <c r="E2144" s="85"/>
      <c r="F2144"/>
      <c r="G2144"/>
      <c r="H2144"/>
      <c r="I2144"/>
      <c r="J2144"/>
      <c r="K2144"/>
      <c r="L2144"/>
      <c r="M2144"/>
      <c r="N2144" s="27"/>
      <c r="O2144" s="27"/>
      <c r="P2144" s="27"/>
      <c r="Q2144" s="27"/>
      <c r="R2144" s="27"/>
      <c r="S2144" s="27"/>
      <c r="T2144" s="27"/>
      <c r="U2144" s="27"/>
      <c r="V2144" s="27"/>
      <c r="W2144" s="27"/>
      <c r="X2144" s="27"/>
      <c r="Y2144" s="27"/>
      <c r="Z2144" s="27"/>
      <c r="AA2144" s="27"/>
      <c r="AB2144" s="27"/>
      <c r="AC2144" s="27"/>
      <c r="AD2144" s="27"/>
      <c r="AE2144" s="27"/>
      <c r="AF2144" s="27"/>
      <c r="AG2144" s="27"/>
      <c r="AH2144" s="27"/>
      <c r="AI2144" s="27"/>
      <c r="AJ2144" s="27"/>
      <c r="AK2144" s="27"/>
      <c r="AL2144" s="27"/>
      <c r="AM2144" s="27"/>
    </row>
    <row r="2145" spans="2:39" s="13" customFormat="1" x14ac:dyDescent="0.25">
      <c r="B2145" s="86" t="s">
        <v>1030</v>
      </c>
      <c r="C2145" s="85"/>
      <c r="D2145" s="85"/>
      <c r="E2145" s="85"/>
      <c r="F2145"/>
      <c r="G2145"/>
      <c r="H2145"/>
      <c r="I2145"/>
      <c r="J2145"/>
      <c r="K2145"/>
      <c r="L2145"/>
      <c r="M2145"/>
      <c r="N2145" s="27"/>
      <c r="O2145" s="27"/>
      <c r="P2145" s="27"/>
      <c r="Q2145" s="27"/>
      <c r="R2145" s="27"/>
      <c r="S2145" s="27"/>
      <c r="T2145" s="27"/>
      <c r="U2145" s="27"/>
      <c r="V2145" s="27"/>
      <c r="W2145" s="27"/>
      <c r="X2145" s="27"/>
      <c r="Y2145" s="27"/>
      <c r="Z2145" s="27"/>
      <c r="AA2145" s="27"/>
      <c r="AB2145" s="27"/>
      <c r="AC2145" s="27"/>
      <c r="AD2145" s="27"/>
      <c r="AE2145" s="27"/>
      <c r="AF2145" s="27"/>
      <c r="AG2145" s="27"/>
      <c r="AH2145" s="27"/>
      <c r="AI2145" s="27"/>
      <c r="AJ2145" s="27"/>
      <c r="AK2145" s="27"/>
      <c r="AL2145" s="27"/>
      <c r="AM2145" s="27"/>
    </row>
    <row r="2146" spans="2:39" s="13" customFormat="1" x14ac:dyDescent="0.25">
      <c r="B2146" s="86" t="s">
        <v>1031</v>
      </c>
      <c r="C2146" s="85"/>
      <c r="D2146" s="85"/>
      <c r="E2146" s="85"/>
      <c r="F2146"/>
      <c r="G2146"/>
      <c r="H2146"/>
      <c r="I2146"/>
      <c r="J2146"/>
      <c r="K2146"/>
      <c r="L2146"/>
      <c r="M2146"/>
      <c r="N2146" s="27"/>
      <c r="O2146" s="27"/>
      <c r="P2146" s="27"/>
      <c r="Q2146" s="27"/>
      <c r="R2146" s="27"/>
      <c r="S2146" s="27"/>
      <c r="T2146" s="27"/>
      <c r="U2146" s="27"/>
      <c r="V2146" s="27"/>
      <c r="W2146" s="27"/>
      <c r="X2146" s="27"/>
      <c r="Y2146" s="27"/>
      <c r="Z2146" s="27"/>
      <c r="AA2146" s="27"/>
      <c r="AB2146" s="27"/>
      <c r="AC2146" s="27"/>
      <c r="AD2146" s="27"/>
      <c r="AE2146" s="27"/>
      <c r="AF2146" s="27"/>
      <c r="AG2146" s="27"/>
      <c r="AH2146" s="27"/>
      <c r="AI2146" s="27"/>
      <c r="AJ2146" s="27"/>
      <c r="AK2146" s="27"/>
      <c r="AL2146" s="27"/>
      <c r="AM2146" s="27"/>
    </row>
    <row r="2147" spans="2:39" s="13" customFormat="1" x14ac:dyDescent="0.25">
      <c r="B2147" s="87" t="s">
        <v>1032</v>
      </c>
      <c r="C2147" s="85"/>
      <c r="D2147" s="85"/>
      <c r="E2147" s="85"/>
      <c r="F2147"/>
      <c r="G2147"/>
      <c r="H2147"/>
      <c r="I2147"/>
      <c r="J2147"/>
      <c r="K2147"/>
      <c r="L2147"/>
      <c r="M2147"/>
      <c r="N2147" s="27"/>
      <c r="O2147" s="27"/>
      <c r="P2147" s="27"/>
      <c r="Q2147" s="27"/>
      <c r="R2147" s="27"/>
      <c r="S2147" s="27"/>
      <c r="T2147" s="27"/>
      <c r="U2147" s="27"/>
      <c r="V2147" s="27"/>
      <c r="W2147" s="27"/>
      <c r="X2147" s="27"/>
      <c r="Y2147" s="27"/>
      <c r="Z2147" s="27"/>
      <c r="AA2147" s="27"/>
      <c r="AB2147" s="27"/>
      <c r="AC2147" s="27"/>
      <c r="AD2147" s="27"/>
      <c r="AE2147" s="27"/>
      <c r="AF2147" s="27"/>
      <c r="AG2147" s="27"/>
      <c r="AH2147" s="27"/>
      <c r="AI2147" s="27"/>
      <c r="AJ2147" s="27"/>
      <c r="AK2147" s="27"/>
      <c r="AL2147" s="27"/>
      <c r="AM2147" s="27"/>
    </row>
    <row r="2148" spans="2:39" s="13" customFormat="1" x14ac:dyDescent="0.25">
      <c r="B2148" s="87" t="s">
        <v>1033</v>
      </c>
      <c r="C2148" s="85"/>
      <c r="D2148" s="85"/>
      <c r="E2148" s="85"/>
      <c r="F2148"/>
      <c r="G2148"/>
      <c r="H2148"/>
      <c r="I2148"/>
      <c r="J2148"/>
      <c r="K2148"/>
      <c r="L2148"/>
      <c r="M2148"/>
      <c r="N2148" s="27"/>
      <c r="O2148" s="27"/>
      <c r="P2148" s="27"/>
      <c r="Q2148" s="27"/>
      <c r="R2148" s="27"/>
      <c r="S2148" s="27"/>
      <c r="T2148" s="27"/>
      <c r="U2148" s="27"/>
      <c r="V2148" s="27"/>
      <c r="W2148" s="27"/>
      <c r="X2148" s="27"/>
      <c r="Y2148" s="27"/>
      <c r="Z2148" s="27"/>
      <c r="AA2148" s="27"/>
      <c r="AB2148" s="27"/>
      <c r="AC2148" s="27"/>
      <c r="AD2148" s="27"/>
      <c r="AE2148" s="27"/>
      <c r="AF2148" s="27"/>
      <c r="AG2148" s="27"/>
      <c r="AH2148" s="27"/>
      <c r="AI2148" s="27"/>
      <c r="AJ2148" s="27"/>
      <c r="AK2148" s="27"/>
      <c r="AL2148" s="27"/>
      <c r="AM2148" s="27"/>
    </row>
    <row r="2149" spans="2:39" s="13" customFormat="1" x14ac:dyDescent="0.25">
      <c r="B2149" s="87" t="s">
        <v>1034</v>
      </c>
      <c r="C2149" s="85"/>
      <c r="D2149" s="85"/>
      <c r="E2149" s="85"/>
      <c r="F2149"/>
      <c r="G2149"/>
      <c r="H2149"/>
      <c r="I2149"/>
      <c r="J2149"/>
      <c r="K2149"/>
      <c r="L2149"/>
      <c r="M2149"/>
      <c r="N2149" s="27"/>
      <c r="O2149" s="27"/>
      <c r="P2149" s="27"/>
      <c r="Q2149" s="27"/>
      <c r="R2149" s="27"/>
      <c r="S2149" s="27"/>
      <c r="T2149" s="27"/>
      <c r="U2149" s="27"/>
      <c r="V2149" s="27"/>
      <c r="W2149" s="27"/>
      <c r="X2149" s="27"/>
      <c r="Y2149" s="27"/>
      <c r="Z2149" s="27"/>
      <c r="AA2149" s="27"/>
      <c r="AB2149" s="27"/>
      <c r="AC2149" s="27"/>
      <c r="AD2149" s="27"/>
      <c r="AE2149" s="27"/>
      <c r="AF2149" s="27"/>
      <c r="AG2149" s="27"/>
      <c r="AH2149" s="27"/>
      <c r="AI2149" s="27"/>
      <c r="AJ2149" s="27"/>
      <c r="AK2149" s="27"/>
      <c r="AL2149" s="27"/>
      <c r="AM2149" s="27"/>
    </row>
    <row r="2150" spans="2:39" s="13" customFormat="1" x14ac:dyDescent="0.25">
      <c r="B2150" s="86" t="s">
        <v>1035</v>
      </c>
      <c r="C2150" s="85"/>
      <c r="D2150" s="85"/>
      <c r="E2150" s="85"/>
      <c r="F2150"/>
      <c r="G2150"/>
      <c r="H2150"/>
      <c r="I2150"/>
      <c r="J2150"/>
      <c r="K2150"/>
      <c r="L2150"/>
      <c r="M2150"/>
      <c r="N2150" s="27"/>
      <c r="O2150" s="27"/>
      <c r="P2150" s="27"/>
      <c r="Q2150" s="27"/>
      <c r="R2150" s="27"/>
      <c r="S2150" s="27"/>
      <c r="T2150" s="27"/>
      <c r="U2150" s="27"/>
      <c r="V2150" s="27"/>
      <c r="W2150" s="27"/>
      <c r="X2150" s="27"/>
      <c r="Y2150" s="27"/>
      <c r="Z2150" s="27"/>
      <c r="AA2150" s="27"/>
      <c r="AB2150" s="27"/>
      <c r="AC2150" s="27"/>
      <c r="AD2150" s="27"/>
      <c r="AE2150" s="27"/>
      <c r="AF2150" s="27"/>
      <c r="AG2150" s="27"/>
      <c r="AH2150" s="27"/>
      <c r="AI2150" s="27"/>
      <c r="AJ2150" s="27"/>
      <c r="AK2150" s="27"/>
      <c r="AL2150" s="27"/>
      <c r="AM2150" s="27"/>
    </row>
    <row r="2151" spans="2:39" s="13" customFormat="1" x14ac:dyDescent="0.25">
      <c r="B2151" s="86" t="s">
        <v>1036</v>
      </c>
      <c r="C2151" s="85"/>
      <c r="D2151" s="85"/>
      <c r="E2151" s="85"/>
      <c r="F2151"/>
      <c r="G2151"/>
      <c r="H2151"/>
      <c r="I2151"/>
      <c r="J2151"/>
      <c r="K2151"/>
      <c r="L2151"/>
      <c r="M2151"/>
      <c r="N2151" s="27"/>
      <c r="O2151" s="27"/>
      <c r="P2151" s="27"/>
      <c r="Q2151" s="27"/>
      <c r="R2151" s="27"/>
      <c r="S2151" s="27"/>
      <c r="T2151" s="27"/>
      <c r="U2151" s="27"/>
      <c r="V2151" s="27"/>
      <c r="W2151" s="27"/>
      <c r="X2151" s="27"/>
      <c r="Y2151" s="27"/>
      <c r="Z2151" s="27"/>
      <c r="AA2151" s="27"/>
      <c r="AB2151" s="27"/>
      <c r="AC2151" s="27"/>
      <c r="AD2151" s="27"/>
      <c r="AE2151" s="27"/>
      <c r="AF2151" s="27"/>
      <c r="AG2151" s="27"/>
      <c r="AH2151" s="27"/>
      <c r="AI2151" s="27"/>
      <c r="AJ2151" s="27"/>
      <c r="AK2151" s="27"/>
      <c r="AL2151" s="27"/>
      <c r="AM2151" s="27"/>
    </row>
    <row r="2152" spans="2:39" s="13" customFormat="1" x14ac:dyDescent="0.25">
      <c r="B2152" s="86" t="s">
        <v>1037</v>
      </c>
      <c r="C2152" s="85"/>
      <c r="D2152" s="85"/>
      <c r="E2152" s="85"/>
      <c r="F2152"/>
      <c r="G2152"/>
      <c r="H2152"/>
      <c r="I2152"/>
      <c r="J2152"/>
      <c r="K2152"/>
      <c r="L2152"/>
      <c r="M2152"/>
      <c r="N2152" s="27"/>
      <c r="O2152" s="27"/>
      <c r="P2152" s="27"/>
      <c r="Q2152" s="27"/>
      <c r="R2152" s="27"/>
      <c r="S2152" s="27"/>
      <c r="T2152" s="27"/>
      <c r="U2152" s="27"/>
      <c r="V2152" s="27"/>
      <c r="W2152" s="27"/>
      <c r="X2152" s="27"/>
      <c r="Y2152" s="27"/>
      <c r="Z2152" s="27"/>
      <c r="AA2152" s="27"/>
      <c r="AB2152" s="27"/>
      <c r="AC2152" s="27"/>
      <c r="AD2152" s="27"/>
      <c r="AE2152" s="27"/>
      <c r="AF2152" s="27"/>
      <c r="AG2152" s="27"/>
      <c r="AH2152" s="27"/>
      <c r="AI2152" s="27"/>
      <c r="AJ2152" s="27"/>
      <c r="AK2152" s="27"/>
      <c r="AL2152" s="27"/>
      <c r="AM2152" s="27"/>
    </row>
    <row r="2153" spans="2:39" s="13" customFormat="1" x14ac:dyDescent="0.25">
      <c r="B2153" s="86" t="s">
        <v>1038</v>
      </c>
      <c r="C2153" s="85"/>
      <c r="D2153" s="85"/>
      <c r="E2153" s="85"/>
      <c r="F2153"/>
      <c r="G2153"/>
      <c r="H2153"/>
      <c r="I2153"/>
      <c r="J2153"/>
      <c r="K2153"/>
      <c r="L2153"/>
      <c r="M2153"/>
      <c r="N2153" s="27"/>
      <c r="O2153" s="27"/>
      <c r="P2153" s="27"/>
      <c r="Q2153" s="27"/>
      <c r="R2153" s="27"/>
      <c r="S2153" s="27"/>
      <c r="T2153" s="27"/>
      <c r="U2153" s="27"/>
      <c r="V2153" s="27"/>
      <c r="W2153" s="27"/>
      <c r="X2153" s="27"/>
      <c r="Y2153" s="27"/>
      <c r="Z2153" s="27"/>
      <c r="AA2153" s="27"/>
      <c r="AB2153" s="27"/>
      <c r="AC2153" s="27"/>
      <c r="AD2153" s="27"/>
      <c r="AE2153" s="27"/>
      <c r="AF2153" s="27"/>
      <c r="AG2153" s="27"/>
      <c r="AH2153" s="27"/>
      <c r="AI2153" s="27"/>
      <c r="AJ2153" s="27"/>
      <c r="AK2153" s="27"/>
      <c r="AL2153" s="27"/>
      <c r="AM2153" s="27"/>
    </row>
    <row r="2154" spans="2:39" s="13" customFormat="1" x14ac:dyDescent="0.25">
      <c r="B2154" s="86" t="s">
        <v>1039</v>
      </c>
      <c r="C2154" s="85"/>
      <c r="D2154" s="85"/>
      <c r="E2154" s="85"/>
      <c r="F2154"/>
      <c r="G2154"/>
      <c r="H2154"/>
      <c r="I2154"/>
      <c r="J2154"/>
      <c r="K2154"/>
      <c r="L2154"/>
      <c r="M2154"/>
      <c r="N2154" s="27"/>
      <c r="O2154" s="27"/>
      <c r="P2154" s="27"/>
      <c r="Q2154" s="27"/>
      <c r="R2154" s="27"/>
      <c r="S2154" s="27"/>
      <c r="T2154" s="27"/>
      <c r="U2154" s="27"/>
      <c r="V2154" s="27"/>
      <c r="W2154" s="27"/>
      <c r="X2154" s="27"/>
      <c r="Y2154" s="27"/>
      <c r="Z2154" s="27"/>
      <c r="AA2154" s="27"/>
      <c r="AB2154" s="27"/>
      <c r="AC2154" s="27"/>
      <c r="AD2154" s="27"/>
      <c r="AE2154" s="27"/>
      <c r="AF2154" s="27"/>
      <c r="AG2154" s="27"/>
      <c r="AH2154" s="27"/>
      <c r="AI2154" s="27"/>
      <c r="AJ2154" s="27"/>
      <c r="AK2154" s="27"/>
      <c r="AL2154" s="27"/>
      <c r="AM2154" s="27"/>
    </row>
    <row r="2155" spans="2:39" s="13" customFormat="1" x14ac:dyDescent="0.25">
      <c r="B2155" s="86" t="s">
        <v>1040</v>
      </c>
      <c r="C2155" s="85"/>
      <c r="D2155" s="85"/>
      <c r="E2155" s="85"/>
      <c r="F2155"/>
      <c r="G2155"/>
      <c r="H2155"/>
      <c r="I2155"/>
      <c r="J2155"/>
      <c r="K2155"/>
      <c r="L2155"/>
      <c r="M2155"/>
      <c r="N2155" s="27"/>
      <c r="O2155" s="27"/>
      <c r="P2155" s="27"/>
      <c r="Q2155" s="27"/>
      <c r="R2155" s="27"/>
      <c r="S2155" s="27"/>
      <c r="T2155" s="27"/>
      <c r="U2155" s="27"/>
      <c r="V2155" s="27"/>
      <c r="W2155" s="27"/>
      <c r="X2155" s="27"/>
      <c r="Y2155" s="27"/>
      <c r="Z2155" s="27"/>
      <c r="AA2155" s="27"/>
      <c r="AB2155" s="27"/>
      <c r="AC2155" s="27"/>
      <c r="AD2155" s="27"/>
      <c r="AE2155" s="27"/>
      <c r="AF2155" s="27"/>
      <c r="AG2155" s="27"/>
      <c r="AH2155" s="27"/>
      <c r="AI2155" s="27"/>
      <c r="AJ2155" s="27"/>
      <c r="AK2155" s="27"/>
      <c r="AL2155" s="27"/>
      <c r="AM2155" s="27"/>
    </row>
    <row r="2156" spans="2:39" s="13" customFormat="1" x14ac:dyDescent="0.25">
      <c r="B2156" s="86" t="s">
        <v>1041</v>
      </c>
      <c r="C2156" s="85"/>
      <c r="D2156" s="85"/>
      <c r="E2156" s="85"/>
      <c r="F2156"/>
      <c r="G2156"/>
      <c r="H2156"/>
      <c r="I2156"/>
      <c r="J2156"/>
      <c r="K2156"/>
      <c r="L2156"/>
      <c r="M2156"/>
      <c r="N2156" s="27"/>
      <c r="O2156" s="27"/>
      <c r="P2156" s="27"/>
      <c r="Q2156" s="27"/>
      <c r="R2156" s="27"/>
      <c r="S2156" s="27"/>
      <c r="T2156" s="27"/>
      <c r="U2156" s="27"/>
      <c r="V2156" s="27"/>
      <c r="W2156" s="27"/>
      <c r="X2156" s="27"/>
      <c r="Y2156" s="27"/>
      <c r="Z2156" s="27"/>
      <c r="AA2156" s="27"/>
      <c r="AB2156" s="27"/>
      <c r="AC2156" s="27"/>
      <c r="AD2156" s="27"/>
      <c r="AE2156" s="27"/>
      <c r="AF2156" s="27"/>
      <c r="AG2156" s="27"/>
      <c r="AH2156" s="27"/>
      <c r="AI2156" s="27"/>
      <c r="AJ2156" s="27"/>
      <c r="AK2156" s="27"/>
      <c r="AL2156" s="27"/>
      <c r="AM2156" s="27"/>
    </row>
    <row r="2157" spans="2:39" s="13" customFormat="1" x14ac:dyDescent="0.25">
      <c r="B2157" s="86" t="s">
        <v>1042</v>
      </c>
      <c r="C2157" s="85"/>
      <c r="D2157" s="85"/>
      <c r="E2157" s="85"/>
      <c r="F2157"/>
      <c r="G2157"/>
      <c r="H2157"/>
      <c r="I2157"/>
      <c r="J2157"/>
      <c r="K2157"/>
      <c r="L2157"/>
      <c r="M2157"/>
      <c r="N2157" s="27"/>
      <c r="O2157" s="27"/>
      <c r="P2157" s="27"/>
      <c r="Q2157" s="27"/>
      <c r="R2157" s="27"/>
      <c r="S2157" s="27"/>
      <c r="T2157" s="27"/>
      <c r="U2157" s="27"/>
      <c r="V2157" s="27"/>
      <c r="W2157" s="27"/>
      <c r="X2157" s="27"/>
      <c r="Y2157" s="27"/>
      <c r="Z2157" s="27"/>
      <c r="AA2157" s="27"/>
      <c r="AB2157" s="27"/>
      <c r="AC2157" s="27"/>
      <c r="AD2157" s="27"/>
      <c r="AE2157" s="27"/>
      <c r="AF2157" s="27"/>
      <c r="AG2157" s="27"/>
      <c r="AH2157" s="27"/>
      <c r="AI2157" s="27"/>
      <c r="AJ2157" s="27"/>
      <c r="AK2157" s="27"/>
      <c r="AL2157" s="27"/>
      <c r="AM2157" s="27"/>
    </row>
    <row r="2158" spans="2:39" s="13" customFormat="1" x14ac:dyDescent="0.25">
      <c r="B2158" s="86" t="s">
        <v>1043</v>
      </c>
      <c r="C2158" s="85"/>
      <c r="D2158" s="85"/>
      <c r="E2158" s="85"/>
      <c r="F2158"/>
      <c r="G2158"/>
      <c r="H2158"/>
      <c r="I2158"/>
      <c r="J2158"/>
      <c r="K2158"/>
      <c r="L2158"/>
      <c r="M2158"/>
      <c r="N2158" s="27"/>
      <c r="O2158" s="27"/>
      <c r="P2158" s="27"/>
      <c r="Q2158" s="27"/>
      <c r="R2158" s="27"/>
      <c r="S2158" s="27"/>
      <c r="T2158" s="27"/>
      <c r="U2158" s="27"/>
      <c r="V2158" s="27"/>
      <c r="W2158" s="27"/>
      <c r="X2158" s="27"/>
      <c r="Y2158" s="27"/>
      <c r="Z2158" s="27"/>
      <c r="AA2158" s="27"/>
      <c r="AB2158" s="27"/>
      <c r="AC2158" s="27"/>
      <c r="AD2158" s="27"/>
      <c r="AE2158" s="27"/>
      <c r="AF2158" s="27"/>
      <c r="AG2158" s="27"/>
      <c r="AH2158" s="27"/>
      <c r="AI2158" s="27"/>
      <c r="AJ2158" s="27"/>
      <c r="AK2158" s="27"/>
      <c r="AL2158" s="27"/>
      <c r="AM2158" s="27"/>
    </row>
    <row r="2159" spans="2:39" s="13" customFormat="1" x14ac:dyDescent="0.25">
      <c r="B2159" s="86" t="s">
        <v>1044</v>
      </c>
      <c r="C2159" s="85"/>
      <c r="D2159" s="85"/>
      <c r="E2159" s="85"/>
      <c r="F2159"/>
      <c r="G2159"/>
      <c r="H2159"/>
      <c r="I2159"/>
      <c r="J2159"/>
      <c r="K2159"/>
      <c r="L2159"/>
      <c r="M2159"/>
      <c r="N2159" s="27"/>
      <c r="O2159" s="27"/>
      <c r="P2159" s="27"/>
      <c r="Q2159" s="27"/>
      <c r="R2159" s="27"/>
      <c r="S2159" s="27"/>
      <c r="T2159" s="27"/>
      <c r="U2159" s="27"/>
      <c r="V2159" s="27"/>
      <c r="W2159" s="27"/>
      <c r="X2159" s="27"/>
      <c r="Y2159" s="27"/>
      <c r="Z2159" s="27"/>
      <c r="AA2159" s="27"/>
      <c r="AB2159" s="27"/>
      <c r="AC2159" s="27"/>
      <c r="AD2159" s="27"/>
      <c r="AE2159" s="27"/>
      <c r="AF2159" s="27"/>
      <c r="AG2159" s="27"/>
      <c r="AH2159" s="27"/>
      <c r="AI2159" s="27"/>
      <c r="AJ2159" s="27"/>
      <c r="AK2159" s="27"/>
      <c r="AL2159" s="27"/>
      <c r="AM2159" s="27"/>
    </row>
    <row r="2160" spans="2:39" s="13" customFormat="1" x14ac:dyDescent="0.25">
      <c r="B2160" s="86" t="s">
        <v>1045</v>
      </c>
      <c r="C2160" s="85"/>
      <c r="D2160" s="85"/>
      <c r="E2160" s="85"/>
      <c r="F2160"/>
      <c r="G2160"/>
      <c r="H2160"/>
      <c r="I2160"/>
      <c r="J2160"/>
      <c r="K2160"/>
      <c r="L2160"/>
      <c r="M2160"/>
      <c r="N2160" s="27"/>
      <c r="O2160" s="27"/>
      <c r="P2160" s="27"/>
      <c r="Q2160" s="27"/>
      <c r="R2160" s="27"/>
      <c r="S2160" s="27"/>
      <c r="T2160" s="27"/>
      <c r="U2160" s="27"/>
      <c r="V2160" s="27"/>
      <c r="W2160" s="27"/>
      <c r="X2160" s="27"/>
      <c r="Y2160" s="27"/>
      <c r="Z2160" s="27"/>
      <c r="AA2160" s="27"/>
      <c r="AB2160" s="27"/>
      <c r="AC2160" s="27"/>
      <c r="AD2160" s="27"/>
      <c r="AE2160" s="27"/>
      <c r="AF2160" s="27"/>
      <c r="AG2160" s="27"/>
      <c r="AH2160" s="27"/>
      <c r="AI2160" s="27"/>
      <c r="AJ2160" s="27"/>
      <c r="AK2160" s="27"/>
      <c r="AL2160" s="27"/>
      <c r="AM2160" s="27"/>
    </row>
    <row r="2161" spans="2:39" s="13" customFormat="1" x14ac:dyDescent="0.25">
      <c r="B2161" s="86" t="s">
        <v>1046</v>
      </c>
      <c r="C2161" s="85"/>
      <c r="D2161" s="85"/>
      <c r="E2161" s="85"/>
      <c r="F2161"/>
      <c r="G2161"/>
      <c r="H2161"/>
      <c r="I2161"/>
      <c r="J2161"/>
      <c r="K2161"/>
      <c r="L2161"/>
      <c r="M2161"/>
      <c r="N2161" s="27"/>
      <c r="O2161" s="27"/>
      <c r="P2161" s="27"/>
      <c r="Q2161" s="27"/>
      <c r="R2161" s="27"/>
      <c r="S2161" s="27"/>
      <c r="T2161" s="27"/>
      <c r="U2161" s="27"/>
      <c r="V2161" s="27"/>
      <c r="W2161" s="27"/>
      <c r="X2161" s="27"/>
      <c r="Y2161" s="27"/>
      <c r="Z2161" s="27"/>
      <c r="AA2161" s="27"/>
      <c r="AB2161" s="27"/>
      <c r="AC2161" s="27"/>
      <c r="AD2161" s="27"/>
      <c r="AE2161" s="27"/>
      <c r="AF2161" s="27"/>
      <c r="AG2161" s="27"/>
      <c r="AH2161" s="27"/>
      <c r="AI2161" s="27"/>
      <c r="AJ2161" s="27"/>
      <c r="AK2161" s="27"/>
      <c r="AL2161" s="27"/>
      <c r="AM2161" s="27"/>
    </row>
    <row r="2162" spans="2:39" s="13" customFormat="1" x14ac:dyDescent="0.25">
      <c r="B2162" s="86" t="s">
        <v>1047</v>
      </c>
      <c r="C2162" s="85"/>
      <c r="D2162" s="85"/>
      <c r="E2162" s="85"/>
      <c r="F2162"/>
      <c r="G2162"/>
      <c r="H2162"/>
      <c r="I2162"/>
      <c r="J2162"/>
      <c r="K2162"/>
      <c r="L2162"/>
      <c r="M2162"/>
      <c r="N2162" s="27"/>
      <c r="O2162" s="27"/>
      <c r="P2162" s="27"/>
      <c r="Q2162" s="27"/>
      <c r="R2162" s="27"/>
      <c r="S2162" s="27"/>
      <c r="T2162" s="27"/>
      <c r="U2162" s="27"/>
      <c r="V2162" s="27"/>
      <c r="W2162" s="27"/>
      <c r="X2162" s="27"/>
      <c r="Y2162" s="27"/>
      <c r="Z2162" s="27"/>
      <c r="AA2162" s="27"/>
      <c r="AB2162" s="27"/>
      <c r="AC2162" s="27"/>
      <c r="AD2162" s="27"/>
      <c r="AE2162" s="27"/>
      <c r="AF2162" s="27"/>
      <c r="AG2162" s="27"/>
      <c r="AH2162" s="27"/>
      <c r="AI2162" s="27"/>
      <c r="AJ2162" s="27"/>
      <c r="AK2162" s="27"/>
      <c r="AL2162" s="27"/>
      <c r="AM2162" s="27"/>
    </row>
    <row r="2163" spans="2:39" s="13" customFormat="1" x14ac:dyDescent="0.25">
      <c r="B2163" s="86" t="s">
        <v>1048</v>
      </c>
      <c r="C2163" s="85"/>
      <c r="D2163" s="85"/>
      <c r="E2163" s="85"/>
      <c r="F2163"/>
      <c r="G2163"/>
      <c r="H2163"/>
      <c r="I2163"/>
      <c r="J2163"/>
      <c r="K2163"/>
      <c r="L2163"/>
      <c r="M2163"/>
      <c r="N2163" s="27"/>
      <c r="O2163" s="27"/>
      <c r="P2163" s="27"/>
      <c r="Q2163" s="27"/>
      <c r="R2163" s="27"/>
      <c r="S2163" s="27"/>
      <c r="T2163" s="27"/>
      <c r="U2163" s="27"/>
      <c r="V2163" s="27"/>
      <c r="W2163" s="27"/>
      <c r="X2163" s="27"/>
      <c r="Y2163" s="27"/>
      <c r="Z2163" s="27"/>
      <c r="AA2163" s="27"/>
      <c r="AB2163" s="27"/>
      <c r="AC2163" s="27"/>
      <c r="AD2163" s="27"/>
      <c r="AE2163" s="27"/>
      <c r="AF2163" s="27"/>
      <c r="AG2163" s="27"/>
      <c r="AH2163" s="27"/>
      <c r="AI2163" s="27"/>
      <c r="AJ2163" s="27"/>
      <c r="AK2163" s="27"/>
      <c r="AL2163" s="27"/>
      <c r="AM2163" s="27"/>
    </row>
    <row r="2164" spans="2:39" s="13" customFormat="1" x14ac:dyDescent="0.25">
      <c r="B2164" s="86" t="s">
        <v>1049</v>
      </c>
      <c r="C2164" s="85"/>
      <c r="D2164" s="85"/>
      <c r="E2164" s="85"/>
      <c r="F2164"/>
      <c r="G2164"/>
      <c r="H2164"/>
      <c r="I2164"/>
      <c r="J2164"/>
      <c r="K2164"/>
      <c r="L2164"/>
      <c r="M2164"/>
      <c r="N2164" s="27"/>
      <c r="O2164" s="27"/>
      <c r="P2164" s="27"/>
      <c r="Q2164" s="27"/>
      <c r="R2164" s="27"/>
      <c r="S2164" s="27"/>
      <c r="T2164" s="27"/>
      <c r="U2164" s="27"/>
      <c r="V2164" s="27"/>
      <c r="W2164" s="27"/>
      <c r="X2164" s="27"/>
      <c r="Y2164" s="27"/>
      <c r="Z2164" s="27"/>
      <c r="AA2164" s="27"/>
      <c r="AB2164" s="27"/>
      <c r="AC2164" s="27"/>
      <c r="AD2164" s="27"/>
      <c r="AE2164" s="27"/>
      <c r="AF2164" s="27"/>
      <c r="AG2164" s="27"/>
      <c r="AH2164" s="27"/>
      <c r="AI2164" s="27"/>
      <c r="AJ2164" s="27"/>
      <c r="AK2164" s="27"/>
      <c r="AL2164" s="27"/>
      <c r="AM2164" s="27"/>
    </row>
    <row r="2165" spans="2:39" s="13" customFormat="1" x14ac:dyDescent="0.25">
      <c r="B2165" s="86" t="s">
        <v>1050</v>
      </c>
      <c r="C2165" s="85"/>
      <c r="D2165" s="85"/>
      <c r="E2165" s="85"/>
      <c r="F2165"/>
      <c r="G2165"/>
      <c r="H2165"/>
      <c r="I2165"/>
      <c r="J2165"/>
      <c r="K2165"/>
      <c r="L2165"/>
      <c r="M2165"/>
      <c r="N2165" s="27"/>
      <c r="O2165" s="27"/>
      <c r="P2165" s="27"/>
      <c r="Q2165" s="27"/>
      <c r="R2165" s="27"/>
      <c r="S2165" s="27"/>
      <c r="T2165" s="27"/>
      <c r="U2165" s="27"/>
      <c r="V2165" s="27"/>
      <c r="W2165" s="27"/>
      <c r="X2165" s="27"/>
      <c r="Y2165" s="27"/>
      <c r="Z2165" s="27"/>
      <c r="AA2165" s="27"/>
      <c r="AB2165" s="27"/>
      <c r="AC2165" s="27"/>
      <c r="AD2165" s="27"/>
      <c r="AE2165" s="27"/>
      <c r="AF2165" s="27"/>
      <c r="AG2165" s="27"/>
      <c r="AH2165" s="27"/>
      <c r="AI2165" s="27"/>
      <c r="AJ2165" s="27"/>
      <c r="AK2165" s="27"/>
      <c r="AL2165" s="27"/>
      <c r="AM2165" s="27"/>
    </row>
    <row r="2166" spans="2:39" s="13" customFormat="1" x14ac:dyDescent="0.25">
      <c r="B2166" s="86" t="s">
        <v>1051</v>
      </c>
      <c r="C2166" s="85"/>
      <c r="D2166" s="85"/>
      <c r="E2166" s="85"/>
      <c r="F2166"/>
      <c r="G2166"/>
      <c r="H2166"/>
      <c r="I2166"/>
      <c r="J2166"/>
      <c r="K2166"/>
      <c r="L2166"/>
      <c r="M2166"/>
      <c r="N2166" s="27"/>
      <c r="O2166" s="27"/>
      <c r="P2166" s="27"/>
      <c r="Q2166" s="27"/>
      <c r="R2166" s="27"/>
      <c r="S2166" s="27"/>
      <c r="T2166" s="27"/>
      <c r="U2166" s="27"/>
      <c r="V2166" s="27"/>
      <c r="W2166" s="27"/>
      <c r="X2166" s="27"/>
      <c r="Y2166" s="27"/>
      <c r="Z2166" s="27"/>
      <c r="AA2166" s="27"/>
      <c r="AB2166" s="27"/>
      <c r="AC2166" s="27"/>
      <c r="AD2166" s="27"/>
      <c r="AE2166" s="27"/>
      <c r="AF2166" s="27"/>
      <c r="AG2166" s="27"/>
      <c r="AH2166" s="27"/>
      <c r="AI2166" s="27"/>
      <c r="AJ2166" s="27"/>
      <c r="AK2166" s="27"/>
      <c r="AL2166" s="27"/>
      <c r="AM2166" s="27"/>
    </row>
    <row r="2167" spans="2:39" s="13" customFormat="1" x14ac:dyDescent="0.25">
      <c r="B2167" s="86" t="s">
        <v>1052</v>
      </c>
      <c r="C2167" s="85"/>
      <c r="D2167" s="85"/>
      <c r="E2167" s="85"/>
      <c r="F2167"/>
      <c r="G2167"/>
      <c r="H2167"/>
      <c r="I2167"/>
      <c r="J2167"/>
      <c r="K2167"/>
      <c r="L2167"/>
      <c r="M2167"/>
      <c r="N2167" s="27"/>
      <c r="O2167" s="27"/>
      <c r="P2167" s="27"/>
      <c r="Q2167" s="27"/>
      <c r="R2167" s="27"/>
      <c r="S2167" s="27"/>
      <c r="T2167" s="27"/>
      <c r="U2167" s="27"/>
      <c r="V2167" s="27"/>
      <c r="W2167" s="27"/>
      <c r="X2167" s="27"/>
      <c r="Y2167" s="27"/>
      <c r="Z2167" s="27"/>
      <c r="AA2167" s="27"/>
      <c r="AB2167" s="27"/>
      <c r="AC2167" s="27"/>
      <c r="AD2167" s="27"/>
      <c r="AE2167" s="27"/>
      <c r="AF2167" s="27"/>
      <c r="AG2167" s="27"/>
      <c r="AH2167" s="27"/>
      <c r="AI2167" s="27"/>
      <c r="AJ2167" s="27"/>
      <c r="AK2167" s="27"/>
      <c r="AL2167" s="27"/>
      <c r="AM2167" s="27"/>
    </row>
    <row r="2168" spans="2:39" s="13" customFormat="1" x14ac:dyDescent="0.25">
      <c r="B2168" s="86" t="s">
        <v>1053</v>
      </c>
      <c r="C2168" s="85"/>
      <c r="D2168" s="85"/>
      <c r="E2168" s="85"/>
      <c r="F2168"/>
      <c r="G2168"/>
      <c r="H2168"/>
      <c r="I2168"/>
      <c r="J2168"/>
      <c r="K2168"/>
      <c r="L2168"/>
      <c r="M2168"/>
      <c r="N2168" s="27"/>
      <c r="O2168" s="27"/>
      <c r="P2168" s="27"/>
      <c r="Q2168" s="27"/>
      <c r="R2168" s="27"/>
      <c r="S2168" s="27"/>
      <c r="T2168" s="27"/>
      <c r="U2168" s="27"/>
      <c r="V2168" s="27"/>
      <c r="W2168" s="27"/>
      <c r="X2168" s="27"/>
      <c r="Y2168" s="27"/>
      <c r="Z2168" s="27"/>
      <c r="AA2168" s="27"/>
      <c r="AB2168" s="27"/>
      <c r="AC2168" s="27"/>
      <c r="AD2168" s="27"/>
      <c r="AE2168" s="27"/>
      <c r="AF2168" s="27"/>
      <c r="AG2168" s="27"/>
      <c r="AH2168" s="27"/>
      <c r="AI2168" s="27"/>
      <c r="AJ2168" s="27"/>
      <c r="AK2168" s="27"/>
      <c r="AL2168" s="27"/>
      <c r="AM2168" s="27"/>
    </row>
    <row r="2169" spans="2:39" s="13" customFormat="1" x14ac:dyDescent="0.25">
      <c r="B2169" s="78"/>
      <c r="C2169" s="85"/>
      <c r="D2169" s="85"/>
      <c r="E2169" s="85"/>
      <c r="F2169"/>
      <c r="G2169"/>
      <c r="H2169"/>
      <c r="I2169"/>
      <c r="J2169"/>
      <c r="K2169"/>
      <c r="L2169"/>
      <c r="M2169"/>
      <c r="N2169" s="27"/>
      <c r="O2169" s="27"/>
      <c r="P2169" s="27"/>
      <c r="Q2169" s="27"/>
      <c r="R2169" s="27"/>
      <c r="S2169" s="27"/>
      <c r="T2169" s="27"/>
      <c r="U2169" s="27"/>
      <c r="V2169" s="27"/>
      <c r="W2169" s="27"/>
      <c r="X2169" s="27"/>
      <c r="Y2169" s="27"/>
      <c r="Z2169" s="27"/>
      <c r="AA2169" s="27"/>
      <c r="AB2169" s="27"/>
      <c r="AC2169" s="27"/>
      <c r="AD2169" s="27"/>
      <c r="AE2169" s="27"/>
      <c r="AF2169" s="27"/>
      <c r="AG2169" s="27"/>
      <c r="AH2169" s="27"/>
      <c r="AI2169" s="27"/>
      <c r="AJ2169" s="27"/>
      <c r="AK2169" s="27"/>
      <c r="AL2169" s="27"/>
      <c r="AM2169" s="27"/>
    </row>
    <row r="2170" spans="2:39" x14ac:dyDescent="0.25">
      <c r="C2170" s="2"/>
      <c r="D2170" s="2"/>
      <c r="E2170" s="2"/>
      <c r="F2170" s="2"/>
      <c r="G2170" s="2"/>
      <c r="H2170" s="2"/>
      <c r="I2170" s="2"/>
      <c r="J2170" s="2"/>
      <c r="L2170" s="2"/>
      <c r="M2170" s="2"/>
      <c r="N2170" s="2"/>
      <c r="O2170" s="2"/>
      <c r="P2170" s="2"/>
      <c r="Q2170" s="2"/>
      <c r="R2170" s="2"/>
      <c r="S2170" s="2"/>
      <c r="T2170" s="2"/>
      <c r="U2170" s="2"/>
      <c r="V2170" s="2"/>
      <c r="W2170" s="2"/>
      <c r="X2170" s="2"/>
      <c r="Y2170" s="2"/>
      <c r="Z2170" s="2"/>
      <c r="AA2170" s="2"/>
      <c r="AB2170" s="2"/>
      <c r="AC2170" s="2"/>
      <c r="AD2170" s="2"/>
      <c r="AE2170" s="2"/>
      <c r="AF2170" s="2"/>
      <c r="AG2170" s="2"/>
      <c r="AH2170" s="2"/>
      <c r="AI2170" s="2"/>
      <c r="AJ2170" s="2"/>
      <c r="AK2170" s="2"/>
      <c r="AL2170" s="2"/>
      <c r="AM2170" s="2"/>
    </row>
    <row r="2171" spans="2:39" x14ac:dyDescent="0.25">
      <c r="B2171" s="47" t="s">
        <v>1054</v>
      </c>
      <c r="C2171" s="47"/>
      <c r="D2171" s="47"/>
      <c r="E2171" s="47"/>
      <c r="F2171" s="47"/>
      <c r="G2171" s="47"/>
      <c r="H2171" s="47"/>
      <c r="I2171" s="47"/>
      <c r="J2171" s="47"/>
      <c r="K2171" s="47"/>
      <c r="L2171" s="47"/>
      <c r="M2171" s="47"/>
      <c r="N2171" s="47"/>
      <c r="O2171" s="2"/>
      <c r="P2171" s="2"/>
      <c r="Q2171" s="2"/>
      <c r="R2171" s="2"/>
      <c r="S2171" s="2"/>
      <c r="T2171" s="2"/>
      <c r="U2171" s="2"/>
      <c r="V2171" s="2"/>
      <c r="W2171" s="2"/>
      <c r="X2171" s="2"/>
      <c r="Y2171" s="2"/>
      <c r="Z2171" s="2"/>
      <c r="AA2171" s="2"/>
      <c r="AB2171" s="2"/>
      <c r="AC2171" s="2"/>
      <c r="AD2171" s="2"/>
      <c r="AE2171" s="2"/>
      <c r="AF2171" s="2"/>
      <c r="AG2171" s="2"/>
      <c r="AH2171" s="2"/>
      <c r="AI2171" s="2"/>
      <c r="AJ2171" s="2"/>
      <c r="AK2171" s="2"/>
      <c r="AL2171" s="2"/>
      <c r="AM2171" s="2"/>
    </row>
    <row r="2172" spans="2:39" x14ac:dyDescent="0.25">
      <c r="C2172" s="2"/>
      <c r="D2172" s="2"/>
      <c r="E2172" s="2"/>
      <c r="F2172" s="2"/>
      <c r="G2172" s="2"/>
      <c r="H2172" s="2"/>
      <c r="I2172" s="2"/>
      <c r="J2172" s="2"/>
      <c r="L2172" s="2"/>
      <c r="M2172" s="2"/>
      <c r="N2172" s="2"/>
      <c r="O2172" s="2"/>
      <c r="P2172" s="2"/>
      <c r="Q2172" s="2"/>
      <c r="R2172" s="2"/>
      <c r="S2172" s="2"/>
      <c r="T2172" s="2"/>
      <c r="U2172" s="2"/>
      <c r="V2172" s="2"/>
      <c r="W2172" s="2"/>
      <c r="X2172" s="2"/>
      <c r="Y2172" s="2"/>
      <c r="Z2172" s="2"/>
      <c r="AA2172" s="2"/>
      <c r="AB2172" s="2"/>
      <c r="AC2172" s="2"/>
      <c r="AD2172" s="2"/>
      <c r="AE2172" s="2"/>
      <c r="AF2172" s="2"/>
      <c r="AG2172" s="2"/>
      <c r="AH2172" s="2"/>
      <c r="AI2172" s="2"/>
      <c r="AJ2172" s="2"/>
      <c r="AK2172" s="2"/>
      <c r="AL2172" s="2"/>
      <c r="AM2172" s="2"/>
    </row>
    <row r="2173" spans="2:39" hidden="1" x14ac:dyDescent="0.25">
      <c r="C2173" s="2"/>
      <c r="D2173" s="2"/>
      <c r="E2173" s="2"/>
      <c r="F2173" s="2"/>
      <c r="G2173" s="2"/>
      <c r="H2173" s="2"/>
      <c r="I2173" s="2"/>
      <c r="J2173" s="2"/>
      <c r="L2173" s="2"/>
      <c r="M2173" s="2"/>
      <c r="N2173" s="2"/>
      <c r="O2173" s="2"/>
      <c r="P2173" s="2"/>
      <c r="Q2173" s="2"/>
      <c r="R2173" s="2"/>
      <c r="S2173" s="2"/>
      <c r="T2173" s="2"/>
      <c r="U2173" s="2"/>
      <c r="V2173" s="2"/>
      <c r="W2173" s="2"/>
      <c r="X2173" s="2"/>
      <c r="Y2173" s="2"/>
      <c r="Z2173" s="2"/>
      <c r="AA2173" s="2"/>
      <c r="AB2173" s="2"/>
      <c r="AC2173" s="2"/>
      <c r="AD2173" s="2"/>
      <c r="AE2173" s="2"/>
      <c r="AF2173" s="2"/>
      <c r="AG2173" s="2"/>
      <c r="AH2173" s="2"/>
      <c r="AI2173" s="2"/>
      <c r="AJ2173" s="2"/>
      <c r="AK2173" s="2"/>
      <c r="AL2173" s="2"/>
      <c r="AM2173" s="2"/>
    </row>
    <row r="2174" spans="2:39" hidden="1" x14ac:dyDescent="0.25">
      <c r="C2174" s="2"/>
      <c r="D2174" s="2"/>
      <c r="E2174" s="2"/>
      <c r="F2174" s="2"/>
      <c r="G2174" s="2"/>
      <c r="H2174" s="2"/>
      <c r="I2174" s="2"/>
      <c r="J2174" s="2"/>
      <c r="L2174" s="2"/>
      <c r="M2174" s="2"/>
      <c r="N2174" s="2"/>
      <c r="O2174" s="2"/>
      <c r="P2174" s="2"/>
      <c r="Q2174" s="2"/>
      <c r="R2174" s="2"/>
      <c r="S2174" s="2"/>
      <c r="T2174" s="2"/>
      <c r="U2174" s="2"/>
      <c r="V2174" s="2"/>
      <c r="W2174" s="2"/>
      <c r="X2174" s="2"/>
      <c r="Y2174" s="2"/>
      <c r="Z2174" s="2"/>
      <c r="AA2174" s="2"/>
      <c r="AB2174" s="2"/>
      <c r="AC2174" s="2"/>
      <c r="AD2174" s="2"/>
      <c r="AE2174" s="2"/>
      <c r="AF2174" s="2"/>
      <c r="AG2174" s="2"/>
      <c r="AH2174" s="2"/>
      <c r="AI2174" s="2"/>
      <c r="AJ2174" s="2"/>
      <c r="AK2174" s="2"/>
      <c r="AL2174" s="2"/>
      <c r="AM2174" s="2"/>
    </row>
    <row r="2175" spans="2:39" ht="15" hidden="1" customHeight="1" x14ac:dyDescent="0.25">
      <c r="B2175" s="47" t="s">
        <v>1055</v>
      </c>
      <c r="C2175" s="47"/>
      <c r="D2175" s="47"/>
      <c r="E2175" s="47"/>
      <c r="F2175" s="47"/>
      <c r="G2175" s="47"/>
      <c r="H2175" s="47"/>
      <c r="I2175" s="47"/>
      <c r="J2175" s="47"/>
      <c r="K2175" s="47"/>
      <c r="L2175" s="47"/>
      <c r="M2175" s="47"/>
      <c r="N2175" s="47"/>
      <c r="O2175" s="2"/>
      <c r="P2175" s="2"/>
      <c r="Q2175" s="2"/>
      <c r="R2175" s="2"/>
      <c r="S2175" s="2"/>
      <c r="T2175" s="2"/>
      <c r="U2175" s="2"/>
      <c r="V2175" s="2"/>
      <c r="W2175" s="2"/>
      <c r="X2175" s="2"/>
      <c r="Y2175" s="2"/>
      <c r="Z2175" s="2"/>
      <c r="AA2175" s="2"/>
      <c r="AB2175" s="2"/>
      <c r="AC2175" s="2"/>
      <c r="AD2175" s="2"/>
      <c r="AE2175" s="2"/>
      <c r="AF2175" s="2"/>
      <c r="AG2175" s="2"/>
      <c r="AH2175" s="2"/>
      <c r="AI2175" s="2"/>
      <c r="AJ2175" s="2"/>
      <c r="AK2175" s="2"/>
      <c r="AL2175" s="2"/>
      <c r="AM2175" s="2"/>
    </row>
    <row r="2176" spans="2:39" hidden="1" x14ac:dyDescent="0.25">
      <c r="C2176" s="2"/>
      <c r="D2176" s="2"/>
      <c r="E2176" s="2"/>
      <c r="F2176" s="2"/>
      <c r="G2176" s="2"/>
      <c r="H2176" s="2"/>
      <c r="I2176" s="2"/>
      <c r="J2176" s="2"/>
      <c r="L2176" s="2"/>
      <c r="M2176" s="2"/>
      <c r="N2176" s="2"/>
      <c r="O2176" s="2"/>
      <c r="P2176" s="2"/>
      <c r="Q2176" s="2"/>
      <c r="R2176" s="2"/>
      <c r="S2176" s="2"/>
      <c r="T2176" s="2"/>
      <c r="U2176" s="2"/>
      <c r="V2176" s="2"/>
      <c r="W2176" s="2"/>
      <c r="X2176" s="2"/>
      <c r="Y2176" s="2"/>
      <c r="Z2176" s="2"/>
      <c r="AA2176" s="2"/>
      <c r="AB2176" s="2"/>
      <c r="AC2176" s="2"/>
      <c r="AD2176" s="2"/>
      <c r="AE2176" s="2"/>
      <c r="AF2176" s="2"/>
      <c r="AG2176" s="2"/>
      <c r="AH2176" s="2"/>
      <c r="AI2176" s="2"/>
      <c r="AJ2176" s="2"/>
      <c r="AK2176" s="2"/>
      <c r="AL2176" s="2"/>
      <c r="AM2176" s="2"/>
    </row>
    <row r="2177" spans="2:39" ht="15.75" hidden="1" thickBot="1" x14ac:dyDescent="0.3">
      <c r="C2177" s="46"/>
      <c r="D2177" s="46"/>
      <c r="E2177" s="2"/>
      <c r="F2177" s="2"/>
      <c r="G2177" s="2"/>
      <c r="H2177" s="2"/>
      <c r="I2177" s="2"/>
      <c r="J2177" s="2"/>
      <c r="L2177" s="2"/>
      <c r="M2177" s="2"/>
      <c r="N2177" s="2"/>
      <c r="O2177" s="2"/>
      <c r="P2177" s="2"/>
      <c r="Q2177" s="2"/>
      <c r="R2177" s="2"/>
      <c r="S2177" s="2"/>
      <c r="T2177" s="2"/>
      <c r="U2177" s="2"/>
      <c r="V2177" s="2"/>
      <c r="W2177" s="2"/>
      <c r="X2177" s="2"/>
      <c r="Y2177" s="2"/>
      <c r="Z2177" s="2"/>
      <c r="AA2177" s="2"/>
      <c r="AB2177" s="2"/>
      <c r="AC2177" s="2"/>
      <c r="AD2177" s="2"/>
      <c r="AE2177" s="2"/>
      <c r="AF2177" s="2"/>
      <c r="AG2177" s="2"/>
      <c r="AH2177" s="2"/>
      <c r="AI2177" s="2"/>
      <c r="AJ2177" s="2"/>
      <c r="AK2177" s="2"/>
      <c r="AL2177" s="2"/>
      <c r="AM2177" s="2"/>
    </row>
    <row r="2178" spans="2:39" hidden="1" x14ac:dyDescent="0.25">
      <c r="C2178" s="2"/>
      <c r="D2178" s="2"/>
      <c r="E2178" s="2"/>
      <c r="F2178" s="2"/>
      <c r="G2178" s="50"/>
      <c r="H2178" s="50"/>
      <c r="I2178" s="2"/>
      <c r="J2178" s="2"/>
      <c r="L2178" s="2"/>
      <c r="M2178" s="2"/>
      <c r="N2178" s="2"/>
      <c r="O2178" s="2"/>
      <c r="P2178" s="2"/>
      <c r="Q2178" s="2"/>
      <c r="R2178" s="2"/>
      <c r="S2178" s="2"/>
      <c r="T2178" s="2"/>
      <c r="U2178" s="2"/>
      <c r="V2178" s="2"/>
      <c r="W2178" s="2"/>
      <c r="X2178" s="2"/>
      <c r="Y2178" s="2"/>
      <c r="Z2178" s="2"/>
      <c r="AA2178" s="2"/>
      <c r="AB2178" s="2"/>
      <c r="AC2178" s="2"/>
      <c r="AD2178" s="2"/>
      <c r="AE2178" s="2"/>
      <c r="AF2178" s="2"/>
      <c r="AG2178" s="2"/>
      <c r="AH2178" s="2"/>
      <c r="AI2178" s="2"/>
      <c r="AJ2178" s="2"/>
      <c r="AK2178" s="2"/>
      <c r="AL2178" s="2"/>
      <c r="AM2178" s="2"/>
    </row>
    <row r="2179" spans="2:39" hidden="1" x14ac:dyDescent="0.25">
      <c r="B2179" t="s">
        <v>1056</v>
      </c>
      <c r="C2179" s="7" t="s">
        <v>1057</v>
      </c>
      <c r="D2179" s="7" t="s">
        <v>1058</v>
      </c>
      <c r="E2179" s="7" t="s">
        <v>1059</v>
      </c>
      <c r="F2179" s="7" t="s">
        <v>1060</v>
      </c>
      <c r="I2179" s="2"/>
      <c r="J2179" s="2"/>
      <c r="L2179" s="2"/>
      <c r="M2179" s="2"/>
      <c r="N2179" s="2"/>
      <c r="O2179" s="2"/>
      <c r="P2179" s="2"/>
      <c r="Q2179" s="2"/>
      <c r="R2179" s="2"/>
      <c r="S2179" s="2"/>
      <c r="T2179" s="2"/>
      <c r="U2179" s="2"/>
      <c r="V2179" s="2"/>
      <c r="W2179" s="2"/>
      <c r="X2179" s="2"/>
      <c r="Y2179" s="2"/>
      <c r="Z2179" s="2"/>
      <c r="AA2179" s="2"/>
      <c r="AB2179" s="2"/>
      <c r="AC2179" s="2"/>
      <c r="AD2179" s="2"/>
      <c r="AE2179" s="2"/>
      <c r="AF2179" s="2"/>
      <c r="AG2179" s="2"/>
      <c r="AH2179" s="2"/>
      <c r="AI2179" s="2"/>
      <c r="AJ2179" s="2"/>
      <c r="AK2179" s="2"/>
      <c r="AL2179" s="2"/>
      <c r="AM2179" s="2"/>
    </row>
    <row r="2180" spans="2:39" hidden="1" x14ac:dyDescent="0.25">
      <c r="B2180" s="88">
        <v>40756</v>
      </c>
      <c r="C2180">
        <v>757</v>
      </c>
      <c r="D2180">
        <v>724.5</v>
      </c>
      <c r="E2180">
        <v>444.517517</v>
      </c>
      <c r="F2180">
        <v>4902250</v>
      </c>
      <c r="I2180" s="2"/>
      <c r="J2180" s="2"/>
      <c r="L2180" s="2"/>
      <c r="M2180" s="2"/>
      <c r="N2180" s="2"/>
      <c r="O2180" s="2"/>
      <c r="P2180" s="2"/>
      <c r="Q2180" s="2"/>
      <c r="R2180" s="2"/>
      <c r="S2180" s="2"/>
      <c r="T2180" s="2"/>
      <c r="U2180" s="2"/>
      <c r="V2180" s="2"/>
      <c r="W2180" s="2"/>
      <c r="X2180" s="2"/>
      <c r="Y2180" s="2"/>
      <c r="Z2180" s="2"/>
      <c r="AA2180" s="2"/>
      <c r="AB2180" s="2"/>
      <c r="AC2180" s="2"/>
      <c r="AD2180" s="2"/>
      <c r="AE2180" s="2"/>
      <c r="AF2180" s="2"/>
      <c r="AG2180" s="2"/>
      <c r="AH2180" s="2"/>
      <c r="AI2180" s="2"/>
      <c r="AJ2180" s="2"/>
      <c r="AK2180" s="2"/>
      <c r="AL2180" s="2"/>
      <c r="AM2180" s="2"/>
    </row>
    <row r="2181" spans="2:39" hidden="1" x14ac:dyDescent="0.25">
      <c r="B2181" s="88">
        <v>40787</v>
      </c>
      <c r="C2181">
        <v>726.5</v>
      </c>
      <c r="D2181">
        <v>661</v>
      </c>
      <c r="E2181">
        <v>405.557098</v>
      </c>
      <c r="F2181">
        <v>4223270</v>
      </c>
      <c r="I2181" s="2"/>
      <c r="J2181" s="2"/>
      <c r="L2181" s="2"/>
      <c r="M2181" s="2"/>
      <c r="N2181" s="2"/>
      <c r="O2181" s="2"/>
      <c r="P2181" s="2"/>
      <c r="Q2181" s="2"/>
      <c r="R2181" s="2"/>
      <c r="S2181" s="2"/>
      <c r="T2181" s="2"/>
      <c r="U2181" s="2"/>
      <c r="V2181" s="2"/>
      <c r="W2181" s="2"/>
      <c r="X2181" s="2"/>
      <c r="Y2181" s="2"/>
      <c r="Z2181" s="2"/>
      <c r="AA2181" s="2"/>
      <c r="AB2181" s="2"/>
      <c r="AC2181" s="2"/>
      <c r="AD2181" s="2"/>
      <c r="AE2181" s="2"/>
      <c r="AF2181" s="2"/>
      <c r="AG2181" s="2"/>
      <c r="AH2181" s="2"/>
      <c r="AI2181" s="2"/>
      <c r="AJ2181" s="2"/>
      <c r="AK2181" s="2"/>
      <c r="AL2181" s="2"/>
      <c r="AM2181" s="2"/>
    </row>
    <row r="2182" spans="2:39" hidden="1" x14ac:dyDescent="0.25">
      <c r="B2182" s="88">
        <v>40817</v>
      </c>
      <c r="C2182">
        <v>654</v>
      </c>
      <c r="D2182">
        <v>709.5</v>
      </c>
      <c r="E2182">
        <v>435.31427000000002</v>
      </c>
      <c r="F2182">
        <v>6547080</v>
      </c>
      <c r="I2182" s="2"/>
      <c r="J2182" s="2"/>
      <c r="L2182" s="2"/>
      <c r="M2182" s="2"/>
      <c r="N2182" s="2"/>
      <c r="O2182" s="2"/>
      <c r="P2182" s="2"/>
      <c r="Q2182" s="2"/>
      <c r="R2182" s="2"/>
      <c r="S2182" s="2"/>
      <c r="T2182" s="2"/>
      <c r="U2182" s="2"/>
      <c r="V2182" s="2"/>
      <c r="W2182" s="2"/>
      <c r="X2182" s="2"/>
      <c r="Y2182" s="2"/>
      <c r="Z2182" s="2"/>
      <c r="AA2182" s="2"/>
      <c r="AB2182" s="2"/>
      <c r="AC2182" s="2"/>
      <c r="AD2182" s="2"/>
      <c r="AE2182" s="2"/>
      <c r="AF2182" s="2"/>
      <c r="AG2182" s="2"/>
      <c r="AH2182" s="2"/>
      <c r="AI2182" s="2"/>
      <c r="AJ2182" s="2"/>
      <c r="AK2182" s="2"/>
      <c r="AL2182" s="2"/>
      <c r="AM2182" s="2"/>
    </row>
    <row r="2183" spans="2:39" hidden="1" x14ac:dyDescent="0.25">
      <c r="B2183" s="88">
        <v>40828</v>
      </c>
      <c r="C2183" t="s">
        <v>1061</v>
      </c>
      <c r="I2183" s="2"/>
      <c r="J2183" s="2"/>
      <c r="L2183" s="2"/>
      <c r="M2183" s="2"/>
      <c r="N2183" s="2"/>
      <c r="O2183" s="2"/>
      <c r="P2183" s="2"/>
      <c r="Q2183" s="2"/>
      <c r="R2183" s="2"/>
      <c r="S2183" s="2"/>
      <c r="T2183" s="2"/>
      <c r="U2183" s="2"/>
      <c r="V2183" s="2"/>
      <c r="W2183" s="2"/>
      <c r="X2183" s="2"/>
      <c r="Y2183" s="2"/>
      <c r="Z2183" s="2"/>
      <c r="AA2183" s="2"/>
      <c r="AB2183" s="2"/>
      <c r="AC2183" s="2"/>
      <c r="AD2183" s="2"/>
      <c r="AE2183" s="2"/>
      <c r="AF2183" s="2"/>
      <c r="AG2183" s="2"/>
      <c r="AH2183" s="2"/>
      <c r="AI2183" s="2"/>
      <c r="AJ2183" s="2"/>
      <c r="AK2183" s="2"/>
      <c r="AL2183" s="2"/>
      <c r="AM2183" s="2"/>
    </row>
    <row r="2184" spans="2:39" hidden="1" x14ac:dyDescent="0.25">
      <c r="B2184" s="88">
        <v>40848</v>
      </c>
      <c r="C2184">
        <v>701</v>
      </c>
      <c r="D2184">
        <v>661.5</v>
      </c>
      <c r="E2184">
        <v>420.72958399999999</v>
      </c>
      <c r="F2184">
        <v>4842756</v>
      </c>
      <c r="I2184" s="2"/>
      <c r="J2184" s="2"/>
      <c r="L2184" s="2"/>
      <c r="M2184" s="2"/>
      <c r="N2184" s="2"/>
      <c r="O2184" s="2"/>
      <c r="P2184" s="2"/>
      <c r="Q2184" s="2"/>
      <c r="R2184" s="2"/>
      <c r="S2184" s="2"/>
      <c r="T2184" s="2"/>
      <c r="U2184" s="2"/>
      <c r="V2184" s="2"/>
      <c r="W2184" s="2"/>
      <c r="X2184" s="2"/>
      <c r="Y2184" s="2"/>
      <c r="Z2184" s="2"/>
      <c r="AA2184" s="2"/>
      <c r="AB2184" s="2"/>
      <c r="AC2184" s="2"/>
      <c r="AD2184" s="2"/>
      <c r="AE2184" s="2"/>
      <c r="AF2184" s="2"/>
      <c r="AG2184" s="2"/>
      <c r="AH2184" s="2"/>
      <c r="AI2184" s="2"/>
      <c r="AJ2184" s="2"/>
      <c r="AK2184" s="2"/>
      <c r="AL2184" s="2"/>
      <c r="AM2184" s="2"/>
    </row>
    <row r="2185" spans="2:39" hidden="1" x14ac:dyDescent="0.25">
      <c r="B2185" s="88">
        <v>40878</v>
      </c>
      <c r="C2185">
        <v>664</v>
      </c>
      <c r="D2185">
        <v>619.5</v>
      </c>
      <c r="E2185">
        <v>394.01663200000002</v>
      </c>
      <c r="F2185">
        <v>4334968</v>
      </c>
      <c r="I2185" s="2"/>
      <c r="J2185" s="2"/>
      <c r="L2185" s="2"/>
      <c r="M2185" s="2"/>
      <c r="N2185" s="2"/>
      <c r="O2185" s="2"/>
      <c r="P2185" s="2"/>
      <c r="Q2185" s="2"/>
      <c r="R2185" s="2"/>
      <c r="S2185" s="2"/>
      <c r="T2185" s="2"/>
      <c r="U2185" s="2"/>
      <c r="V2185" s="2"/>
      <c r="W2185" s="2"/>
      <c r="X2185" s="2"/>
      <c r="Y2185" s="2"/>
      <c r="Z2185" s="2"/>
      <c r="AA2185" s="2"/>
      <c r="AB2185" s="2"/>
      <c r="AC2185" s="2"/>
      <c r="AD2185" s="2"/>
      <c r="AE2185" s="2"/>
      <c r="AF2185" s="2"/>
      <c r="AG2185" s="2"/>
      <c r="AH2185" s="2"/>
      <c r="AI2185" s="2"/>
      <c r="AJ2185" s="2"/>
      <c r="AK2185" s="2"/>
      <c r="AL2185" s="2"/>
      <c r="AM2185" s="2"/>
    </row>
    <row r="2186" spans="2:39" hidden="1" x14ac:dyDescent="0.25">
      <c r="B2186" s="88">
        <v>40909</v>
      </c>
      <c r="C2186">
        <v>619.5</v>
      </c>
      <c r="D2186">
        <v>675</v>
      </c>
      <c r="E2186">
        <v>429.31597900000003</v>
      </c>
      <c r="F2186">
        <v>6549045</v>
      </c>
      <c r="I2186" s="2"/>
      <c r="J2186" s="2"/>
      <c r="L2186" s="2"/>
      <c r="M2186" s="2"/>
      <c r="N2186" s="2"/>
      <c r="O2186" s="2"/>
      <c r="P2186" s="2"/>
      <c r="Q2186" s="2"/>
      <c r="R2186" s="2"/>
      <c r="S2186" s="2"/>
      <c r="T2186" s="2"/>
      <c r="U2186" s="2"/>
      <c r="V2186" s="2"/>
      <c r="W2186" s="2"/>
      <c r="X2186" s="2"/>
      <c r="Y2186" s="2"/>
      <c r="Z2186" s="2"/>
      <c r="AA2186" s="2"/>
      <c r="AB2186" s="2"/>
      <c r="AC2186" s="2"/>
      <c r="AD2186" s="2"/>
      <c r="AE2186" s="2"/>
      <c r="AF2186" s="2"/>
      <c r="AG2186" s="2"/>
      <c r="AH2186" s="2"/>
      <c r="AI2186" s="2"/>
      <c r="AJ2186" s="2"/>
      <c r="AK2186" s="2"/>
      <c r="AL2186" s="2"/>
      <c r="AM2186" s="2"/>
    </row>
    <row r="2187" spans="2:39" hidden="1" x14ac:dyDescent="0.25">
      <c r="B2187" s="88">
        <v>40940</v>
      </c>
      <c r="C2187">
        <v>676.5</v>
      </c>
      <c r="D2187">
        <v>737.5</v>
      </c>
      <c r="E2187">
        <v>469.06744400000002</v>
      </c>
      <c r="F2187">
        <v>5769961</v>
      </c>
      <c r="I2187" s="2"/>
      <c r="J2187" s="2"/>
      <c r="L2187" s="2"/>
      <c r="M2187" s="2"/>
      <c r="N2187" s="2"/>
      <c r="O2187" s="2"/>
      <c r="P2187" s="2"/>
      <c r="Q2187" s="2"/>
      <c r="R2187" s="2"/>
      <c r="S2187" s="2"/>
      <c r="T2187" s="2"/>
      <c r="U2187" s="2"/>
      <c r="V2187" s="2"/>
      <c r="W2187" s="2"/>
      <c r="X2187" s="2"/>
      <c r="Y2187" s="2"/>
      <c r="Z2187" s="2"/>
      <c r="AA2187" s="2"/>
      <c r="AB2187" s="2"/>
      <c r="AC2187" s="2"/>
      <c r="AD2187" s="2"/>
      <c r="AE2187" s="2"/>
      <c r="AF2187" s="2"/>
      <c r="AG2187" s="2"/>
      <c r="AH2187" s="2"/>
      <c r="AI2187" s="2"/>
      <c r="AJ2187" s="2"/>
      <c r="AK2187" s="2"/>
      <c r="AL2187" s="2"/>
      <c r="AM2187" s="2"/>
    </row>
    <row r="2188" spans="2:39" hidden="1" x14ac:dyDescent="0.25">
      <c r="B2188" s="88">
        <v>40969</v>
      </c>
      <c r="C2188">
        <v>736.5</v>
      </c>
      <c r="D2188">
        <v>785</v>
      </c>
      <c r="E2188">
        <v>499.278503</v>
      </c>
      <c r="F2188">
        <v>5993387</v>
      </c>
      <c r="I2188" s="2"/>
      <c r="J2188" s="2"/>
      <c r="L2188" s="2"/>
      <c r="M2188" s="2"/>
      <c r="N2188" s="2"/>
      <c r="O2188" s="2"/>
      <c r="P2188" s="2"/>
      <c r="Q2188" s="2"/>
      <c r="R2188" s="2"/>
      <c r="S2188" s="2"/>
      <c r="T2188" s="2"/>
      <c r="U2188" s="2"/>
      <c r="V2188" s="2"/>
      <c r="W2188" s="2"/>
      <c r="X2188" s="2"/>
      <c r="Y2188" s="2"/>
      <c r="Z2188" s="2"/>
      <c r="AA2188" s="2"/>
      <c r="AB2188" s="2"/>
      <c r="AC2188" s="2"/>
      <c r="AD2188" s="2"/>
      <c r="AE2188" s="2"/>
      <c r="AF2188" s="2"/>
      <c r="AG2188" s="2"/>
      <c r="AH2188" s="2"/>
      <c r="AI2188" s="2"/>
      <c r="AJ2188" s="2"/>
      <c r="AK2188" s="2"/>
      <c r="AL2188" s="2"/>
      <c r="AM2188" s="2"/>
    </row>
    <row r="2189" spans="2:39" hidden="1" x14ac:dyDescent="0.25">
      <c r="B2189" s="88">
        <v>41000</v>
      </c>
      <c r="C2189">
        <v>785.5</v>
      </c>
      <c r="D2189">
        <v>737.5</v>
      </c>
      <c r="E2189">
        <v>477.43832400000002</v>
      </c>
      <c r="F2189">
        <v>5659057</v>
      </c>
      <c r="I2189" s="2"/>
      <c r="J2189" s="2"/>
      <c r="L2189" s="2"/>
      <c r="M2189" s="2"/>
      <c r="N2189" s="2"/>
      <c r="O2189" s="2"/>
      <c r="P2189" s="2"/>
      <c r="Q2189" s="2"/>
      <c r="R2189" s="2"/>
      <c r="S2189" s="2"/>
      <c r="T2189" s="2"/>
      <c r="U2189" s="2"/>
      <c r="V2189" s="2"/>
      <c r="W2189" s="2"/>
      <c r="X2189" s="2"/>
      <c r="Y2189" s="2"/>
      <c r="Z2189" s="2"/>
      <c r="AA2189" s="2"/>
      <c r="AB2189" s="2"/>
      <c r="AC2189" s="2"/>
      <c r="AD2189" s="2"/>
      <c r="AE2189" s="2"/>
      <c r="AF2189" s="2"/>
      <c r="AG2189" s="2"/>
      <c r="AH2189" s="2"/>
      <c r="AI2189" s="2"/>
      <c r="AJ2189" s="2"/>
      <c r="AK2189" s="2"/>
      <c r="AL2189" s="2"/>
      <c r="AM2189" s="2"/>
    </row>
    <row r="2190" spans="2:39" hidden="1" x14ac:dyDescent="0.25">
      <c r="B2190" s="88">
        <v>41030</v>
      </c>
      <c r="C2190">
        <v>735.5</v>
      </c>
      <c r="D2190">
        <v>690</v>
      </c>
      <c r="E2190">
        <v>446.68795799999998</v>
      </c>
      <c r="F2190">
        <v>7951546</v>
      </c>
      <c r="I2190" s="2"/>
      <c r="J2190" s="2"/>
      <c r="L2190" s="2"/>
      <c r="M2190" s="2"/>
      <c r="N2190" s="2"/>
      <c r="O2190" s="2"/>
      <c r="P2190" s="2"/>
      <c r="Q2190" s="2"/>
      <c r="R2190" s="2"/>
      <c r="S2190" s="2"/>
      <c r="T2190" s="2"/>
      <c r="U2190" s="2"/>
      <c r="V2190" s="2"/>
      <c r="W2190" s="2"/>
      <c r="X2190" s="2"/>
      <c r="Y2190" s="2"/>
      <c r="Z2190" s="2"/>
      <c r="AA2190" s="2"/>
      <c r="AB2190" s="2"/>
      <c r="AC2190" s="2"/>
      <c r="AD2190" s="2"/>
      <c r="AE2190" s="2"/>
      <c r="AF2190" s="2"/>
      <c r="AG2190" s="2"/>
      <c r="AH2190" s="2"/>
      <c r="AI2190" s="2"/>
      <c r="AJ2190" s="2"/>
      <c r="AK2190" s="2"/>
      <c r="AL2190" s="2"/>
      <c r="AM2190" s="2"/>
    </row>
    <row r="2191" spans="2:39" hidden="1" x14ac:dyDescent="0.25">
      <c r="B2191" s="88">
        <v>41061</v>
      </c>
      <c r="C2191">
        <v>689</v>
      </c>
      <c r="D2191">
        <v>744.5</v>
      </c>
      <c r="E2191">
        <v>481.96981799999998</v>
      </c>
      <c r="F2191">
        <v>4892765</v>
      </c>
      <c r="I2191" s="2"/>
      <c r="J2191" s="2"/>
      <c r="L2191" s="2"/>
      <c r="M2191" s="2"/>
      <c r="N2191" s="2"/>
      <c r="O2191" s="2"/>
      <c r="P2191" s="2"/>
      <c r="Q2191" s="2"/>
      <c r="R2191" s="2"/>
      <c r="S2191" s="2"/>
      <c r="T2191" s="2"/>
      <c r="U2191" s="2"/>
      <c r="V2191" s="2"/>
      <c r="W2191" s="2"/>
      <c r="X2191" s="2"/>
      <c r="Y2191" s="2"/>
      <c r="Z2191" s="2"/>
      <c r="AA2191" s="2"/>
      <c r="AB2191" s="2"/>
      <c r="AC2191" s="2"/>
      <c r="AD2191" s="2"/>
      <c r="AE2191" s="2"/>
      <c r="AF2191" s="2"/>
      <c r="AG2191" s="2"/>
      <c r="AH2191" s="2"/>
      <c r="AI2191" s="2"/>
      <c r="AJ2191" s="2"/>
      <c r="AK2191" s="2"/>
      <c r="AL2191" s="2"/>
      <c r="AM2191" s="2"/>
    </row>
    <row r="2192" spans="2:39" hidden="1" x14ac:dyDescent="0.25">
      <c r="B2192" s="88">
        <v>41091</v>
      </c>
      <c r="C2192">
        <v>749</v>
      </c>
      <c r="D2192">
        <v>744.5</v>
      </c>
      <c r="E2192">
        <v>481.96981799999998</v>
      </c>
      <c r="F2192">
        <v>9400012</v>
      </c>
      <c r="I2192" s="2"/>
      <c r="J2192" s="2"/>
      <c r="L2192" s="2"/>
      <c r="M2192" s="2"/>
      <c r="N2192" s="2"/>
      <c r="O2192" s="2"/>
      <c r="P2192" s="2"/>
      <c r="Q2192" s="2"/>
      <c r="R2192" s="2"/>
      <c r="S2192" s="2"/>
      <c r="T2192" s="2"/>
      <c r="U2192" s="2"/>
      <c r="V2192" s="2"/>
      <c r="W2192" s="2"/>
      <c r="X2192" s="2"/>
      <c r="Y2192" s="2"/>
      <c r="Z2192" s="2"/>
      <c r="AA2192" s="2"/>
      <c r="AB2192" s="2"/>
      <c r="AC2192" s="2"/>
      <c r="AD2192" s="2"/>
      <c r="AE2192" s="2"/>
      <c r="AF2192" s="2"/>
      <c r="AG2192" s="2"/>
      <c r="AH2192" s="2"/>
      <c r="AI2192" s="2"/>
      <c r="AJ2192" s="2"/>
      <c r="AK2192" s="2"/>
      <c r="AL2192" s="2"/>
      <c r="AM2192" s="2"/>
    </row>
    <row r="2193" spans="2:39" hidden="1" x14ac:dyDescent="0.25">
      <c r="B2193" s="88">
        <v>41122</v>
      </c>
      <c r="C2193">
        <v>742.5</v>
      </c>
      <c r="D2193">
        <v>779.5</v>
      </c>
      <c r="E2193">
        <v>504.62808200000001</v>
      </c>
      <c r="F2193">
        <v>3221759</v>
      </c>
      <c r="I2193" s="2"/>
      <c r="J2193" s="2"/>
      <c r="L2193" s="2"/>
      <c r="M2193" s="2"/>
      <c r="N2193" s="2"/>
      <c r="O2193" s="2"/>
      <c r="P2193" s="2"/>
      <c r="Q2193" s="2"/>
      <c r="R2193" s="2"/>
      <c r="S2193" s="2"/>
      <c r="T2193" s="2"/>
      <c r="U2193" s="2"/>
      <c r="V2193" s="2"/>
      <c r="W2193" s="2"/>
      <c r="X2193" s="2"/>
      <c r="Y2193" s="2"/>
      <c r="Z2193" s="2"/>
      <c r="AA2193" s="2"/>
      <c r="AB2193" s="2"/>
      <c r="AC2193" s="2"/>
      <c r="AD2193" s="2"/>
      <c r="AE2193" s="2"/>
      <c r="AF2193" s="2"/>
      <c r="AG2193" s="2"/>
      <c r="AH2193" s="2"/>
      <c r="AI2193" s="2"/>
      <c r="AJ2193" s="2"/>
      <c r="AK2193" s="2"/>
      <c r="AL2193" s="2"/>
      <c r="AM2193" s="2"/>
    </row>
    <row r="2194" spans="2:39" hidden="1" x14ac:dyDescent="0.25">
      <c r="B2194" s="88">
        <v>41153</v>
      </c>
      <c r="C2194">
        <v>784.5</v>
      </c>
      <c r="D2194">
        <v>833.5</v>
      </c>
      <c r="E2194">
        <v>539.58618200000001</v>
      </c>
      <c r="F2194">
        <v>6016708</v>
      </c>
      <c r="I2194" s="2"/>
      <c r="J2194" s="2"/>
      <c r="L2194" s="2"/>
      <c r="M2194" s="2"/>
      <c r="N2194" s="2"/>
      <c r="O2194" s="2"/>
      <c r="P2194" s="2"/>
      <c r="Q2194" s="2"/>
      <c r="R2194" s="2"/>
      <c r="S2194" s="2"/>
      <c r="T2194" s="2"/>
      <c r="U2194" s="2"/>
      <c r="V2194" s="2"/>
      <c r="W2194" s="2"/>
      <c r="X2194" s="2"/>
      <c r="Y2194" s="2"/>
      <c r="Z2194" s="2"/>
      <c r="AA2194" s="2"/>
      <c r="AB2194" s="2"/>
      <c r="AC2194" s="2"/>
      <c r="AD2194" s="2"/>
      <c r="AE2194" s="2"/>
      <c r="AF2194" s="2"/>
      <c r="AG2194" s="2"/>
      <c r="AH2194" s="2"/>
      <c r="AI2194" s="2"/>
      <c r="AJ2194" s="2"/>
      <c r="AK2194" s="2"/>
      <c r="AL2194" s="2"/>
      <c r="AM2194" s="2"/>
    </row>
    <row r="2195" spans="2:39" hidden="1" x14ac:dyDescent="0.25">
      <c r="B2195" s="88">
        <v>41183</v>
      </c>
      <c r="C2195">
        <v>832.5</v>
      </c>
      <c r="D2195">
        <v>846</v>
      </c>
      <c r="E2195">
        <v>547.67828399999996</v>
      </c>
      <c r="F2195">
        <v>8003071</v>
      </c>
      <c r="I2195" s="2"/>
      <c r="J2195" s="2"/>
      <c r="L2195" s="2"/>
      <c r="M2195" s="2"/>
      <c r="N2195" s="2"/>
      <c r="O2195" s="2"/>
      <c r="P2195" s="2"/>
      <c r="Q2195" s="2"/>
      <c r="R2195" s="2"/>
      <c r="S2195" s="2"/>
      <c r="T2195" s="2"/>
      <c r="U2195" s="2"/>
      <c r="V2195" s="2"/>
      <c r="W2195" s="2"/>
      <c r="X2195" s="2"/>
      <c r="Y2195" s="2"/>
      <c r="Z2195" s="2"/>
      <c r="AA2195" s="2"/>
      <c r="AB2195" s="2"/>
      <c r="AC2195" s="2"/>
      <c r="AD2195" s="2"/>
      <c r="AE2195" s="2"/>
      <c r="AF2195" s="2"/>
      <c r="AG2195" s="2"/>
      <c r="AH2195" s="2"/>
      <c r="AI2195" s="2"/>
      <c r="AJ2195" s="2"/>
      <c r="AK2195" s="2"/>
      <c r="AL2195" s="2"/>
      <c r="AM2195" s="2"/>
    </row>
    <row r="2196" spans="2:39" hidden="1" x14ac:dyDescent="0.25">
      <c r="B2196" s="88">
        <v>41214</v>
      </c>
      <c r="C2196">
        <v>844</v>
      </c>
      <c r="D2196">
        <v>863.5</v>
      </c>
      <c r="E2196">
        <v>577.41796899999997</v>
      </c>
      <c r="F2196">
        <v>6197528</v>
      </c>
      <c r="I2196" s="2"/>
      <c r="J2196" s="2"/>
      <c r="L2196" s="2"/>
      <c r="M2196" s="2"/>
      <c r="N2196" s="2"/>
      <c r="O2196" s="2"/>
      <c r="P2196" s="2"/>
      <c r="Q2196" s="2"/>
      <c r="R2196" s="2"/>
      <c r="S2196" s="2"/>
      <c r="T2196" s="2"/>
      <c r="U2196" s="2"/>
      <c r="V2196" s="2"/>
      <c r="W2196" s="2"/>
      <c r="X2196" s="2"/>
      <c r="Y2196" s="2"/>
      <c r="Z2196" s="2"/>
      <c r="AA2196" s="2"/>
      <c r="AB2196" s="2"/>
      <c r="AC2196" s="2"/>
      <c r="AD2196" s="2"/>
      <c r="AE2196" s="2"/>
      <c r="AF2196" s="2"/>
      <c r="AG2196" s="2"/>
      <c r="AH2196" s="2"/>
      <c r="AI2196" s="2"/>
      <c r="AJ2196" s="2"/>
      <c r="AK2196" s="2"/>
      <c r="AL2196" s="2"/>
      <c r="AM2196" s="2"/>
    </row>
    <row r="2197" spans="2:39" hidden="1" x14ac:dyDescent="0.25">
      <c r="B2197" s="88">
        <v>41244</v>
      </c>
      <c r="C2197">
        <v>858</v>
      </c>
      <c r="D2197">
        <v>863</v>
      </c>
      <c r="E2197">
        <v>577.08349599999997</v>
      </c>
      <c r="F2197">
        <v>6159980</v>
      </c>
      <c r="I2197" s="2"/>
      <c r="J2197" s="2"/>
      <c r="L2197" s="2"/>
      <c r="M2197" s="2"/>
      <c r="N2197" s="2"/>
      <c r="O2197" s="2"/>
      <c r="P2197" s="2"/>
      <c r="Q2197" s="2"/>
      <c r="R2197" s="2"/>
      <c r="S2197" s="2"/>
      <c r="T2197" s="2"/>
      <c r="U2197" s="2"/>
      <c r="V2197" s="2"/>
      <c r="W2197" s="2"/>
      <c r="X2197" s="2"/>
      <c r="Y2197" s="2"/>
      <c r="Z2197" s="2"/>
      <c r="AA2197" s="2"/>
      <c r="AB2197" s="2"/>
      <c r="AC2197" s="2"/>
      <c r="AD2197" s="2"/>
      <c r="AE2197" s="2"/>
      <c r="AF2197" s="2"/>
      <c r="AG2197" s="2"/>
      <c r="AH2197" s="2"/>
      <c r="AI2197" s="2"/>
      <c r="AJ2197" s="2"/>
      <c r="AK2197" s="2"/>
      <c r="AL2197" s="2"/>
      <c r="AM2197" s="2"/>
    </row>
    <row r="2198" spans="2:39" hidden="1" x14ac:dyDescent="0.25">
      <c r="B2198" s="88">
        <v>41275</v>
      </c>
      <c r="C2198">
        <v>863</v>
      </c>
      <c r="D2198">
        <v>988.5</v>
      </c>
      <c r="E2198">
        <v>661.00457800000004</v>
      </c>
      <c r="F2198">
        <v>11641470</v>
      </c>
      <c r="I2198" s="2"/>
      <c r="J2198" s="2"/>
      <c r="L2198" s="2"/>
      <c r="M2198" s="2"/>
      <c r="N2198" s="2"/>
      <c r="O2198" s="2"/>
      <c r="P2198" s="2"/>
      <c r="Q2198" s="2"/>
      <c r="R2198" s="2"/>
      <c r="S2198" s="2"/>
      <c r="T2198" s="2"/>
      <c r="U2198" s="2"/>
      <c r="V2198" s="2"/>
      <c r="W2198" s="2"/>
      <c r="X2198" s="2"/>
      <c r="Y2198" s="2"/>
      <c r="Z2198" s="2"/>
      <c r="AA2198" s="2"/>
      <c r="AB2198" s="2"/>
      <c r="AC2198" s="2"/>
      <c r="AD2198" s="2"/>
      <c r="AE2198" s="2"/>
      <c r="AF2198" s="2"/>
      <c r="AG2198" s="2"/>
      <c r="AH2198" s="2"/>
      <c r="AI2198" s="2"/>
      <c r="AJ2198" s="2"/>
      <c r="AK2198" s="2"/>
      <c r="AL2198" s="2"/>
      <c r="AM2198" s="2"/>
    </row>
    <row r="2199" spans="2:39" hidden="1" x14ac:dyDescent="0.25">
      <c r="B2199" s="88">
        <v>41306</v>
      </c>
      <c r="C2199">
        <v>990.5</v>
      </c>
      <c r="D2199">
        <v>1044</v>
      </c>
      <c r="E2199">
        <v>698.11718800000006</v>
      </c>
      <c r="F2199">
        <v>7543392</v>
      </c>
      <c r="I2199" s="2"/>
      <c r="J2199" s="2"/>
      <c r="L2199" s="2"/>
      <c r="M2199" s="2"/>
      <c r="N2199" s="2"/>
      <c r="O2199" s="2"/>
      <c r="P2199" s="2"/>
      <c r="Q2199" s="2"/>
      <c r="R2199" s="2"/>
      <c r="S2199" s="2"/>
      <c r="T2199" s="2"/>
      <c r="U2199" s="2"/>
      <c r="V2199" s="2"/>
      <c r="W2199" s="2"/>
      <c r="X2199" s="2"/>
      <c r="Y2199" s="2"/>
      <c r="Z2199" s="2"/>
      <c r="AA2199" s="2"/>
      <c r="AB2199" s="2"/>
      <c r="AC2199" s="2"/>
      <c r="AD2199" s="2"/>
      <c r="AE2199" s="2"/>
      <c r="AF2199" s="2"/>
      <c r="AG2199" s="2"/>
      <c r="AH2199" s="2"/>
      <c r="AI2199" s="2"/>
      <c r="AJ2199" s="2"/>
      <c r="AK2199" s="2"/>
      <c r="AL2199" s="2"/>
      <c r="AM2199" s="2"/>
    </row>
    <row r="2200" spans="2:39" hidden="1" x14ac:dyDescent="0.25">
      <c r="B2200" s="88">
        <v>41334</v>
      </c>
      <c r="C2200">
        <v>1041</v>
      </c>
      <c r="D2200">
        <v>1052</v>
      </c>
      <c r="E2200">
        <v>703.466858</v>
      </c>
      <c r="F2200">
        <v>7172089</v>
      </c>
      <c r="I2200" s="2"/>
      <c r="J2200" s="2"/>
      <c r="L2200" s="2"/>
      <c r="M2200" s="2"/>
      <c r="N2200" s="2"/>
      <c r="O2200" s="2"/>
      <c r="P2200" s="2"/>
      <c r="Q2200" s="2"/>
      <c r="R2200" s="2"/>
      <c r="S2200" s="2"/>
      <c r="T2200" s="2"/>
      <c r="U2200" s="2"/>
      <c r="V2200" s="2"/>
      <c r="W2200" s="2"/>
      <c r="X2200" s="2"/>
      <c r="Y2200" s="2"/>
      <c r="Z2200" s="2"/>
      <c r="AA2200" s="2"/>
      <c r="AB2200" s="2"/>
      <c r="AC2200" s="2"/>
      <c r="AD2200" s="2"/>
      <c r="AE2200" s="2"/>
      <c r="AF2200" s="2"/>
      <c r="AG2200" s="2"/>
      <c r="AH2200" s="2"/>
      <c r="AI2200" s="2"/>
      <c r="AJ2200" s="2"/>
      <c r="AK2200" s="2"/>
      <c r="AL2200" s="2"/>
      <c r="AM2200" s="2"/>
    </row>
    <row r="2201" spans="2:39" hidden="1" x14ac:dyDescent="0.25">
      <c r="B2201" s="88">
        <v>41365</v>
      </c>
      <c r="C2201">
        <v>1052</v>
      </c>
      <c r="D2201">
        <v>1039</v>
      </c>
      <c r="E2201">
        <v>704.39660600000002</v>
      </c>
      <c r="F2201">
        <v>5604412</v>
      </c>
      <c r="I2201" s="2"/>
      <c r="J2201" s="2"/>
      <c r="L2201" s="2"/>
      <c r="M2201" s="2"/>
      <c r="N2201" s="2"/>
      <c r="O2201" s="2"/>
      <c r="P2201" s="2"/>
      <c r="Q2201" s="2"/>
      <c r="R2201" s="2"/>
      <c r="S2201" s="2"/>
      <c r="T2201" s="2"/>
      <c r="U2201" s="2"/>
      <c r="V2201" s="2"/>
      <c r="W2201" s="2"/>
      <c r="X2201" s="2"/>
      <c r="Y2201" s="2"/>
      <c r="Z2201" s="2"/>
      <c r="AA2201" s="2"/>
      <c r="AB2201" s="2"/>
      <c r="AC2201" s="2"/>
      <c r="AD2201" s="2"/>
      <c r="AE2201" s="2"/>
      <c r="AF2201" s="2"/>
      <c r="AG2201" s="2"/>
      <c r="AH2201" s="2"/>
      <c r="AI2201" s="2"/>
      <c r="AJ2201" s="2"/>
      <c r="AK2201" s="2"/>
      <c r="AL2201" s="2"/>
      <c r="AM2201" s="2"/>
    </row>
    <row r="2202" spans="2:39" hidden="1" x14ac:dyDescent="0.25">
      <c r="B2202" s="88">
        <v>41395</v>
      </c>
      <c r="C2202">
        <v>1035</v>
      </c>
      <c r="D2202">
        <v>992</v>
      </c>
      <c r="E2202">
        <v>672.53271500000005</v>
      </c>
      <c r="F2202">
        <v>7995382</v>
      </c>
      <c r="I2202" s="2"/>
      <c r="J2202" s="2"/>
      <c r="L2202" s="2"/>
      <c r="M2202" s="2"/>
      <c r="N2202" s="2"/>
      <c r="O2202" s="2"/>
      <c r="P2202" s="2"/>
      <c r="Q2202" s="2"/>
      <c r="R2202" s="2"/>
      <c r="S2202" s="2"/>
      <c r="T2202" s="2"/>
      <c r="U2202" s="2"/>
      <c r="V2202" s="2"/>
      <c r="W2202" s="2"/>
      <c r="X2202" s="2"/>
      <c r="Y2202" s="2"/>
      <c r="Z2202" s="2"/>
      <c r="AA2202" s="2"/>
      <c r="AB2202" s="2"/>
      <c r="AC2202" s="2"/>
      <c r="AD2202" s="2"/>
      <c r="AE2202" s="2"/>
      <c r="AF2202" s="2"/>
      <c r="AG2202" s="2"/>
      <c r="AH2202" s="2"/>
      <c r="AI2202" s="2"/>
      <c r="AJ2202" s="2"/>
      <c r="AK2202" s="2"/>
      <c r="AL2202" s="2"/>
      <c r="AM2202" s="2"/>
    </row>
    <row r="2203" spans="2:39" hidden="1" x14ac:dyDescent="0.25">
      <c r="B2203" s="88">
        <v>41426</v>
      </c>
      <c r="C2203">
        <v>990.5</v>
      </c>
      <c r="D2203">
        <v>981.5</v>
      </c>
      <c r="E2203">
        <v>665.41430700000001</v>
      </c>
      <c r="F2203">
        <v>6460653</v>
      </c>
      <c r="I2203" s="2"/>
      <c r="J2203" s="2"/>
      <c r="L2203" s="2"/>
      <c r="M2203" s="2"/>
      <c r="N2203" s="2"/>
      <c r="O2203" s="2"/>
      <c r="P2203" s="2"/>
      <c r="Q2203" s="2"/>
      <c r="R2203" s="2"/>
      <c r="S2203" s="2"/>
      <c r="T2203" s="2"/>
      <c r="U2203" s="2"/>
      <c r="V2203" s="2"/>
      <c r="W2203" s="2"/>
      <c r="X2203" s="2"/>
      <c r="Y2203" s="2"/>
      <c r="Z2203" s="2"/>
      <c r="AA2203" s="2"/>
      <c r="AB2203" s="2"/>
      <c r="AC2203" s="2"/>
      <c r="AD2203" s="2"/>
      <c r="AE2203" s="2"/>
      <c r="AF2203" s="2"/>
      <c r="AG2203" s="2"/>
      <c r="AH2203" s="2"/>
      <c r="AI2203" s="2"/>
      <c r="AJ2203" s="2"/>
      <c r="AK2203" s="2"/>
      <c r="AL2203" s="2"/>
      <c r="AM2203" s="2"/>
    </row>
    <row r="2204" spans="2:39" hidden="1" x14ac:dyDescent="0.25">
      <c r="B2204" s="88">
        <v>41456</v>
      </c>
      <c r="C2204">
        <v>987</v>
      </c>
      <c r="D2204">
        <v>1045</v>
      </c>
      <c r="E2204">
        <v>708.46441700000003</v>
      </c>
      <c r="F2204">
        <v>5104712</v>
      </c>
      <c r="I2204" s="2"/>
      <c r="J2204" s="2"/>
      <c r="L2204" s="2"/>
      <c r="M2204" s="2"/>
      <c r="N2204" s="2"/>
      <c r="O2204" s="2"/>
      <c r="P2204" s="2"/>
      <c r="Q2204" s="2"/>
      <c r="R2204" s="2"/>
      <c r="S2204" s="2"/>
      <c r="T2204" s="2"/>
      <c r="U2204" s="2"/>
      <c r="V2204" s="2"/>
      <c r="W2204" s="2"/>
      <c r="X2204" s="2"/>
      <c r="Y2204" s="2"/>
      <c r="Z2204" s="2"/>
      <c r="AA2204" s="2"/>
      <c r="AB2204" s="2"/>
      <c r="AC2204" s="2"/>
      <c r="AD2204" s="2"/>
      <c r="AE2204" s="2"/>
      <c r="AF2204" s="2"/>
      <c r="AG2204" s="2"/>
      <c r="AH2204" s="2"/>
      <c r="AI2204" s="2"/>
      <c r="AJ2204" s="2"/>
      <c r="AK2204" s="2"/>
      <c r="AL2204" s="2"/>
      <c r="AM2204" s="2"/>
    </row>
    <row r="2205" spans="2:39" hidden="1" x14ac:dyDescent="0.25">
      <c r="B2205" s="88">
        <v>41487</v>
      </c>
      <c r="C2205">
        <v>1051</v>
      </c>
      <c r="D2205">
        <v>1037</v>
      </c>
      <c r="E2205">
        <v>703.04083300000002</v>
      </c>
      <c r="F2205">
        <v>3464349</v>
      </c>
      <c r="I2205" s="2"/>
      <c r="J2205" s="2"/>
      <c r="L2205" s="2"/>
      <c r="M2205" s="2"/>
      <c r="N2205" s="2"/>
      <c r="O2205" s="2"/>
      <c r="P2205" s="2"/>
      <c r="Q2205" s="2"/>
      <c r="R2205" s="2"/>
      <c r="S2205" s="2"/>
      <c r="T2205" s="2"/>
      <c r="U2205" s="2"/>
      <c r="V2205" s="2"/>
      <c r="W2205" s="2"/>
      <c r="X2205" s="2"/>
      <c r="Y2205" s="2"/>
      <c r="Z2205" s="2"/>
      <c r="AA2205" s="2"/>
      <c r="AB2205" s="2"/>
      <c r="AC2205" s="2"/>
      <c r="AD2205" s="2"/>
      <c r="AE2205" s="2"/>
      <c r="AF2205" s="2"/>
      <c r="AG2205" s="2"/>
      <c r="AH2205" s="2"/>
      <c r="AI2205" s="2"/>
      <c r="AJ2205" s="2"/>
      <c r="AK2205" s="2"/>
      <c r="AL2205" s="2"/>
      <c r="AM2205" s="2"/>
    </row>
    <row r="2206" spans="2:39" hidden="1" x14ac:dyDescent="0.25">
      <c r="B2206" s="88">
        <v>41518</v>
      </c>
      <c r="C2206">
        <v>1053</v>
      </c>
      <c r="D2206">
        <v>1169</v>
      </c>
      <c r="E2206">
        <v>792.53100600000005</v>
      </c>
      <c r="F2206">
        <v>4575196</v>
      </c>
      <c r="I2206" s="2"/>
      <c r="J2206" s="2"/>
      <c r="L2206" s="2"/>
      <c r="M2206" s="2"/>
      <c r="N2206" s="2"/>
      <c r="O2206" s="2"/>
      <c r="P2206" s="2"/>
      <c r="Q2206" s="2"/>
      <c r="R2206" s="2"/>
      <c r="S2206" s="2"/>
      <c r="T2206" s="2"/>
      <c r="U2206" s="2"/>
      <c r="V2206" s="2"/>
      <c r="W2206" s="2"/>
      <c r="X2206" s="2"/>
      <c r="Y2206" s="2"/>
      <c r="Z2206" s="2"/>
      <c r="AA2206" s="2"/>
      <c r="AB2206" s="2"/>
      <c r="AC2206" s="2"/>
      <c r="AD2206" s="2"/>
      <c r="AE2206" s="2"/>
      <c r="AF2206" s="2"/>
      <c r="AG2206" s="2"/>
      <c r="AH2206" s="2"/>
      <c r="AI2206" s="2"/>
      <c r="AJ2206" s="2"/>
      <c r="AK2206" s="2"/>
      <c r="AL2206" s="2"/>
      <c r="AM2206" s="2"/>
    </row>
    <row r="2207" spans="2:39" hidden="1" x14ac:dyDescent="0.25">
      <c r="B2207" s="88">
        <v>41548</v>
      </c>
      <c r="C2207">
        <v>1172</v>
      </c>
      <c r="D2207">
        <v>1265</v>
      </c>
      <c r="E2207">
        <v>857.61480700000004</v>
      </c>
      <c r="F2207">
        <v>7059266</v>
      </c>
      <c r="I2207" s="2"/>
      <c r="J2207" s="2"/>
      <c r="L2207" s="2"/>
      <c r="M2207" s="2"/>
      <c r="N2207" s="2"/>
      <c r="O2207" s="2"/>
      <c r="P2207" s="2"/>
      <c r="Q2207" s="2"/>
      <c r="R2207" s="2"/>
      <c r="S2207" s="2"/>
      <c r="T2207" s="2"/>
      <c r="U2207" s="2"/>
      <c r="V2207" s="2"/>
      <c r="W2207" s="2"/>
      <c r="X2207" s="2"/>
      <c r="Y2207" s="2"/>
      <c r="Z2207" s="2"/>
      <c r="AA2207" s="2"/>
      <c r="AB2207" s="2"/>
      <c r="AC2207" s="2"/>
      <c r="AD2207" s="2"/>
      <c r="AE2207" s="2"/>
      <c r="AF2207" s="2"/>
      <c r="AG2207" s="2"/>
      <c r="AH2207" s="2"/>
      <c r="AI2207" s="2"/>
      <c r="AJ2207" s="2"/>
      <c r="AK2207" s="2"/>
      <c r="AL2207" s="2"/>
      <c r="AM2207" s="2"/>
    </row>
    <row r="2208" spans="2:39" hidden="1" x14ac:dyDescent="0.25">
      <c r="B2208" s="88">
        <v>41579</v>
      </c>
      <c r="C2208">
        <v>1269</v>
      </c>
      <c r="D2208">
        <v>1348</v>
      </c>
      <c r="E2208">
        <v>935.10467500000004</v>
      </c>
      <c r="F2208">
        <v>5984917</v>
      </c>
      <c r="I2208" s="2"/>
      <c r="J2208" s="2"/>
      <c r="L2208" s="2"/>
      <c r="M2208" s="2"/>
      <c r="N2208" s="2"/>
      <c r="O2208" s="2"/>
      <c r="P2208" s="2"/>
      <c r="Q2208" s="2"/>
      <c r="R2208" s="2"/>
      <c r="S2208" s="2"/>
      <c r="T2208" s="2"/>
      <c r="U2208" s="2"/>
      <c r="V2208" s="2"/>
      <c r="W2208" s="2"/>
      <c r="X2208" s="2"/>
      <c r="Y2208" s="2"/>
      <c r="Z2208" s="2"/>
      <c r="AA2208" s="2"/>
      <c r="AB2208" s="2"/>
      <c r="AC2208" s="2"/>
      <c r="AD2208" s="2"/>
      <c r="AE2208" s="2"/>
      <c r="AF2208" s="2"/>
      <c r="AG2208" s="2"/>
      <c r="AH2208" s="2"/>
      <c r="AI2208" s="2"/>
      <c r="AJ2208" s="2"/>
      <c r="AK2208" s="2"/>
      <c r="AL2208" s="2"/>
      <c r="AM2208" s="2"/>
    </row>
    <row r="2209" spans="2:39" hidden="1" x14ac:dyDescent="0.25">
      <c r="B2209" s="88">
        <v>41609</v>
      </c>
      <c r="C2209">
        <v>1347</v>
      </c>
      <c r="D2209">
        <v>1372</v>
      </c>
      <c r="E2209">
        <v>951.75372300000004</v>
      </c>
      <c r="F2209">
        <v>6586297</v>
      </c>
      <c r="I2209" s="2"/>
      <c r="J2209" s="2"/>
      <c r="L2209" s="2"/>
      <c r="M2209" s="2"/>
      <c r="N2209" s="2"/>
      <c r="O2209" s="2"/>
      <c r="P2209" s="2"/>
      <c r="Q2209" s="2"/>
      <c r="R2209" s="2"/>
      <c r="S2209" s="2"/>
      <c r="T2209" s="2"/>
      <c r="U2209" s="2"/>
      <c r="V2209" s="2"/>
      <c r="W2209" s="2"/>
      <c r="X2209" s="2"/>
      <c r="Y2209" s="2"/>
      <c r="Z2209" s="2"/>
      <c r="AA2209" s="2"/>
      <c r="AB2209" s="2"/>
      <c r="AC2209" s="2"/>
      <c r="AD2209" s="2"/>
      <c r="AE2209" s="2"/>
      <c r="AF2209" s="2"/>
      <c r="AG2209" s="2"/>
      <c r="AH2209" s="2"/>
      <c r="AI2209" s="2"/>
      <c r="AJ2209" s="2"/>
      <c r="AK2209" s="2"/>
      <c r="AL2209" s="2"/>
      <c r="AM2209" s="2"/>
    </row>
    <row r="2210" spans="2:39" hidden="1" x14ac:dyDescent="0.25">
      <c r="B2210" s="88">
        <v>41640</v>
      </c>
      <c r="C2210">
        <v>1372</v>
      </c>
      <c r="D2210">
        <v>1326</v>
      </c>
      <c r="E2210">
        <v>919.84326199999998</v>
      </c>
      <c r="F2210">
        <v>5661890</v>
      </c>
      <c r="I2210" s="2"/>
      <c r="J2210" s="2"/>
      <c r="L2210" s="2"/>
      <c r="M2210" s="2"/>
      <c r="N2210" s="2"/>
      <c r="O2210" s="2"/>
      <c r="P2210" s="2"/>
      <c r="Q2210" s="2"/>
      <c r="R2210" s="2"/>
      <c r="S2210" s="2"/>
      <c r="T2210" s="2"/>
      <c r="U2210" s="2"/>
      <c r="V2210" s="2"/>
      <c r="W2210" s="2"/>
      <c r="X2210" s="2"/>
      <c r="Y2210" s="2"/>
      <c r="Z2210" s="2"/>
      <c r="AA2210" s="2"/>
      <c r="AB2210" s="2"/>
      <c r="AC2210" s="2"/>
      <c r="AD2210" s="2"/>
      <c r="AE2210" s="2"/>
      <c r="AF2210" s="2"/>
      <c r="AG2210" s="2"/>
      <c r="AH2210" s="2"/>
      <c r="AI2210" s="2"/>
      <c r="AJ2210" s="2"/>
      <c r="AK2210" s="2"/>
      <c r="AL2210" s="2"/>
      <c r="AM2210" s="2"/>
    </row>
    <row r="2211" spans="2:39" hidden="1" x14ac:dyDescent="0.25">
      <c r="B2211" s="88">
        <v>41671</v>
      </c>
      <c r="C2211">
        <v>1320</v>
      </c>
      <c r="D2211">
        <v>1466</v>
      </c>
      <c r="E2211">
        <v>1016.961548</v>
      </c>
      <c r="F2211">
        <v>6749891</v>
      </c>
      <c r="I2211" s="2"/>
      <c r="J2211" s="2"/>
      <c r="L2211" s="2"/>
      <c r="M2211" s="2"/>
      <c r="N2211" s="2"/>
      <c r="O2211" s="2"/>
      <c r="P2211" s="2"/>
      <c r="Q2211" s="2"/>
      <c r="R2211" s="2"/>
      <c r="S2211" s="2"/>
      <c r="T2211" s="2"/>
      <c r="U2211" s="2"/>
      <c r="V2211" s="2"/>
      <c r="W2211" s="2"/>
      <c r="X2211" s="2"/>
      <c r="Y2211" s="2"/>
      <c r="Z2211" s="2"/>
      <c r="AA2211" s="2"/>
      <c r="AB2211" s="2"/>
      <c r="AC2211" s="2"/>
      <c r="AD2211" s="2"/>
      <c r="AE2211" s="2"/>
      <c r="AF2211" s="2"/>
      <c r="AG2211" s="2"/>
      <c r="AH2211" s="2"/>
      <c r="AI2211" s="2"/>
      <c r="AJ2211" s="2"/>
      <c r="AK2211" s="2"/>
      <c r="AL2211" s="2"/>
      <c r="AM2211" s="2"/>
    </row>
    <row r="2212" spans="2:39" hidden="1" x14ac:dyDescent="0.25">
      <c r="B2212" s="88">
        <v>41699</v>
      </c>
      <c r="C2212">
        <v>1440</v>
      </c>
      <c r="D2212">
        <v>1412</v>
      </c>
      <c r="E2212">
        <v>979.50164800000005</v>
      </c>
      <c r="F2212">
        <v>8429496</v>
      </c>
      <c r="I2212" s="2"/>
      <c r="J2212" s="2"/>
      <c r="L2212" s="2"/>
      <c r="M2212" s="2"/>
      <c r="N2212" s="2"/>
      <c r="O2212" s="2"/>
      <c r="P2212" s="2"/>
      <c r="Q2212" s="2"/>
      <c r="R2212" s="2"/>
      <c r="S2212" s="2"/>
      <c r="T2212" s="2"/>
      <c r="U2212" s="2"/>
      <c r="V2212" s="2"/>
      <c r="W2212" s="2"/>
      <c r="X2212" s="2"/>
      <c r="Y2212" s="2"/>
      <c r="Z2212" s="2"/>
      <c r="AA2212" s="2"/>
      <c r="AB2212" s="2"/>
      <c r="AC2212" s="2"/>
      <c r="AD2212" s="2"/>
      <c r="AE2212" s="2"/>
      <c r="AF2212" s="2"/>
      <c r="AG2212" s="2"/>
      <c r="AH2212" s="2"/>
      <c r="AI2212" s="2"/>
      <c r="AJ2212" s="2"/>
      <c r="AK2212" s="2"/>
      <c r="AL2212" s="2"/>
      <c r="AM2212" s="2"/>
    </row>
    <row r="2213" spans="2:39" hidden="1" x14ac:dyDescent="0.25">
      <c r="B2213" s="88">
        <v>41730</v>
      </c>
      <c r="C2213">
        <v>1418</v>
      </c>
      <c r="D2213">
        <v>1396</v>
      </c>
      <c r="E2213">
        <v>979.82794200000001</v>
      </c>
      <c r="F2213">
        <v>4476198</v>
      </c>
      <c r="I2213" s="2"/>
      <c r="J2213" s="2"/>
      <c r="L2213" s="2"/>
      <c r="M2213" s="2"/>
      <c r="N2213" s="2"/>
      <c r="O2213" s="2"/>
      <c r="P2213" s="2"/>
      <c r="Q2213" s="2"/>
      <c r="R2213" s="2"/>
      <c r="S2213" s="2"/>
      <c r="T2213" s="2"/>
      <c r="U2213" s="2"/>
      <c r="V2213" s="2"/>
      <c r="W2213" s="2"/>
      <c r="X2213" s="2"/>
      <c r="Y2213" s="2"/>
      <c r="Z2213" s="2"/>
      <c r="AA2213" s="2"/>
      <c r="AB2213" s="2"/>
      <c r="AC2213" s="2"/>
      <c r="AD2213" s="2"/>
      <c r="AE2213" s="2"/>
      <c r="AF2213" s="2"/>
      <c r="AG2213" s="2"/>
      <c r="AH2213" s="2"/>
      <c r="AI2213" s="2"/>
      <c r="AJ2213" s="2"/>
      <c r="AK2213" s="2"/>
      <c r="AL2213" s="2"/>
      <c r="AM2213" s="2"/>
    </row>
    <row r="2214" spans="2:39" hidden="1" x14ac:dyDescent="0.25">
      <c r="B2214" s="88">
        <v>41760</v>
      </c>
      <c r="C2214">
        <v>1363</v>
      </c>
      <c r="D2214">
        <v>1327</v>
      </c>
      <c r="E2214">
        <v>931.39794900000004</v>
      </c>
      <c r="F2214">
        <v>4405180</v>
      </c>
      <c r="I2214" s="2"/>
      <c r="J2214" s="2"/>
      <c r="L2214" s="2"/>
      <c r="M2214" s="2"/>
      <c r="N2214" s="2"/>
      <c r="O2214" s="2"/>
      <c r="P2214" s="2"/>
      <c r="Q2214" s="2"/>
      <c r="R2214" s="2"/>
      <c r="S2214" s="2"/>
      <c r="T2214" s="2"/>
      <c r="U2214" s="2"/>
      <c r="V2214" s="2"/>
      <c r="W2214" s="2"/>
      <c r="X2214" s="2"/>
      <c r="Y2214" s="2"/>
      <c r="Z2214" s="2"/>
      <c r="AA2214" s="2"/>
      <c r="AB2214" s="2"/>
      <c r="AC2214" s="2"/>
      <c r="AD2214" s="2"/>
      <c r="AE2214" s="2"/>
      <c r="AF2214" s="2"/>
      <c r="AG2214" s="2"/>
      <c r="AH2214" s="2"/>
      <c r="AI2214" s="2"/>
      <c r="AJ2214" s="2"/>
      <c r="AK2214" s="2"/>
      <c r="AL2214" s="2"/>
      <c r="AM2214" s="2"/>
    </row>
    <row r="2215" spans="2:39" hidden="1" x14ac:dyDescent="0.25">
      <c r="B2215" s="88">
        <v>41791</v>
      </c>
      <c r="C2215">
        <v>1339</v>
      </c>
      <c r="D2215">
        <v>1278</v>
      </c>
      <c r="E2215">
        <v>897.00573699999995</v>
      </c>
      <c r="F2215">
        <v>6021709</v>
      </c>
      <c r="I2215" s="2"/>
      <c r="J2215" s="2"/>
      <c r="L2215" s="2"/>
      <c r="M2215" s="2"/>
      <c r="N2215" s="2"/>
      <c r="O2215" s="2"/>
      <c r="P2215" s="2"/>
      <c r="Q2215" s="2"/>
      <c r="R2215" s="2"/>
      <c r="S2215" s="2"/>
      <c r="T2215" s="2"/>
      <c r="U2215" s="2"/>
      <c r="V2215" s="2"/>
      <c r="W2215" s="2"/>
      <c r="X2215" s="2"/>
      <c r="Y2215" s="2"/>
      <c r="Z2215" s="2"/>
      <c r="AA2215" s="2"/>
      <c r="AB2215" s="2"/>
      <c r="AC2215" s="2"/>
      <c r="AD2215" s="2"/>
      <c r="AE2215" s="2"/>
      <c r="AF2215" s="2"/>
      <c r="AG2215" s="2"/>
      <c r="AH2215" s="2"/>
      <c r="AI2215" s="2"/>
      <c r="AJ2215" s="2"/>
      <c r="AK2215" s="2"/>
      <c r="AL2215" s="2"/>
      <c r="AM2215" s="2"/>
    </row>
    <row r="2216" spans="2:39" hidden="1" x14ac:dyDescent="0.25">
      <c r="B2216" s="88">
        <v>41821</v>
      </c>
      <c r="C2216">
        <v>1285</v>
      </c>
      <c r="D2216">
        <v>1271</v>
      </c>
      <c r="E2216">
        <v>892.09265100000005</v>
      </c>
      <c r="F2216">
        <v>4667281</v>
      </c>
      <c r="I2216" s="2"/>
      <c r="J2216" s="2"/>
      <c r="L2216" s="2"/>
      <c r="M2216" s="2"/>
      <c r="N2216" s="2"/>
      <c r="O2216" s="2"/>
      <c r="P2216" s="2"/>
      <c r="Q2216" s="2"/>
      <c r="R2216" s="2"/>
      <c r="S2216" s="2"/>
      <c r="T2216" s="2"/>
      <c r="U2216" s="2"/>
      <c r="V2216" s="2"/>
      <c r="W2216" s="2"/>
      <c r="X2216" s="2"/>
      <c r="Y2216" s="2"/>
      <c r="Z2216" s="2"/>
      <c r="AA2216" s="2"/>
      <c r="AB2216" s="2"/>
      <c r="AC2216" s="2"/>
      <c r="AD2216" s="2"/>
      <c r="AE2216" s="2"/>
      <c r="AF2216" s="2"/>
      <c r="AG2216" s="2"/>
      <c r="AH2216" s="2"/>
      <c r="AI2216" s="2"/>
      <c r="AJ2216" s="2"/>
      <c r="AK2216" s="2"/>
      <c r="AL2216" s="2"/>
      <c r="AM2216" s="2"/>
    </row>
    <row r="2217" spans="2:39" hidden="1" x14ac:dyDescent="0.25">
      <c r="B2217" s="88">
        <v>41852</v>
      </c>
      <c r="C2217">
        <v>1259</v>
      </c>
      <c r="D2217">
        <v>1353</v>
      </c>
      <c r="E2217">
        <v>949.646973</v>
      </c>
      <c r="F2217">
        <v>3048764</v>
      </c>
      <c r="I2217" s="2"/>
      <c r="J2217" s="2"/>
      <c r="L2217" s="2"/>
      <c r="M2217" s="2"/>
      <c r="N2217" s="2"/>
      <c r="O2217" s="2"/>
      <c r="P2217" s="2"/>
      <c r="Q2217" s="2"/>
      <c r="R2217" s="2"/>
      <c r="S2217" s="2"/>
      <c r="T2217" s="2"/>
      <c r="U2217" s="2"/>
      <c r="V2217" s="2"/>
      <c r="W2217" s="2"/>
      <c r="X2217" s="2"/>
      <c r="Y2217" s="2"/>
      <c r="Z2217" s="2"/>
      <c r="AA2217" s="2"/>
      <c r="AB2217" s="2"/>
      <c r="AC2217" s="2"/>
      <c r="AD2217" s="2"/>
      <c r="AE2217" s="2"/>
      <c r="AF2217" s="2"/>
      <c r="AG2217" s="2"/>
      <c r="AH2217" s="2"/>
      <c r="AI2217" s="2"/>
      <c r="AJ2217" s="2"/>
      <c r="AK2217" s="2"/>
      <c r="AL2217" s="2"/>
      <c r="AM2217" s="2"/>
    </row>
    <row r="2218" spans="2:39" hidden="1" x14ac:dyDescent="0.25">
      <c r="B2218" s="88">
        <v>41883</v>
      </c>
      <c r="C2218">
        <v>1347</v>
      </c>
      <c r="D2218">
        <v>1431</v>
      </c>
      <c r="E2218">
        <v>1004.393677</v>
      </c>
      <c r="F2218">
        <v>4548734</v>
      </c>
      <c r="I2218" s="2"/>
      <c r="J2218" s="2"/>
      <c r="L2218" s="2"/>
      <c r="M2218" s="2"/>
      <c r="N2218" s="2"/>
      <c r="O2218" s="2"/>
      <c r="P2218" s="2"/>
      <c r="Q2218" s="2"/>
      <c r="R2218" s="2"/>
      <c r="S2218" s="2"/>
      <c r="T2218" s="2"/>
      <c r="U2218" s="2"/>
      <c r="V2218" s="2"/>
      <c r="W2218" s="2"/>
      <c r="X2218" s="2"/>
      <c r="Y2218" s="2"/>
      <c r="Z2218" s="2"/>
      <c r="AA2218" s="2"/>
      <c r="AB2218" s="2"/>
      <c r="AC2218" s="2"/>
      <c r="AD2218" s="2"/>
      <c r="AE2218" s="2"/>
      <c r="AF2218" s="2"/>
      <c r="AG2218" s="2"/>
      <c r="AH2218" s="2"/>
      <c r="AI2218" s="2"/>
      <c r="AJ2218" s="2"/>
      <c r="AK2218" s="2"/>
      <c r="AL2218" s="2"/>
      <c r="AM2218" s="2"/>
    </row>
    <row r="2219" spans="2:39" hidden="1" x14ac:dyDescent="0.25">
      <c r="B2219" s="88">
        <v>41913</v>
      </c>
      <c r="C2219">
        <v>1439</v>
      </c>
      <c r="D2219">
        <v>1464</v>
      </c>
      <c r="E2219">
        <v>1027.555908</v>
      </c>
      <c r="F2219">
        <v>9373663</v>
      </c>
      <c r="I2219" s="2"/>
      <c r="J2219" s="2"/>
      <c r="L2219" s="2"/>
      <c r="M2219" s="2"/>
      <c r="N2219" s="2"/>
      <c r="O2219" s="2"/>
      <c r="P2219" s="2"/>
      <c r="Q2219" s="2"/>
      <c r="R2219" s="2"/>
      <c r="S2219" s="2"/>
      <c r="T2219" s="2"/>
      <c r="U2219" s="2"/>
      <c r="V2219" s="2"/>
      <c r="W2219" s="2"/>
      <c r="X2219" s="2"/>
      <c r="Y2219" s="2"/>
      <c r="Z2219" s="2"/>
      <c r="AA2219" s="2"/>
      <c r="AB2219" s="2"/>
      <c r="AC2219" s="2"/>
      <c r="AD2219" s="2"/>
      <c r="AE2219" s="2"/>
      <c r="AF2219" s="2"/>
      <c r="AG2219" s="2"/>
      <c r="AH2219" s="2"/>
      <c r="AI2219" s="2"/>
      <c r="AJ2219" s="2"/>
      <c r="AK2219" s="2"/>
      <c r="AL2219" s="2"/>
      <c r="AM2219" s="2"/>
    </row>
    <row r="2220" spans="2:39" hidden="1" x14ac:dyDescent="0.25">
      <c r="B2220" s="88">
        <v>41944</v>
      </c>
      <c r="C2220">
        <v>1464</v>
      </c>
      <c r="D2220">
        <v>1517</v>
      </c>
      <c r="E2220">
        <v>1090.725342</v>
      </c>
      <c r="F2220">
        <v>3966281</v>
      </c>
      <c r="I2220" s="2"/>
      <c r="J2220" s="2"/>
      <c r="L2220" s="2"/>
      <c r="M2220" s="2"/>
      <c r="N2220" s="2"/>
      <c r="O2220" s="2"/>
      <c r="P2220" s="2"/>
      <c r="Q2220" s="2"/>
      <c r="R2220" s="2"/>
      <c r="S2220" s="2"/>
      <c r="T2220" s="2"/>
      <c r="U2220" s="2"/>
      <c r="V2220" s="2"/>
      <c r="W2220" s="2"/>
      <c r="X2220" s="2"/>
      <c r="Y2220" s="2"/>
      <c r="Z2220" s="2"/>
      <c r="AA2220" s="2"/>
      <c r="AB2220" s="2"/>
      <c r="AC2220" s="2"/>
      <c r="AD2220" s="2"/>
      <c r="AE2220" s="2"/>
      <c r="AF2220" s="2"/>
      <c r="AG2220" s="2"/>
      <c r="AH2220" s="2"/>
      <c r="AI2220" s="2"/>
      <c r="AJ2220" s="2"/>
      <c r="AK2220" s="2"/>
      <c r="AL2220" s="2"/>
      <c r="AM2220" s="2"/>
    </row>
    <row r="2221" spans="2:39" hidden="1" x14ac:dyDescent="0.25">
      <c r="B2221" s="88">
        <v>41974</v>
      </c>
      <c r="C2221">
        <v>1506</v>
      </c>
      <c r="D2221">
        <v>1494</v>
      </c>
      <c r="E2221">
        <v>1074.1884769999999</v>
      </c>
      <c r="F2221">
        <v>3428265</v>
      </c>
      <c r="I2221" s="2"/>
      <c r="J2221" s="2"/>
      <c r="L2221" s="2"/>
      <c r="M2221" s="2"/>
      <c r="N2221" s="2"/>
      <c r="O2221" s="2"/>
      <c r="P2221" s="2"/>
      <c r="Q2221" s="2"/>
      <c r="R2221" s="2"/>
      <c r="S2221" s="2"/>
      <c r="T2221" s="2"/>
      <c r="U2221" s="2"/>
      <c r="V2221" s="2"/>
      <c r="W2221" s="2"/>
      <c r="X2221" s="2"/>
      <c r="Y2221" s="2"/>
      <c r="Z2221" s="2"/>
      <c r="AA2221" s="2"/>
      <c r="AB2221" s="2"/>
      <c r="AC2221" s="2"/>
      <c r="AD2221" s="2"/>
      <c r="AE2221" s="2"/>
      <c r="AF2221" s="2"/>
      <c r="AG2221" s="2"/>
      <c r="AH2221" s="2"/>
      <c r="AI2221" s="2"/>
      <c r="AJ2221" s="2"/>
      <c r="AK2221" s="2"/>
      <c r="AL2221" s="2"/>
      <c r="AM2221" s="2"/>
    </row>
    <row r="2222" spans="2:39" hidden="1" x14ac:dyDescent="0.25">
      <c r="B2222" s="88">
        <v>42005</v>
      </c>
      <c r="C2222">
        <v>1494</v>
      </c>
      <c r="D2222">
        <v>1521</v>
      </c>
      <c r="E2222">
        <v>1093.6011960000001</v>
      </c>
      <c r="F2222">
        <v>4714211</v>
      </c>
      <c r="I2222" s="2"/>
      <c r="J2222" s="2"/>
      <c r="L2222" s="2"/>
      <c r="M2222" s="2"/>
      <c r="N2222" s="2"/>
      <c r="O2222" s="2"/>
      <c r="P2222" s="2"/>
      <c r="Q2222" s="2"/>
      <c r="R2222" s="2"/>
      <c r="S2222" s="2"/>
      <c r="T2222" s="2"/>
      <c r="U2222" s="2"/>
      <c r="V2222" s="2"/>
      <c r="W2222" s="2"/>
      <c r="X2222" s="2"/>
      <c r="Y2222" s="2"/>
      <c r="Z2222" s="2"/>
      <c r="AA2222" s="2"/>
      <c r="AB2222" s="2"/>
      <c r="AC2222" s="2"/>
      <c r="AD2222" s="2"/>
      <c r="AE2222" s="2"/>
      <c r="AF2222" s="2"/>
      <c r="AG2222" s="2"/>
      <c r="AH2222" s="2"/>
      <c r="AI2222" s="2"/>
      <c r="AJ2222" s="2"/>
      <c r="AK2222" s="2"/>
      <c r="AL2222" s="2"/>
      <c r="AM2222" s="2"/>
    </row>
    <row r="2223" spans="2:39" hidden="1" x14ac:dyDescent="0.25">
      <c r="B2223" s="88">
        <v>42036</v>
      </c>
      <c r="C2223">
        <v>1519</v>
      </c>
      <c r="D2223">
        <v>1641</v>
      </c>
      <c r="E2223">
        <v>1179.8817140000001</v>
      </c>
      <c r="F2223">
        <v>3649628</v>
      </c>
      <c r="I2223" s="2"/>
      <c r="J2223" s="2"/>
      <c r="L2223" s="2"/>
      <c r="M2223" s="2"/>
      <c r="N2223" s="2"/>
      <c r="O2223" s="2"/>
      <c r="P2223" s="2"/>
      <c r="Q2223" s="2"/>
      <c r="R2223" s="2"/>
      <c r="S2223" s="2"/>
      <c r="T2223" s="2"/>
      <c r="U2223" s="2"/>
      <c r="V2223" s="2"/>
      <c r="W2223" s="2"/>
      <c r="X2223" s="2"/>
      <c r="Y2223" s="2"/>
      <c r="Z2223" s="2"/>
      <c r="AA2223" s="2"/>
      <c r="AB2223" s="2"/>
      <c r="AC2223" s="2"/>
      <c r="AD2223" s="2"/>
      <c r="AE2223" s="2"/>
      <c r="AF2223" s="2"/>
      <c r="AG2223" s="2"/>
      <c r="AH2223" s="2"/>
      <c r="AI2223" s="2"/>
      <c r="AJ2223" s="2"/>
      <c r="AK2223" s="2"/>
      <c r="AL2223" s="2"/>
      <c r="AM2223" s="2"/>
    </row>
    <row r="2224" spans="2:39" hidden="1" x14ac:dyDescent="0.25">
      <c r="B2224" s="88">
        <v>42064</v>
      </c>
      <c r="C2224">
        <v>1632</v>
      </c>
      <c r="D2224">
        <v>1559</v>
      </c>
      <c r="E2224">
        <v>1120.9235839999999</v>
      </c>
      <c r="F2224">
        <v>5921674</v>
      </c>
      <c r="I2224" s="2"/>
      <c r="J2224" s="2"/>
      <c r="L2224" s="2"/>
      <c r="M2224" s="2"/>
      <c r="N2224" s="2"/>
      <c r="O2224" s="2"/>
      <c r="P2224" s="2"/>
      <c r="Q2224" s="2"/>
      <c r="R2224" s="2"/>
      <c r="S2224" s="2"/>
      <c r="T2224" s="2"/>
      <c r="U2224" s="2"/>
      <c r="V2224" s="2"/>
      <c r="W2224" s="2"/>
      <c r="X2224" s="2"/>
      <c r="Y2224" s="2"/>
      <c r="Z2224" s="2"/>
      <c r="AA2224" s="2"/>
      <c r="AB2224" s="2"/>
      <c r="AC2224" s="2"/>
      <c r="AD2224" s="2"/>
      <c r="AE2224" s="2"/>
      <c r="AF2224" s="2"/>
      <c r="AG2224" s="2"/>
      <c r="AH2224" s="2"/>
      <c r="AI2224" s="2"/>
      <c r="AJ2224" s="2"/>
      <c r="AK2224" s="2"/>
      <c r="AL2224" s="2"/>
      <c r="AM2224" s="2"/>
    </row>
    <row r="2225" spans="2:39" hidden="1" x14ac:dyDescent="0.25">
      <c r="B2225" s="88">
        <v>42095</v>
      </c>
      <c r="C2225">
        <v>1560</v>
      </c>
      <c r="D2225">
        <v>1530</v>
      </c>
      <c r="E2225">
        <v>1112.3408199999999</v>
      </c>
      <c r="F2225">
        <v>6109745</v>
      </c>
      <c r="I2225" s="2"/>
      <c r="J2225" s="2"/>
      <c r="L2225" s="2"/>
      <c r="M2225" s="2"/>
      <c r="N2225" s="2"/>
      <c r="O2225" s="2"/>
      <c r="P2225" s="2"/>
      <c r="Q2225" s="2"/>
      <c r="R2225" s="2"/>
      <c r="S2225" s="2"/>
      <c r="T2225" s="2"/>
      <c r="U2225" s="2"/>
      <c r="V2225" s="2"/>
      <c r="W2225" s="2"/>
      <c r="X2225" s="2"/>
      <c r="Y2225" s="2"/>
      <c r="Z2225" s="2"/>
      <c r="AA2225" s="2"/>
      <c r="AB2225" s="2"/>
      <c r="AC2225" s="2"/>
      <c r="AD2225" s="2"/>
      <c r="AE2225" s="2"/>
      <c r="AF2225" s="2"/>
      <c r="AG2225" s="2"/>
      <c r="AH2225" s="2"/>
      <c r="AI2225" s="2"/>
      <c r="AJ2225" s="2"/>
      <c r="AK2225" s="2"/>
      <c r="AL2225" s="2"/>
      <c r="AM2225" s="2"/>
    </row>
    <row r="2226" spans="2:39" hidden="1" x14ac:dyDescent="0.25">
      <c r="B2226" s="88">
        <v>42125</v>
      </c>
      <c r="C2226">
        <v>1525</v>
      </c>
      <c r="D2226">
        <v>1601</v>
      </c>
      <c r="E2226">
        <v>1163.959351</v>
      </c>
      <c r="F2226">
        <v>5159796</v>
      </c>
      <c r="I2226" s="2"/>
      <c r="J2226" s="2"/>
      <c r="L2226" s="2"/>
      <c r="M2226" s="2"/>
      <c r="N2226" s="2"/>
      <c r="O2226" s="2"/>
      <c r="P2226" s="2"/>
      <c r="Q2226" s="2"/>
      <c r="R2226" s="2"/>
      <c r="S2226" s="2"/>
      <c r="T2226" s="2"/>
      <c r="U2226" s="2"/>
      <c r="V2226" s="2"/>
      <c r="W2226" s="2"/>
      <c r="X2226" s="2"/>
      <c r="Y2226" s="2"/>
      <c r="Z2226" s="2"/>
      <c r="AA2226" s="2"/>
      <c r="AB2226" s="2"/>
      <c r="AC2226" s="2"/>
      <c r="AD2226" s="2"/>
      <c r="AE2226" s="2"/>
      <c r="AF2226" s="2"/>
      <c r="AG2226" s="2"/>
      <c r="AH2226" s="2"/>
      <c r="AI2226" s="2"/>
      <c r="AJ2226" s="2"/>
      <c r="AK2226" s="2"/>
      <c r="AL2226" s="2"/>
      <c r="AM2226" s="2"/>
    </row>
    <row r="2227" spans="2:39" hidden="1" x14ac:dyDescent="0.25">
      <c r="B2227" s="88">
        <v>42156</v>
      </c>
      <c r="C2227">
        <v>1614</v>
      </c>
      <c r="D2227">
        <v>1528</v>
      </c>
      <c r="E2227">
        <v>1110.886841</v>
      </c>
      <c r="F2227">
        <v>5164022</v>
      </c>
      <c r="I2227" s="2"/>
      <c r="J2227" s="2"/>
      <c r="L2227" s="2"/>
      <c r="M2227" s="2"/>
      <c r="N2227" s="2"/>
      <c r="O2227" s="2"/>
      <c r="P2227" s="2"/>
      <c r="Q2227" s="2"/>
      <c r="R2227" s="2"/>
      <c r="S2227" s="2"/>
      <c r="T2227" s="2"/>
      <c r="U2227" s="2"/>
      <c r="V2227" s="2"/>
      <c r="W2227" s="2"/>
      <c r="X2227" s="2"/>
      <c r="Y2227" s="2"/>
      <c r="Z2227" s="2"/>
      <c r="AA2227" s="2"/>
      <c r="AB2227" s="2"/>
      <c r="AC2227" s="2"/>
      <c r="AD2227" s="2"/>
      <c r="AE2227" s="2"/>
      <c r="AF2227" s="2"/>
      <c r="AG2227" s="2"/>
      <c r="AH2227" s="2"/>
      <c r="AI2227" s="2"/>
      <c r="AJ2227" s="2"/>
      <c r="AK2227" s="2"/>
      <c r="AL2227" s="2"/>
      <c r="AM2227" s="2"/>
    </row>
    <row r="2228" spans="2:39" hidden="1" x14ac:dyDescent="0.25">
      <c r="B2228" s="88">
        <v>42186</v>
      </c>
      <c r="C2228">
        <v>1549</v>
      </c>
      <c r="D2228">
        <v>1453</v>
      </c>
      <c r="E2228">
        <v>1056.3603519999999</v>
      </c>
      <c r="F2228">
        <v>4940270</v>
      </c>
      <c r="I2228" s="2"/>
      <c r="J2228" s="2"/>
      <c r="L2228" s="2"/>
      <c r="M2228" s="2"/>
      <c r="N2228" s="2"/>
      <c r="O2228" s="2"/>
      <c r="P2228" s="2"/>
      <c r="Q2228" s="2"/>
      <c r="R2228" s="2"/>
      <c r="S2228" s="2"/>
      <c r="T2228" s="2"/>
      <c r="U2228" s="2"/>
      <c r="V2228" s="2"/>
      <c r="W2228" s="2"/>
      <c r="X2228" s="2"/>
      <c r="Y2228" s="2"/>
      <c r="Z2228" s="2"/>
      <c r="AA2228" s="2"/>
      <c r="AB2228" s="2"/>
      <c r="AC2228" s="2"/>
      <c r="AD2228" s="2"/>
      <c r="AE2228" s="2"/>
      <c r="AF2228" s="2"/>
      <c r="AG2228" s="2"/>
      <c r="AH2228" s="2"/>
      <c r="AI2228" s="2"/>
      <c r="AJ2228" s="2"/>
      <c r="AK2228" s="2"/>
      <c r="AL2228" s="2"/>
      <c r="AM2228" s="2"/>
    </row>
    <row r="2229" spans="2:39" hidden="1" x14ac:dyDescent="0.25">
      <c r="B2229" s="88">
        <v>42217</v>
      </c>
      <c r="C2229">
        <v>1452</v>
      </c>
      <c r="D2229">
        <v>1491</v>
      </c>
      <c r="E2229">
        <v>1083.987061</v>
      </c>
      <c r="F2229">
        <v>4456387</v>
      </c>
      <c r="I2229" s="2"/>
      <c r="J2229" s="2"/>
      <c r="L2229" s="2"/>
      <c r="M2229" s="2"/>
      <c r="N2229" s="2"/>
      <c r="O2229" s="2"/>
      <c r="P2229" s="2"/>
      <c r="Q2229" s="2"/>
      <c r="R2229" s="2"/>
      <c r="S2229" s="2"/>
      <c r="T2229" s="2"/>
      <c r="U2229" s="2"/>
      <c r="V2229" s="2"/>
      <c r="W2229" s="2"/>
      <c r="X2229" s="2"/>
      <c r="Y2229" s="2"/>
      <c r="Z2229" s="2"/>
      <c r="AA2229" s="2"/>
      <c r="AB2229" s="2"/>
      <c r="AC2229" s="2"/>
      <c r="AD2229" s="2"/>
      <c r="AE2229" s="2"/>
      <c r="AF2229" s="2"/>
      <c r="AG2229" s="2"/>
      <c r="AH2229" s="2"/>
      <c r="AI2229" s="2"/>
      <c r="AJ2229" s="2"/>
      <c r="AK2229" s="2"/>
      <c r="AL2229" s="2"/>
      <c r="AM2229" s="2"/>
    </row>
    <row r="2230" spans="2:39" hidden="1" x14ac:dyDescent="0.25">
      <c r="B2230" s="88">
        <v>42248</v>
      </c>
      <c r="C2230">
        <v>1470</v>
      </c>
      <c r="D2230">
        <v>1493</v>
      </c>
      <c r="E2230">
        <v>1085.441284</v>
      </c>
      <c r="F2230">
        <v>6934986</v>
      </c>
      <c r="I2230" s="2"/>
      <c r="J2230" s="2"/>
      <c r="L2230" s="2"/>
      <c r="M2230" s="2"/>
      <c r="N2230" s="2"/>
      <c r="O2230" s="2"/>
      <c r="P2230" s="2"/>
      <c r="Q2230" s="2"/>
      <c r="R2230" s="2"/>
      <c r="S2230" s="2"/>
      <c r="T2230" s="2"/>
      <c r="U2230" s="2"/>
      <c r="V2230" s="2"/>
      <c r="W2230" s="2"/>
      <c r="X2230" s="2"/>
      <c r="Y2230" s="2"/>
      <c r="Z2230" s="2"/>
      <c r="AA2230" s="2"/>
      <c r="AB2230" s="2"/>
      <c r="AC2230" s="2"/>
      <c r="AD2230" s="2"/>
      <c r="AE2230" s="2"/>
      <c r="AF2230" s="2"/>
      <c r="AG2230" s="2"/>
      <c r="AH2230" s="2"/>
      <c r="AI2230" s="2"/>
      <c r="AJ2230" s="2"/>
      <c r="AK2230" s="2"/>
      <c r="AL2230" s="2"/>
      <c r="AM2230" s="2"/>
    </row>
    <row r="2231" spans="2:39" hidden="1" x14ac:dyDescent="0.25">
      <c r="B2231" s="88">
        <v>42278</v>
      </c>
      <c r="C2231">
        <v>1504</v>
      </c>
      <c r="D2231">
        <v>1464</v>
      </c>
      <c r="E2231">
        <v>1064.357544</v>
      </c>
      <c r="F2231">
        <v>10197409</v>
      </c>
      <c r="I2231" s="2"/>
      <c r="J2231" s="2"/>
      <c r="L2231" s="2"/>
      <c r="M2231" s="2"/>
      <c r="N2231" s="2"/>
      <c r="O2231" s="2"/>
      <c r="P2231" s="2"/>
      <c r="Q2231" s="2"/>
      <c r="R2231" s="2"/>
      <c r="S2231" s="2"/>
      <c r="T2231" s="2"/>
      <c r="U2231" s="2"/>
      <c r="V2231" s="2"/>
      <c r="W2231" s="2"/>
      <c r="X2231" s="2"/>
      <c r="Y2231" s="2"/>
      <c r="Z2231" s="2"/>
      <c r="AA2231" s="2"/>
      <c r="AB2231" s="2"/>
      <c r="AC2231" s="2"/>
      <c r="AD2231" s="2"/>
      <c r="AE2231" s="2"/>
      <c r="AF2231" s="2"/>
      <c r="AG2231" s="2"/>
      <c r="AH2231" s="2"/>
      <c r="AI2231" s="2"/>
      <c r="AJ2231" s="2"/>
      <c r="AK2231" s="2"/>
      <c r="AL2231" s="2"/>
      <c r="AM2231" s="2"/>
    </row>
    <row r="2232" spans="2:39" hidden="1" x14ac:dyDescent="0.25">
      <c r="B2232" s="88">
        <v>42309</v>
      </c>
      <c r="C2232">
        <v>1455</v>
      </c>
      <c r="D2232">
        <v>1423</v>
      </c>
      <c r="E2232">
        <v>1060.4589840000001</v>
      </c>
      <c r="F2232">
        <v>7080523</v>
      </c>
      <c r="I2232" s="2"/>
      <c r="J2232" s="2"/>
      <c r="L2232" s="2"/>
      <c r="M2232" s="2"/>
      <c r="N2232" s="2"/>
      <c r="O2232" s="2"/>
      <c r="P2232" s="2"/>
      <c r="Q2232" s="2"/>
      <c r="R2232" s="2"/>
      <c r="S2232" s="2"/>
      <c r="T2232" s="2"/>
      <c r="U2232" s="2"/>
      <c r="V2232" s="2"/>
      <c r="W2232" s="2"/>
      <c r="X2232" s="2"/>
      <c r="Y2232" s="2"/>
      <c r="Z2232" s="2"/>
      <c r="AA2232" s="2"/>
      <c r="AB2232" s="2"/>
      <c r="AC2232" s="2"/>
      <c r="AD2232" s="2"/>
      <c r="AE2232" s="2"/>
      <c r="AF2232" s="2"/>
      <c r="AG2232" s="2"/>
      <c r="AH2232" s="2"/>
      <c r="AI2232" s="2"/>
      <c r="AJ2232" s="2"/>
      <c r="AK2232" s="2"/>
      <c r="AL2232" s="2"/>
      <c r="AM2232" s="2"/>
    </row>
    <row r="2233" spans="2:39" hidden="1" x14ac:dyDescent="0.25">
      <c r="B2233" s="88">
        <v>42339</v>
      </c>
      <c r="C2233">
        <v>1421</v>
      </c>
      <c r="D2233">
        <v>1337</v>
      </c>
      <c r="E2233">
        <v>996.369507</v>
      </c>
      <c r="F2233">
        <v>4903467</v>
      </c>
      <c r="I2233" s="2"/>
      <c r="J2233" s="2"/>
      <c r="L2233" s="2"/>
      <c r="M2233" s="2"/>
      <c r="N2233" s="2"/>
      <c r="O2233" s="2"/>
      <c r="P2233" s="2"/>
      <c r="Q2233" s="2"/>
      <c r="R2233" s="2"/>
      <c r="S2233" s="2"/>
      <c r="T2233" s="2"/>
      <c r="U2233" s="2"/>
      <c r="V2233" s="2"/>
      <c r="W2233" s="2"/>
      <c r="X2233" s="2"/>
      <c r="Y2233" s="2"/>
      <c r="Z2233" s="2"/>
      <c r="AA2233" s="2"/>
      <c r="AB2233" s="2"/>
      <c r="AC2233" s="2"/>
      <c r="AD2233" s="2"/>
      <c r="AE2233" s="2"/>
      <c r="AF2233" s="2"/>
      <c r="AG2233" s="2"/>
      <c r="AH2233" s="2"/>
      <c r="AI2233" s="2"/>
      <c r="AJ2233" s="2"/>
      <c r="AK2233" s="2"/>
      <c r="AL2233" s="2"/>
      <c r="AM2233" s="2"/>
    </row>
    <row r="2234" spans="2:39" hidden="1" x14ac:dyDescent="0.25">
      <c r="B2234" s="88">
        <v>42370</v>
      </c>
      <c r="C2234">
        <v>1337</v>
      </c>
      <c r="D2234">
        <v>1289</v>
      </c>
      <c r="E2234">
        <v>960.59857199999999</v>
      </c>
      <c r="F2234">
        <v>6148411</v>
      </c>
      <c r="I2234" s="2"/>
      <c r="J2234" s="2"/>
      <c r="L2234" s="2"/>
      <c r="M2234" s="2"/>
      <c r="N2234" s="2"/>
      <c r="O2234" s="2"/>
      <c r="P2234" s="2"/>
      <c r="Q2234" s="2"/>
      <c r="R2234" s="2"/>
      <c r="S2234" s="2"/>
      <c r="T2234" s="2"/>
      <c r="U2234" s="2"/>
      <c r="V2234" s="2"/>
      <c r="W2234" s="2"/>
      <c r="X2234" s="2"/>
      <c r="Y2234" s="2"/>
      <c r="Z2234" s="2"/>
      <c r="AA2234" s="2"/>
      <c r="AB2234" s="2"/>
      <c r="AC2234" s="2"/>
      <c r="AD2234" s="2"/>
      <c r="AE2234" s="2"/>
      <c r="AF2234" s="2"/>
      <c r="AG2234" s="2"/>
      <c r="AH2234" s="2"/>
      <c r="AI2234" s="2"/>
      <c r="AJ2234" s="2"/>
      <c r="AK2234" s="2"/>
      <c r="AL2234" s="2"/>
      <c r="AM2234" s="2"/>
    </row>
    <row r="2235" spans="2:39" hidden="1" x14ac:dyDescent="0.25">
      <c r="B2235" s="88">
        <v>42401</v>
      </c>
      <c r="C2235">
        <v>1294</v>
      </c>
      <c r="D2235">
        <v>1325</v>
      </c>
      <c r="E2235">
        <v>987.42663600000003</v>
      </c>
      <c r="F2235">
        <v>6588695</v>
      </c>
      <c r="I2235" s="2"/>
      <c r="J2235" s="2"/>
      <c r="L2235" s="2"/>
      <c r="M2235" s="2"/>
      <c r="N2235" s="2"/>
      <c r="O2235" s="2"/>
      <c r="P2235" s="2"/>
      <c r="Q2235" s="2"/>
      <c r="R2235" s="2"/>
      <c r="S2235" s="2"/>
      <c r="T2235" s="2"/>
      <c r="U2235" s="2"/>
      <c r="V2235" s="2"/>
      <c r="W2235" s="2"/>
      <c r="X2235" s="2"/>
      <c r="Y2235" s="2"/>
      <c r="Z2235" s="2"/>
      <c r="AA2235" s="2"/>
      <c r="AB2235" s="2"/>
      <c r="AC2235" s="2"/>
      <c r="AD2235" s="2"/>
      <c r="AE2235" s="2"/>
      <c r="AF2235" s="2"/>
      <c r="AG2235" s="2"/>
      <c r="AH2235" s="2"/>
      <c r="AI2235" s="2"/>
      <c r="AJ2235" s="2"/>
      <c r="AK2235" s="2"/>
      <c r="AL2235" s="2"/>
      <c r="AM2235" s="2"/>
    </row>
    <row r="2236" spans="2:39" hidden="1" x14ac:dyDescent="0.25">
      <c r="B2236" s="88">
        <v>42430</v>
      </c>
      <c r="C2236">
        <v>1324</v>
      </c>
      <c r="D2236">
        <v>1262</v>
      </c>
      <c r="E2236">
        <v>940.47747800000002</v>
      </c>
      <c r="F2236">
        <v>7613555</v>
      </c>
      <c r="I2236" s="2"/>
      <c r="J2236" s="2"/>
      <c r="L2236" s="2"/>
      <c r="M2236" s="2"/>
      <c r="N2236" s="2"/>
      <c r="O2236" s="2"/>
      <c r="P2236" s="2"/>
      <c r="Q2236" s="2"/>
      <c r="R2236" s="2"/>
      <c r="S2236" s="2"/>
      <c r="T2236" s="2"/>
      <c r="U2236" s="2"/>
      <c r="V2236" s="2"/>
      <c r="W2236" s="2"/>
      <c r="X2236" s="2"/>
      <c r="Y2236" s="2"/>
      <c r="Z2236" s="2"/>
      <c r="AA2236" s="2"/>
      <c r="AB2236" s="2"/>
      <c r="AC2236" s="2"/>
      <c r="AD2236" s="2"/>
      <c r="AE2236" s="2"/>
      <c r="AF2236" s="2"/>
      <c r="AG2236" s="2"/>
      <c r="AH2236" s="2"/>
      <c r="AI2236" s="2"/>
      <c r="AJ2236" s="2"/>
      <c r="AK2236" s="2"/>
      <c r="AL2236" s="2"/>
      <c r="AM2236" s="2"/>
    </row>
    <row r="2237" spans="2:39" hidden="1" x14ac:dyDescent="0.25">
      <c r="B2237" s="88">
        <v>42461</v>
      </c>
      <c r="C2237">
        <v>1251</v>
      </c>
      <c r="D2237">
        <v>1212</v>
      </c>
      <c r="E2237">
        <v>916.72857699999997</v>
      </c>
      <c r="F2237">
        <v>4736224</v>
      </c>
      <c r="I2237" s="2"/>
      <c r="J2237" s="2"/>
      <c r="L2237" s="2"/>
      <c r="M2237" s="2"/>
      <c r="N2237" s="2"/>
      <c r="O2237" s="2"/>
      <c r="P2237" s="2"/>
      <c r="Q2237" s="2"/>
      <c r="R2237" s="2"/>
      <c r="S2237" s="2"/>
      <c r="T2237" s="2"/>
      <c r="U2237" s="2"/>
      <c r="V2237" s="2"/>
      <c r="W2237" s="2"/>
      <c r="X2237" s="2"/>
      <c r="Y2237" s="2"/>
      <c r="Z2237" s="2"/>
      <c r="AA2237" s="2"/>
      <c r="AB2237" s="2"/>
      <c r="AC2237" s="2"/>
      <c r="AD2237" s="2"/>
      <c r="AE2237" s="2"/>
      <c r="AF2237" s="2"/>
      <c r="AG2237" s="2"/>
      <c r="AH2237" s="2"/>
      <c r="AI2237" s="2"/>
      <c r="AJ2237" s="2"/>
      <c r="AK2237" s="2"/>
      <c r="AL2237" s="2"/>
      <c r="AM2237" s="2"/>
    </row>
    <row r="2238" spans="2:39" hidden="1" x14ac:dyDescent="0.25">
      <c r="B2238" s="88">
        <v>42491</v>
      </c>
      <c r="C2238">
        <v>1212</v>
      </c>
      <c r="D2238">
        <v>1338</v>
      </c>
      <c r="E2238">
        <v>1012.031982</v>
      </c>
      <c r="F2238">
        <v>6559961</v>
      </c>
      <c r="I2238" s="2"/>
      <c r="J2238" s="2"/>
      <c r="L2238" s="2"/>
      <c r="M2238" s="2"/>
      <c r="N2238" s="2"/>
      <c r="O2238" s="2"/>
      <c r="P2238" s="2"/>
      <c r="Q2238" s="2"/>
      <c r="R2238" s="2"/>
      <c r="S2238" s="2"/>
      <c r="T2238" s="2"/>
      <c r="U2238" s="2"/>
      <c r="V2238" s="2"/>
      <c r="W2238" s="2"/>
      <c r="X2238" s="2"/>
      <c r="Y2238" s="2"/>
      <c r="Z2238" s="2"/>
      <c r="AA2238" s="2"/>
      <c r="AB2238" s="2"/>
      <c r="AC2238" s="2"/>
      <c r="AD2238" s="2"/>
      <c r="AE2238" s="2"/>
      <c r="AF2238" s="2"/>
      <c r="AG2238" s="2"/>
      <c r="AH2238" s="2"/>
      <c r="AI2238" s="2"/>
      <c r="AJ2238" s="2"/>
      <c r="AK2238" s="2"/>
      <c r="AL2238" s="2"/>
      <c r="AM2238" s="2"/>
    </row>
    <row r="2239" spans="2:39" hidden="1" x14ac:dyDescent="0.25">
      <c r="B2239" s="88">
        <v>42522</v>
      </c>
      <c r="C2239">
        <v>1334</v>
      </c>
      <c r="D2239">
        <v>1133</v>
      </c>
      <c r="E2239">
        <v>856.97491500000001</v>
      </c>
      <c r="F2239">
        <v>8339335</v>
      </c>
      <c r="I2239" s="2"/>
      <c r="J2239" s="2"/>
      <c r="L2239" s="2"/>
      <c r="M2239" s="2"/>
      <c r="N2239" s="2"/>
      <c r="O2239" s="2"/>
      <c r="P2239" s="2"/>
      <c r="Q2239" s="2"/>
      <c r="R2239" s="2"/>
      <c r="S2239" s="2"/>
      <c r="T2239" s="2"/>
      <c r="U2239" s="2"/>
      <c r="V2239" s="2"/>
      <c r="W2239" s="2"/>
      <c r="X2239" s="2"/>
      <c r="Y2239" s="2"/>
      <c r="Z2239" s="2"/>
      <c r="AA2239" s="2"/>
      <c r="AB2239" s="2"/>
      <c r="AC2239" s="2"/>
      <c r="AD2239" s="2"/>
      <c r="AE2239" s="2"/>
      <c r="AF2239" s="2"/>
      <c r="AG2239" s="2"/>
      <c r="AH2239" s="2"/>
      <c r="AI2239" s="2"/>
      <c r="AJ2239" s="2"/>
      <c r="AK2239" s="2"/>
      <c r="AL2239" s="2"/>
      <c r="AM2239" s="2"/>
    </row>
    <row r="2240" spans="2:39" hidden="1" x14ac:dyDescent="0.25">
      <c r="B2240" s="88">
        <v>42552</v>
      </c>
      <c r="C2240">
        <v>1144</v>
      </c>
      <c r="D2240">
        <v>1260</v>
      </c>
      <c r="E2240">
        <v>953.03466800000001</v>
      </c>
      <c r="F2240">
        <v>8104039</v>
      </c>
      <c r="I2240" s="2"/>
      <c r="J2240" s="2"/>
      <c r="L2240" s="2"/>
      <c r="M2240" s="2"/>
      <c r="N2240" s="2"/>
      <c r="O2240" s="2"/>
      <c r="P2240" s="2"/>
      <c r="Q2240" s="2"/>
      <c r="R2240" s="2"/>
      <c r="S2240" s="2"/>
      <c r="T2240" s="2"/>
      <c r="U2240" s="2"/>
      <c r="V2240" s="2"/>
      <c r="W2240" s="2"/>
      <c r="X2240" s="2"/>
      <c r="Y2240" s="2"/>
      <c r="Z2240" s="2"/>
      <c r="AA2240" s="2"/>
      <c r="AB2240" s="2"/>
      <c r="AC2240" s="2"/>
      <c r="AD2240" s="2"/>
      <c r="AE2240" s="2"/>
      <c r="AF2240" s="2"/>
      <c r="AG2240" s="2"/>
      <c r="AH2240" s="2"/>
      <c r="AI2240" s="2"/>
      <c r="AJ2240" s="2"/>
      <c r="AK2240" s="2"/>
      <c r="AL2240" s="2"/>
      <c r="AM2240" s="2"/>
    </row>
    <row r="2241" spans="2:39" hidden="1" x14ac:dyDescent="0.25">
      <c r="B2241" s="88">
        <v>42583</v>
      </c>
      <c r="C2241">
        <v>1263</v>
      </c>
      <c r="D2241">
        <v>1361</v>
      </c>
      <c r="E2241">
        <v>1029.428711</v>
      </c>
      <c r="F2241">
        <v>5450184</v>
      </c>
      <c r="I2241" s="2"/>
      <c r="J2241" s="2"/>
      <c r="L2241" s="2"/>
      <c r="M2241" s="2"/>
      <c r="N2241" s="2"/>
      <c r="O2241" s="2"/>
      <c r="P2241" s="2"/>
      <c r="Q2241" s="2"/>
      <c r="R2241" s="2"/>
      <c r="S2241" s="2"/>
      <c r="T2241" s="2"/>
      <c r="U2241" s="2"/>
      <c r="V2241" s="2"/>
      <c r="W2241" s="2"/>
      <c r="X2241" s="2"/>
      <c r="Y2241" s="2"/>
      <c r="Z2241" s="2"/>
      <c r="AA2241" s="2"/>
      <c r="AB2241" s="2"/>
      <c r="AC2241" s="2"/>
      <c r="AD2241" s="2"/>
      <c r="AE2241" s="2"/>
      <c r="AF2241" s="2"/>
      <c r="AG2241" s="2"/>
      <c r="AH2241" s="2"/>
      <c r="AI2241" s="2"/>
      <c r="AJ2241" s="2"/>
      <c r="AK2241" s="2"/>
      <c r="AL2241" s="2"/>
      <c r="AM2241" s="2"/>
    </row>
    <row r="2242" spans="2:39" hidden="1" x14ac:dyDescent="0.25">
      <c r="B2242" s="88">
        <v>42614</v>
      </c>
      <c r="C2242">
        <v>1363</v>
      </c>
      <c r="D2242">
        <v>1370</v>
      </c>
      <c r="E2242">
        <v>1036.236328</v>
      </c>
      <c r="F2242">
        <v>5719462</v>
      </c>
      <c r="I2242" s="2"/>
      <c r="J2242" s="2"/>
      <c r="L2242" s="2"/>
      <c r="M2242" s="2"/>
      <c r="N2242" s="2"/>
      <c r="O2242" s="2"/>
      <c r="P2242" s="2"/>
      <c r="Q2242" s="2"/>
      <c r="R2242" s="2"/>
      <c r="S2242" s="2"/>
      <c r="T2242" s="2"/>
      <c r="U2242" s="2"/>
      <c r="V2242" s="2"/>
      <c r="W2242" s="2"/>
      <c r="X2242" s="2"/>
      <c r="Y2242" s="2"/>
      <c r="Z2242" s="2"/>
      <c r="AA2242" s="2"/>
      <c r="AB2242" s="2"/>
      <c r="AC2242" s="2"/>
      <c r="AD2242" s="2"/>
      <c r="AE2242" s="2"/>
      <c r="AF2242" s="2"/>
      <c r="AG2242" s="2"/>
      <c r="AH2242" s="2"/>
      <c r="AI2242" s="2"/>
      <c r="AJ2242" s="2"/>
      <c r="AK2242" s="2"/>
      <c r="AL2242" s="2"/>
      <c r="AM2242" s="2"/>
    </row>
    <row r="2243" spans="2:39" hidden="1" x14ac:dyDescent="0.25">
      <c r="B2243" s="88">
        <v>42644</v>
      </c>
      <c r="C2243">
        <v>1365</v>
      </c>
      <c r="D2243">
        <v>1327</v>
      </c>
      <c r="E2243">
        <v>1003.7119750000001</v>
      </c>
      <c r="F2243">
        <v>8909066</v>
      </c>
      <c r="I2243" s="2"/>
      <c r="J2243" s="2"/>
      <c r="L2243" s="2"/>
      <c r="M2243" s="2"/>
      <c r="N2243" s="2"/>
      <c r="O2243" s="2"/>
      <c r="P2243" s="2"/>
      <c r="Q2243" s="2"/>
      <c r="R2243" s="2"/>
      <c r="S2243" s="2"/>
      <c r="T2243" s="2"/>
      <c r="U2243" s="2"/>
      <c r="V2243" s="2"/>
      <c r="W2243" s="2"/>
      <c r="X2243" s="2"/>
      <c r="Y2243" s="2"/>
      <c r="Z2243" s="2"/>
      <c r="AA2243" s="2"/>
      <c r="AB2243" s="2"/>
      <c r="AC2243" s="2"/>
      <c r="AD2243" s="2"/>
      <c r="AE2243" s="2"/>
      <c r="AF2243" s="2"/>
      <c r="AG2243" s="2"/>
      <c r="AH2243" s="2"/>
      <c r="AI2243" s="2"/>
      <c r="AJ2243" s="2"/>
      <c r="AK2243" s="2"/>
      <c r="AL2243" s="2"/>
      <c r="AM2243" s="2"/>
    </row>
    <row r="2244" spans="2:39" hidden="1" x14ac:dyDescent="0.25">
      <c r="B2244" s="88">
        <v>42675</v>
      </c>
      <c r="C2244">
        <v>1326</v>
      </c>
      <c r="D2244">
        <v>1363</v>
      </c>
      <c r="E2244">
        <v>1059.939087</v>
      </c>
      <c r="F2244">
        <v>5531166</v>
      </c>
      <c r="I2244" s="2"/>
      <c r="J2244" s="2"/>
      <c r="L2244" s="2"/>
      <c r="M2244" s="2"/>
      <c r="N2244" s="2"/>
      <c r="O2244" s="2"/>
      <c r="P2244" s="2"/>
      <c r="Q2244" s="2"/>
      <c r="R2244" s="2"/>
      <c r="S2244" s="2"/>
      <c r="T2244" s="2"/>
      <c r="U2244" s="2"/>
      <c r="V2244" s="2"/>
      <c r="W2244" s="2"/>
      <c r="X2244" s="2"/>
      <c r="Y2244" s="2"/>
      <c r="Z2244" s="2"/>
      <c r="AA2244" s="2"/>
      <c r="AB2244" s="2"/>
      <c r="AC2244" s="2"/>
      <c r="AD2244" s="2"/>
      <c r="AE2244" s="2"/>
      <c r="AF2244" s="2"/>
      <c r="AG2244" s="2"/>
      <c r="AH2244" s="2"/>
      <c r="AI2244" s="2"/>
      <c r="AJ2244" s="2"/>
      <c r="AK2244" s="2"/>
      <c r="AL2244" s="2"/>
      <c r="AM2244" s="2"/>
    </row>
    <row r="2245" spans="2:39" hidden="1" x14ac:dyDescent="0.25">
      <c r="B2245" s="88">
        <v>42705</v>
      </c>
      <c r="C2245">
        <v>1352</v>
      </c>
      <c r="D2245">
        <v>1445</v>
      </c>
      <c r="E2245">
        <v>1123.706543</v>
      </c>
      <c r="F2245">
        <v>5193202</v>
      </c>
      <c r="I2245" s="2"/>
      <c r="J2245" s="2"/>
      <c r="L2245" s="2"/>
      <c r="M2245" s="2"/>
      <c r="N2245" s="2"/>
      <c r="O2245" s="2"/>
      <c r="P2245" s="2"/>
      <c r="Q2245" s="2"/>
      <c r="R2245" s="2"/>
      <c r="S2245" s="2"/>
      <c r="T2245" s="2"/>
      <c r="U2245" s="2"/>
      <c r="V2245" s="2"/>
      <c r="W2245" s="2"/>
      <c r="X2245" s="2"/>
      <c r="Y2245" s="2"/>
      <c r="Z2245" s="2"/>
      <c r="AA2245" s="2"/>
      <c r="AB2245" s="2"/>
      <c r="AC2245" s="2"/>
      <c r="AD2245" s="2"/>
      <c r="AE2245" s="2"/>
      <c r="AF2245" s="2"/>
      <c r="AG2245" s="2"/>
      <c r="AH2245" s="2"/>
      <c r="AI2245" s="2"/>
      <c r="AJ2245" s="2"/>
      <c r="AK2245" s="2"/>
      <c r="AL2245" s="2"/>
      <c r="AM2245" s="2"/>
    </row>
    <row r="2246" spans="2:39" hidden="1" x14ac:dyDescent="0.25">
      <c r="B2246" s="88">
        <v>42736</v>
      </c>
      <c r="C2246">
        <v>1445</v>
      </c>
      <c r="D2246">
        <v>1450</v>
      </c>
      <c r="E2246">
        <v>1127.5948490000001</v>
      </c>
      <c r="F2246">
        <v>4691131</v>
      </c>
      <c r="I2246" s="2"/>
      <c r="J2246" s="2"/>
      <c r="L2246" s="2"/>
      <c r="M2246" s="2"/>
      <c r="N2246" s="2"/>
      <c r="O2246" s="2"/>
      <c r="P2246" s="2"/>
      <c r="Q2246" s="2"/>
      <c r="R2246" s="2"/>
      <c r="S2246" s="2"/>
      <c r="T2246" s="2"/>
      <c r="U2246" s="2"/>
      <c r="V2246" s="2"/>
      <c r="W2246" s="2"/>
      <c r="X2246" s="2"/>
      <c r="Y2246" s="2"/>
      <c r="Z2246" s="2"/>
      <c r="AA2246" s="2"/>
      <c r="AB2246" s="2"/>
      <c r="AC2246" s="2"/>
      <c r="AD2246" s="2"/>
      <c r="AE2246" s="2"/>
      <c r="AF2246" s="2"/>
      <c r="AG2246" s="2"/>
      <c r="AH2246" s="2"/>
      <c r="AI2246" s="2"/>
      <c r="AJ2246" s="2"/>
      <c r="AK2246" s="2"/>
      <c r="AL2246" s="2"/>
      <c r="AM2246" s="2"/>
    </row>
    <row r="2247" spans="2:39" hidden="1" x14ac:dyDescent="0.25">
      <c r="B2247" s="88">
        <v>42767</v>
      </c>
      <c r="C2247">
        <v>1438</v>
      </c>
      <c r="D2247">
        <v>1508</v>
      </c>
      <c r="E2247">
        <v>1172.6986079999999</v>
      </c>
      <c r="F2247">
        <v>4857214</v>
      </c>
      <c r="I2247" s="2"/>
      <c r="J2247" s="2"/>
      <c r="L2247" s="2"/>
      <c r="M2247" s="2"/>
      <c r="N2247" s="2"/>
      <c r="O2247" s="2"/>
      <c r="P2247" s="2"/>
      <c r="Q2247" s="2"/>
      <c r="R2247" s="2"/>
      <c r="S2247" s="2"/>
      <c r="T2247" s="2"/>
      <c r="U2247" s="2"/>
      <c r="V2247" s="2"/>
      <c r="W2247" s="2"/>
      <c r="X2247" s="2"/>
      <c r="Y2247" s="2"/>
      <c r="Z2247" s="2"/>
      <c r="AA2247" s="2"/>
      <c r="AB2247" s="2"/>
      <c r="AC2247" s="2"/>
      <c r="AD2247" s="2"/>
      <c r="AE2247" s="2"/>
      <c r="AF2247" s="2"/>
      <c r="AG2247" s="2"/>
      <c r="AH2247" s="2"/>
      <c r="AI2247" s="2"/>
      <c r="AJ2247" s="2"/>
      <c r="AK2247" s="2"/>
      <c r="AL2247" s="2"/>
      <c r="AM2247" s="2"/>
    </row>
    <row r="2248" spans="2:39" hidden="1" x14ac:dyDescent="0.25">
      <c r="B2248" s="88">
        <v>42795</v>
      </c>
      <c r="C2248">
        <v>1515</v>
      </c>
      <c r="D2248">
        <v>1538</v>
      </c>
      <c r="E2248">
        <v>1196.028198</v>
      </c>
      <c r="F2248">
        <v>6877380</v>
      </c>
      <c r="I2248" s="2"/>
      <c r="J2248" s="2"/>
      <c r="L2248" s="2"/>
      <c r="M2248" s="2"/>
      <c r="N2248" s="2"/>
      <c r="O2248" s="2"/>
      <c r="P2248" s="2"/>
      <c r="Q2248" s="2"/>
      <c r="R2248" s="2"/>
      <c r="S2248" s="2"/>
      <c r="T2248" s="2"/>
      <c r="U2248" s="2"/>
      <c r="V2248" s="2"/>
      <c r="W2248" s="2"/>
      <c r="X2248" s="2"/>
      <c r="Y2248" s="2"/>
      <c r="Z2248" s="2"/>
      <c r="AA2248" s="2"/>
      <c r="AB2248" s="2"/>
      <c r="AC2248" s="2"/>
      <c r="AD2248" s="2"/>
      <c r="AE2248" s="2"/>
      <c r="AF2248" s="2"/>
      <c r="AG2248" s="2"/>
      <c r="AH2248" s="2"/>
      <c r="AI2248" s="2"/>
      <c r="AJ2248" s="2"/>
      <c r="AK2248" s="2"/>
      <c r="AL2248" s="2"/>
      <c r="AM2248" s="2"/>
    </row>
    <row r="2249" spans="2:39" hidden="1" x14ac:dyDescent="0.25">
      <c r="B2249" s="88">
        <v>42826</v>
      </c>
      <c r="C2249">
        <v>1534</v>
      </c>
      <c r="D2249">
        <v>1692</v>
      </c>
      <c r="E2249">
        <v>1333.0428469999999</v>
      </c>
      <c r="F2249">
        <v>6238200</v>
      </c>
      <c r="I2249" s="2"/>
      <c r="J2249" s="2"/>
      <c r="L2249" s="2"/>
      <c r="M2249" s="2"/>
      <c r="N2249" s="2"/>
      <c r="O2249" s="2"/>
      <c r="P2249" s="2"/>
      <c r="Q2249" s="2"/>
      <c r="R2249" s="2"/>
      <c r="S2249" s="2"/>
      <c r="T2249" s="2"/>
      <c r="U2249" s="2"/>
      <c r="V2249" s="2"/>
      <c r="W2249" s="2"/>
      <c r="X2249" s="2"/>
      <c r="Y2249" s="2"/>
      <c r="Z2249" s="2"/>
      <c r="AA2249" s="2"/>
      <c r="AB2249" s="2"/>
      <c r="AC2249" s="2"/>
      <c r="AD2249" s="2"/>
      <c r="AE2249" s="2"/>
      <c r="AF2249" s="2"/>
      <c r="AG2249" s="2"/>
      <c r="AH2249" s="2"/>
      <c r="AI2249" s="2"/>
      <c r="AJ2249" s="2"/>
      <c r="AK2249" s="2"/>
      <c r="AL2249" s="2"/>
      <c r="AM2249" s="2"/>
    </row>
    <row r="2250" spans="2:39" hidden="1" x14ac:dyDescent="0.25">
      <c r="B2250" s="88">
        <v>42856</v>
      </c>
      <c r="C2250">
        <v>1692</v>
      </c>
      <c r="D2250">
        <v>1601</v>
      </c>
      <c r="E2250">
        <v>1261.348389</v>
      </c>
      <c r="F2250">
        <v>7370757</v>
      </c>
      <c r="I2250" s="2"/>
      <c r="J2250" s="2"/>
      <c r="L2250" s="2"/>
      <c r="M2250" s="2"/>
      <c r="N2250" s="2"/>
      <c r="O2250" s="2"/>
      <c r="P2250" s="2"/>
      <c r="Q2250" s="2"/>
      <c r="R2250" s="2"/>
      <c r="S2250" s="2"/>
      <c r="T2250" s="2"/>
      <c r="U2250" s="2"/>
      <c r="V2250" s="2"/>
      <c r="W2250" s="2"/>
      <c r="X2250" s="2"/>
      <c r="Y2250" s="2"/>
      <c r="Z2250" s="2"/>
      <c r="AA2250" s="2"/>
      <c r="AB2250" s="2"/>
      <c r="AC2250" s="2"/>
      <c r="AD2250" s="2"/>
      <c r="AE2250" s="2"/>
      <c r="AF2250" s="2"/>
      <c r="AG2250" s="2"/>
      <c r="AH2250" s="2"/>
      <c r="AI2250" s="2"/>
      <c r="AJ2250" s="2"/>
      <c r="AK2250" s="2"/>
      <c r="AL2250" s="2"/>
      <c r="AM2250" s="2"/>
    </row>
    <row r="2251" spans="2:39" hidden="1" x14ac:dyDescent="0.25">
      <c r="B2251" s="88">
        <v>42887</v>
      </c>
      <c r="C2251">
        <v>1603</v>
      </c>
      <c r="D2251">
        <v>1509</v>
      </c>
      <c r="E2251">
        <v>1188.8660890000001</v>
      </c>
      <c r="F2251">
        <v>4488520</v>
      </c>
      <c r="I2251" s="2"/>
      <c r="J2251" s="2"/>
      <c r="L2251" s="2"/>
      <c r="M2251" s="2"/>
      <c r="N2251" s="2"/>
      <c r="O2251" s="2"/>
      <c r="P2251" s="2"/>
      <c r="Q2251" s="2"/>
      <c r="R2251" s="2"/>
      <c r="S2251" s="2"/>
      <c r="T2251" s="2"/>
      <c r="U2251" s="2"/>
      <c r="V2251" s="2"/>
      <c r="W2251" s="2"/>
      <c r="X2251" s="2"/>
      <c r="Y2251" s="2"/>
      <c r="Z2251" s="2"/>
      <c r="AA2251" s="2"/>
      <c r="AB2251" s="2"/>
      <c r="AC2251" s="2"/>
      <c r="AD2251" s="2"/>
      <c r="AE2251" s="2"/>
      <c r="AF2251" s="2"/>
      <c r="AG2251" s="2"/>
      <c r="AH2251" s="2"/>
      <c r="AI2251" s="2"/>
      <c r="AJ2251" s="2"/>
      <c r="AK2251" s="2"/>
      <c r="AL2251" s="2"/>
      <c r="AM2251" s="2"/>
    </row>
    <row r="2252" spans="2:39" hidden="1" x14ac:dyDescent="0.25">
      <c r="B2252" s="88">
        <v>42917</v>
      </c>
      <c r="C2252">
        <v>1499</v>
      </c>
      <c r="D2252">
        <v>1540</v>
      </c>
      <c r="E2252">
        <v>1213.2897949999999</v>
      </c>
      <c r="F2252">
        <v>10301475</v>
      </c>
      <c r="I2252" s="2"/>
      <c r="J2252" s="2"/>
      <c r="L2252" s="2"/>
      <c r="M2252" s="2"/>
      <c r="N2252" s="2"/>
      <c r="O2252" s="2"/>
      <c r="P2252" s="2"/>
      <c r="Q2252" s="2"/>
      <c r="R2252" s="2"/>
      <c r="S2252" s="2"/>
      <c r="T2252" s="2"/>
      <c r="U2252" s="2"/>
      <c r="V2252" s="2"/>
      <c r="W2252" s="2"/>
      <c r="X2252" s="2"/>
      <c r="Y2252" s="2"/>
      <c r="Z2252" s="2"/>
      <c r="AA2252" s="2"/>
      <c r="AB2252" s="2"/>
      <c r="AC2252" s="2"/>
      <c r="AD2252" s="2"/>
      <c r="AE2252" s="2"/>
      <c r="AF2252" s="2"/>
      <c r="AG2252" s="2"/>
      <c r="AH2252" s="2"/>
      <c r="AI2252" s="2"/>
      <c r="AJ2252" s="2"/>
      <c r="AK2252" s="2"/>
      <c r="AL2252" s="2"/>
      <c r="AM2252" s="2"/>
    </row>
    <row r="2253" spans="2:39" hidden="1" x14ac:dyDescent="0.25">
      <c r="B2253" s="88">
        <v>42948</v>
      </c>
      <c r="C2253">
        <v>1542</v>
      </c>
      <c r="D2253">
        <v>1545</v>
      </c>
      <c r="E2253">
        <v>1217.22876</v>
      </c>
      <c r="F2253">
        <v>5142999</v>
      </c>
      <c r="I2253" s="2"/>
      <c r="J2253" s="2"/>
      <c r="L2253" s="2"/>
      <c r="M2253" s="2"/>
      <c r="N2253" s="2"/>
      <c r="O2253" s="2"/>
      <c r="P2253" s="2"/>
      <c r="Q2253" s="2"/>
      <c r="R2253" s="2"/>
      <c r="S2253" s="2"/>
      <c r="T2253" s="2"/>
      <c r="U2253" s="2"/>
      <c r="V2253" s="2"/>
      <c r="W2253" s="2"/>
      <c r="X2253" s="2"/>
      <c r="Y2253" s="2"/>
      <c r="Z2253" s="2"/>
      <c r="AA2253" s="2"/>
      <c r="AB2253" s="2"/>
      <c r="AC2253" s="2"/>
      <c r="AD2253" s="2"/>
      <c r="AE2253" s="2"/>
      <c r="AF2253" s="2"/>
      <c r="AG2253" s="2"/>
      <c r="AH2253" s="2"/>
      <c r="AI2253" s="2"/>
      <c r="AJ2253" s="2"/>
      <c r="AK2253" s="2"/>
      <c r="AL2253" s="2"/>
      <c r="AM2253" s="2"/>
    </row>
    <row r="2254" spans="2:39" hidden="1" x14ac:dyDescent="0.25">
      <c r="B2254" s="88">
        <v>42979</v>
      </c>
      <c r="C2254">
        <v>1551</v>
      </c>
      <c r="D2254">
        <v>1475</v>
      </c>
      <c r="E2254">
        <v>1162.079346</v>
      </c>
      <c r="F2254">
        <v>6125596</v>
      </c>
      <c r="I2254" s="2"/>
      <c r="J2254" s="2"/>
      <c r="L2254" s="2"/>
      <c r="M2254" s="2"/>
      <c r="N2254" s="2"/>
      <c r="O2254" s="2"/>
      <c r="P2254" s="2"/>
      <c r="Q2254" s="2"/>
      <c r="R2254" s="2"/>
      <c r="S2254" s="2"/>
      <c r="T2254" s="2"/>
      <c r="U2254" s="2"/>
      <c r="V2254" s="2"/>
      <c r="W2254" s="2"/>
      <c r="X2254" s="2"/>
      <c r="Y2254" s="2"/>
      <c r="Z2254" s="2"/>
      <c r="AA2254" s="2"/>
      <c r="AB2254" s="2"/>
      <c r="AC2254" s="2"/>
      <c r="AD2254" s="2"/>
      <c r="AE2254" s="2"/>
      <c r="AF2254" s="2"/>
      <c r="AG2254" s="2"/>
      <c r="AH2254" s="2"/>
      <c r="AI2254" s="2"/>
      <c r="AJ2254" s="2"/>
      <c r="AK2254" s="2"/>
      <c r="AL2254" s="2"/>
      <c r="AM2254" s="2"/>
    </row>
    <row r="2255" spans="2:39" hidden="1" x14ac:dyDescent="0.25">
      <c r="B2255" s="88">
        <v>43009</v>
      </c>
      <c r="C2255">
        <v>1468</v>
      </c>
      <c r="D2255">
        <v>1389</v>
      </c>
      <c r="E2255">
        <v>1094.3240969999999</v>
      </c>
      <c r="F2255">
        <v>9170884</v>
      </c>
      <c r="I2255" s="2"/>
      <c r="J2255" s="2"/>
      <c r="L2255" s="2"/>
      <c r="M2255" s="2"/>
      <c r="N2255" s="2"/>
      <c r="O2255" s="2"/>
      <c r="P2255" s="2"/>
      <c r="Q2255" s="2"/>
      <c r="R2255" s="2"/>
      <c r="S2255" s="2"/>
      <c r="T2255" s="2"/>
      <c r="U2255" s="2"/>
      <c r="V2255" s="2"/>
      <c r="W2255" s="2"/>
      <c r="X2255" s="2"/>
      <c r="Y2255" s="2"/>
      <c r="Z2255" s="2"/>
      <c r="AA2255" s="2"/>
      <c r="AB2255" s="2"/>
      <c r="AC2255" s="2"/>
      <c r="AD2255" s="2"/>
      <c r="AE2255" s="2"/>
      <c r="AF2255" s="2"/>
      <c r="AG2255" s="2"/>
      <c r="AH2255" s="2"/>
      <c r="AI2255" s="2"/>
      <c r="AJ2255" s="2"/>
      <c r="AK2255" s="2"/>
      <c r="AL2255" s="2"/>
      <c r="AM2255" s="2"/>
    </row>
    <row r="2256" spans="2:39" hidden="1" x14ac:dyDescent="0.25">
      <c r="B2256" s="88">
        <v>43040</v>
      </c>
      <c r="C2256">
        <v>1389</v>
      </c>
      <c r="D2256">
        <v>1423</v>
      </c>
      <c r="E2256">
        <v>1152.4490969999999</v>
      </c>
      <c r="F2256">
        <v>9326528</v>
      </c>
      <c r="I2256" s="2"/>
      <c r="J2256" s="2"/>
      <c r="L2256" s="2"/>
      <c r="M2256" s="2"/>
      <c r="N2256" s="2"/>
      <c r="O2256" s="2"/>
      <c r="P2256" s="2"/>
      <c r="Q2256" s="2"/>
      <c r="R2256" s="2"/>
      <c r="S2256" s="2"/>
      <c r="T2256" s="2"/>
      <c r="U2256" s="2"/>
      <c r="V2256" s="2"/>
      <c r="W2256" s="2"/>
      <c r="X2256" s="2"/>
      <c r="Y2256" s="2"/>
      <c r="Z2256" s="2"/>
      <c r="AA2256" s="2"/>
      <c r="AB2256" s="2"/>
      <c r="AC2256" s="2"/>
      <c r="AD2256" s="2"/>
      <c r="AE2256" s="2"/>
      <c r="AF2256" s="2"/>
      <c r="AG2256" s="2"/>
      <c r="AH2256" s="2"/>
      <c r="AI2256" s="2"/>
      <c r="AJ2256" s="2"/>
      <c r="AK2256" s="2"/>
      <c r="AL2256" s="2"/>
      <c r="AM2256" s="2"/>
    </row>
    <row r="2257" spans="2:39" hidden="1" x14ac:dyDescent="0.25">
      <c r="B2257" s="88">
        <v>43070</v>
      </c>
      <c r="C2257">
        <v>1418</v>
      </c>
      <c r="D2257">
        <v>1448</v>
      </c>
      <c r="E2257">
        <v>1172.6958010000001</v>
      </c>
      <c r="F2257">
        <v>7945855</v>
      </c>
      <c r="I2257" s="2"/>
      <c r="J2257" s="2"/>
      <c r="L2257" s="2"/>
      <c r="M2257" s="2"/>
      <c r="N2257" s="2"/>
      <c r="O2257" s="2"/>
      <c r="P2257" s="2"/>
      <c r="Q2257" s="2"/>
      <c r="R2257" s="2"/>
      <c r="S2257" s="2"/>
      <c r="T2257" s="2"/>
      <c r="U2257" s="2"/>
      <c r="V2257" s="2"/>
      <c r="W2257" s="2"/>
      <c r="X2257" s="2"/>
      <c r="Y2257" s="2"/>
      <c r="Z2257" s="2"/>
      <c r="AA2257" s="2"/>
      <c r="AB2257" s="2"/>
      <c r="AC2257" s="2"/>
      <c r="AD2257" s="2"/>
      <c r="AE2257" s="2"/>
      <c r="AF2257" s="2"/>
      <c r="AG2257" s="2"/>
      <c r="AH2257" s="2"/>
      <c r="AI2257" s="2"/>
      <c r="AJ2257" s="2"/>
      <c r="AK2257" s="2"/>
      <c r="AL2257" s="2"/>
      <c r="AM2257" s="2"/>
    </row>
    <row r="2258" spans="2:39" hidden="1" x14ac:dyDescent="0.25">
      <c r="B2258" s="88">
        <v>43101</v>
      </c>
      <c r="C2258">
        <v>1448</v>
      </c>
      <c r="D2258">
        <v>1574</v>
      </c>
      <c r="E2258">
        <v>1274.7398679999999</v>
      </c>
      <c r="F2258">
        <v>9338689</v>
      </c>
      <c r="I2258" s="2"/>
      <c r="J2258" s="2"/>
      <c r="L2258" s="2"/>
      <c r="M2258" s="2"/>
      <c r="N2258" s="2"/>
      <c r="O2258" s="2"/>
      <c r="P2258" s="2"/>
      <c r="Q2258" s="2"/>
      <c r="R2258" s="2"/>
      <c r="S2258" s="2"/>
      <c r="T2258" s="2"/>
      <c r="U2258" s="2"/>
      <c r="V2258" s="2"/>
      <c r="W2258" s="2"/>
      <c r="X2258" s="2"/>
      <c r="Y2258" s="2"/>
      <c r="Z2258" s="2"/>
      <c r="AA2258" s="2"/>
      <c r="AB2258" s="2"/>
      <c r="AC2258" s="2"/>
      <c r="AD2258" s="2"/>
      <c r="AE2258" s="2"/>
      <c r="AF2258" s="2"/>
      <c r="AG2258" s="2"/>
      <c r="AH2258" s="2"/>
      <c r="AI2258" s="2"/>
      <c r="AJ2258" s="2"/>
      <c r="AK2258" s="2"/>
      <c r="AL2258" s="2"/>
      <c r="AM2258" s="2"/>
    </row>
    <row r="2259" spans="2:39" hidden="1" x14ac:dyDescent="0.25">
      <c r="B2259" s="88">
        <v>43132</v>
      </c>
      <c r="C2259">
        <v>1579</v>
      </c>
      <c r="D2259">
        <v>1570</v>
      </c>
      <c r="E2259">
        <v>1271.5002440000001</v>
      </c>
      <c r="F2259">
        <v>13315606</v>
      </c>
      <c r="I2259" s="2"/>
      <c r="J2259" s="2"/>
      <c r="L2259" s="2"/>
      <c r="M2259" s="2"/>
      <c r="N2259" s="2"/>
      <c r="O2259" s="2"/>
      <c r="P2259" s="2"/>
      <c r="Q2259" s="2"/>
      <c r="R2259" s="2"/>
      <c r="S2259" s="2"/>
      <c r="T2259" s="2"/>
      <c r="U2259" s="2"/>
      <c r="V2259" s="2"/>
      <c r="W2259" s="2"/>
      <c r="X2259" s="2"/>
      <c r="Y2259" s="2"/>
      <c r="Z2259" s="2"/>
      <c r="AA2259" s="2"/>
      <c r="AB2259" s="2"/>
      <c r="AC2259" s="2"/>
      <c r="AD2259" s="2"/>
      <c r="AE2259" s="2"/>
      <c r="AF2259" s="2"/>
      <c r="AG2259" s="2"/>
      <c r="AH2259" s="2"/>
      <c r="AI2259" s="2"/>
      <c r="AJ2259" s="2"/>
      <c r="AK2259" s="2"/>
      <c r="AL2259" s="2"/>
      <c r="AM2259" s="2"/>
    </row>
    <row r="2260" spans="2:39" hidden="1" x14ac:dyDescent="0.25">
      <c r="B2260" s="88">
        <v>43160</v>
      </c>
      <c r="C2260">
        <v>1568</v>
      </c>
      <c r="D2260">
        <v>1435</v>
      </c>
      <c r="E2260">
        <v>1162.167236</v>
      </c>
      <c r="F2260">
        <v>10668367</v>
      </c>
      <c r="I2260" s="2"/>
      <c r="J2260" s="2"/>
      <c r="L2260" s="2"/>
      <c r="M2260" s="2"/>
      <c r="N2260" s="2"/>
      <c r="O2260" s="2"/>
      <c r="P2260" s="2"/>
      <c r="Q2260" s="2"/>
      <c r="R2260" s="2"/>
      <c r="S2260" s="2"/>
      <c r="T2260" s="2"/>
      <c r="U2260" s="2"/>
      <c r="V2260" s="2"/>
      <c r="W2260" s="2"/>
      <c r="X2260" s="2"/>
      <c r="Y2260" s="2"/>
      <c r="Z2260" s="2"/>
      <c r="AA2260" s="2"/>
      <c r="AB2260" s="2"/>
      <c r="AC2260" s="2"/>
      <c r="AD2260" s="2"/>
      <c r="AE2260" s="2"/>
      <c r="AF2260" s="2"/>
      <c r="AG2260" s="2"/>
      <c r="AH2260" s="2"/>
      <c r="AI2260" s="2"/>
      <c r="AJ2260" s="2"/>
      <c r="AK2260" s="2"/>
      <c r="AL2260" s="2"/>
      <c r="AM2260" s="2"/>
    </row>
    <row r="2261" spans="2:39" hidden="1" x14ac:dyDescent="0.25">
      <c r="B2261" s="88">
        <v>43191</v>
      </c>
      <c r="C2261">
        <v>1435</v>
      </c>
      <c r="D2261">
        <v>1536</v>
      </c>
      <c r="E2261">
        <v>1261.980591</v>
      </c>
      <c r="F2261">
        <v>7288531</v>
      </c>
      <c r="I2261" s="2"/>
      <c r="J2261" s="2"/>
      <c r="L2261" s="2"/>
      <c r="M2261" s="2"/>
      <c r="N2261" s="2"/>
      <c r="O2261" s="2"/>
      <c r="P2261" s="2"/>
      <c r="Q2261" s="2"/>
      <c r="R2261" s="2"/>
      <c r="S2261" s="2"/>
      <c r="T2261" s="2"/>
      <c r="U2261" s="2"/>
      <c r="V2261" s="2"/>
      <c r="W2261" s="2"/>
      <c r="X2261" s="2"/>
      <c r="Y2261" s="2"/>
      <c r="Z2261" s="2"/>
      <c r="AA2261" s="2"/>
      <c r="AB2261" s="2"/>
      <c r="AC2261" s="2"/>
      <c r="AD2261" s="2"/>
      <c r="AE2261" s="2"/>
      <c r="AF2261" s="2"/>
      <c r="AG2261" s="2"/>
      <c r="AH2261" s="2"/>
      <c r="AI2261" s="2"/>
      <c r="AJ2261" s="2"/>
      <c r="AK2261" s="2"/>
      <c r="AL2261" s="2"/>
      <c r="AM2261" s="2"/>
    </row>
    <row r="2262" spans="2:39" hidden="1" x14ac:dyDescent="0.25">
      <c r="B2262" s="88">
        <v>43221</v>
      </c>
      <c r="C2262">
        <v>1537</v>
      </c>
      <c r="D2262">
        <v>1460</v>
      </c>
      <c r="E2262">
        <v>1199.5389399999999</v>
      </c>
      <c r="F2262">
        <v>8630071</v>
      </c>
      <c r="I2262" s="2"/>
      <c r="J2262" s="2"/>
      <c r="L2262" s="2"/>
      <c r="M2262" s="2"/>
      <c r="N2262" s="2"/>
      <c r="O2262" s="2"/>
      <c r="P2262" s="2"/>
      <c r="Q2262" s="2"/>
      <c r="R2262" s="2"/>
      <c r="S2262" s="2"/>
      <c r="T2262" s="2"/>
      <c r="U2262" s="2"/>
      <c r="V2262" s="2"/>
      <c r="W2262" s="2"/>
      <c r="X2262" s="2"/>
      <c r="Y2262" s="2"/>
      <c r="Z2262" s="2"/>
      <c r="AA2262" s="2"/>
      <c r="AB2262" s="2"/>
      <c r="AC2262" s="2"/>
      <c r="AD2262" s="2"/>
      <c r="AE2262" s="2"/>
      <c r="AF2262" s="2"/>
      <c r="AG2262" s="2"/>
      <c r="AH2262" s="2"/>
      <c r="AI2262" s="2"/>
      <c r="AJ2262" s="2"/>
      <c r="AK2262" s="2"/>
      <c r="AL2262" s="2"/>
      <c r="AM2262" s="2"/>
    </row>
    <row r="2263" spans="2:39" hidden="1" x14ac:dyDescent="0.25">
      <c r="B2263" s="88">
        <v>43252</v>
      </c>
      <c r="C2263">
        <v>1472</v>
      </c>
      <c r="D2263">
        <v>1486</v>
      </c>
      <c r="E2263">
        <v>1220.900513</v>
      </c>
      <c r="F2263">
        <v>10686899</v>
      </c>
      <c r="I2263" s="2"/>
      <c r="J2263" s="2"/>
      <c r="L2263" s="2"/>
      <c r="M2263" s="2"/>
      <c r="N2263" s="2"/>
      <c r="O2263" s="2"/>
      <c r="P2263" s="2"/>
      <c r="Q2263" s="2"/>
      <c r="R2263" s="2"/>
      <c r="S2263" s="2"/>
      <c r="T2263" s="2"/>
      <c r="U2263" s="2"/>
      <c r="V2263" s="2"/>
      <c r="W2263" s="2"/>
      <c r="X2263" s="2"/>
      <c r="Y2263" s="2"/>
      <c r="Z2263" s="2"/>
      <c r="AA2263" s="2"/>
      <c r="AB2263" s="2"/>
      <c r="AC2263" s="2"/>
      <c r="AD2263" s="2"/>
      <c r="AE2263" s="2"/>
      <c r="AF2263" s="2"/>
      <c r="AG2263" s="2"/>
      <c r="AH2263" s="2"/>
      <c r="AI2263" s="2"/>
      <c r="AJ2263" s="2"/>
      <c r="AK2263" s="2"/>
      <c r="AL2263" s="2"/>
      <c r="AM2263" s="2"/>
    </row>
    <row r="2264" spans="2:39" hidden="1" x14ac:dyDescent="0.25">
      <c r="B2264" s="88">
        <v>43282</v>
      </c>
      <c r="C2264">
        <v>1472</v>
      </c>
      <c r="D2264">
        <v>1588</v>
      </c>
      <c r="E2264">
        <v>1304.7039789999999</v>
      </c>
      <c r="F2264">
        <v>11383544</v>
      </c>
      <c r="I2264" s="2"/>
      <c r="J2264" s="2"/>
      <c r="L2264" s="2"/>
      <c r="M2264" s="2"/>
      <c r="N2264" s="2"/>
      <c r="O2264" s="2"/>
      <c r="P2264" s="2"/>
      <c r="Q2264" s="2"/>
      <c r="R2264" s="2"/>
      <c r="S2264" s="2"/>
      <c r="T2264" s="2"/>
      <c r="U2264" s="2"/>
      <c r="V2264" s="2"/>
      <c r="W2264" s="2"/>
      <c r="X2264" s="2"/>
      <c r="Y2264" s="2"/>
      <c r="Z2264" s="2"/>
      <c r="AA2264" s="2"/>
      <c r="AB2264" s="2"/>
      <c r="AC2264" s="2"/>
      <c r="AD2264" s="2"/>
      <c r="AE2264" s="2"/>
      <c r="AF2264" s="2"/>
      <c r="AG2264" s="2"/>
      <c r="AH2264" s="2"/>
      <c r="AI2264" s="2"/>
      <c r="AJ2264" s="2"/>
      <c r="AK2264" s="2"/>
      <c r="AL2264" s="2"/>
      <c r="AM2264" s="2"/>
    </row>
    <row r="2265" spans="2:39" hidden="1" x14ac:dyDescent="0.25">
      <c r="B2265" s="88">
        <v>43313</v>
      </c>
      <c r="C2265">
        <v>1583</v>
      </c>
      <c r="D2265">
        <v>1596</v>
      </c>
      <c r="E2265">
        <v>1311.276611</v>
      </c>
      <c r="F2265">
        <v>8067768</v>
      </c>
      <c r="I2265" s="2"/>
      <c r="J2265" s="2"/>
      <c r="L2265" s="2"/>
      <c r="M2265" s="2"/>
      <c r="N2265" s="2"/>
      <c r="O2265" s="2"/>
      <c r="P2265" s="2"/>
      <c r="Q2265" s="2"/>
      <c r="R2265" s="2"/>
      <c r="S2265" s="2"/>
      <c r="T2265" s="2"/>
      <c r="U2265" s="2"/>
      <c r="V2265" s="2"/>
      <c r="W2265" s="2"/>
      <c r="X2265" s="2"/>
      <c r="Y2265" s="2"/>
      <c r="Z2265" s="2"/>
      <c r="AA2265" s="2"/>
      <c r="AB2265" s="2"/>
      <c r="AC2265" s="2"/>
      <c r="AD2265" s="2"/>
      <c r="AE2265" s="2"/>
      <c r="AF2265" s="2"/>
      <c r="AG2265" s="2"/>
      <c r="AH2265" s="2"/>
      <c r="AI2265" s="2"/>
      <c r="AJ2265" s="2"/>
      <c r="AK2265" s="2"/>
      <c r="AL2265" s="2"/>
      <c r="AM2265" s="2"/>
    </row>
    <row r="2266" spans="2:39" hidden="1" x14ac:dyDescent="0.25">
      <c r="B2266" s="88">
        <v>43344</v>
      </c>
      <c r="C2266">
        <v>1593</v>
      </c>
      <c r="D2266">
        <v>1582</v>
      </c>
      <c r="E2266">
        <v>1299.7742920000001</v>
      </c>
      <c r="F2266">
        <v>8593553</v>
      </c>
      <c r="I2266" s="2"/>
      <c r="J2266" s="2"/>
      <c r="L2266" s="2"/>
      <c r="M2266" s="2"/>
      <c r="N2266" s="2"/>
      <c r="O2266" s="2"/>
      <c r="P2266" s="2"/>
      <c r="Q2266" s="2"/>
      <c r="R2266" s="2"/>
      <c r="S2266" s="2"/>
      <c r="T2266" s="2"/>
      <c r="U2266" s="2"/>
      <c r="V2266" s="2"/>
      <c r="W2266" s="2"/>
      <c r="X2266" s="2"/>
      <c r="Y2266" s="2"/>
      <c r="Z2266" s="2"/>
      <c r="AA2266" s="2"/>
      <c r="AB2266" s="2"/>
      <c r="AC2266" s="2"/>
      <c r="AD2266" s="2"/>
      <c r="AE2266" s="2"/>
      <c r="AF2266" s="2"/>
      <c r="AG2266" s="2"/>
      <c r="AH2266" s="2"/>
      <c r="AI2266" s="2"/>
      <c r="AJ2266" s="2"/>
      <c r="AK2266" s="2"/>
      <c r="AL2266" s="2"/>
      <c r="AM2266" s="2"/>
    </row>
    <row r="2267" spans="2:39" hidden="1" x14ac:dyDescent="0.25">
      <c r="B2267" s="88">
        <v>43374</v>
      </c>
      <c r="C2267">
        <v>1585</v>
      </c>
      <c r="D2267">
        <v>1472</v>
      </c>
      <c r="E2267">
        <v>1209.3980710000001</v>
      </c>
      <c r="F2267">
        <v>14741498</v>
      </c>
      <c r="I2267" s="2"/>
      <c r="J2267" s="2"/>
      <c r="L2267" s="2"/>
      <c r="M2267" s="2"/>
      <c r="N2267" s="2"/>
      <c r="O2267" s="2"/>
      <c r="P2267" s="2"/>
      <c r="Q2267" s="2"/>
      <c r="R2267" s="2"/>
      <c r="S2267" s="2"/>
      <c r="T2267" s="2"/>
      <c r="U2267" s="2"/>
      <c r="V2267" s="2"/>
      <c r="W2267" s="2"/>
      <c r="X2267" s="2"/>
      <c r="Y2267" s="2"/>
      <c r="Z2267" s="2"/>
      <c r="AA2267" s="2"/>
      <c r="AB2267" s="2"/>
      <c r="AC2267" s="2"/>
      <c r="AD2267" s="2"/>
      <c r="AE2267" s="2"/>
      <c r="AF2267" s="2"/>
      <c r="AG2267" s="2"/>
      <c r="AH2267" s="2"/>
      <c r="AI2267" s="2"/>
      <c r="AJ2267" s="2"/>
      <c r="AK2267" s="2"/>
      <c r="AL2267" s="2"/>
      <c r="AM2267" s="2"/>
    </row>
    <row r="2268" spans="2:39" hidden="1" x14ac:dyDescent="0.25">
      <c r="B2268" s="88">
        <v>43405</v>
      </c>
      <c r="C2268">
        <v>1469</v>
      </c>
      <c r="D2268">
        <v>1504</v>
      </c>
      <c r="E2268">
        <v>1270.2196039999999</v>
      </c>
      <c r="F2268">
        <v>9633398</v>
      </c>
      <c r="I2268" s="2"/>
      <c r="J2268" s="2"/>
      <c r="L2268" s="2"/>
      <c r="M2268" s="2"/>
      <c r="N2268" s="2"/>
      <c r="O2268" s="2"/>
      <c r="P2268" s="2"/>
      <c r="Q2268" s="2"/>
      <c r="R2268" s="2"/>
      <c r="S2268" s="2"/>
      <c r="T2268" s="2"/>
      <c r="U2268" s="2"/>
      <c r="V2268" s="2"/>
      <c r="W2268" s="2"/>
      <c r="X2268" s="2"/>
      <c r="Y2268" s="2"/>
      <c r="Z2268" s="2"/>
      <c r="AA2268" s="2"/>
      <c r="AB2268" s="2"/>
      <c r="AC2268" s="2"/>
      <c r="AD2268" s="2"/>
      <c r="AE2268" s="2"/>
      <c r="AF2268" s="2"/>
      <c r="AG2268" s="2"/>
      <c r="AH2268" s="2"/>
      <c r="AI2268" s="2"/>
      <c r="AJ2268" s="2"/>
      <c r="AK2268" s="2"/>
      <c r="AL2268" s="2"/>
      <c r="AM2268" s="2"/>
    </row>
    <row r="2269" spans="2:39" hidden="1" x14ac:dyDescent="0.25">
      <c r="B2269" s="88">
        <v>43435</v>
      </c>
      <c r="C2269">
        <v>1533</v>
      </c>
      <c r="D2269">
        <v>1440</v>
      </c>
      <c r="E2269">
        <v>1216.1678469999999</v>
      </c>
      <c r="F2269">
        <v>6889413</v>
      </c>
      <c r="I2269" s="2"/>
      <c r="J2269" s="2"/>
      <c r="L2269" s="2"/>
      <c r="M2269" s="2"/>
      <c r="N2269" s="2"/>
      <c r="O2269" s="2"/>
      <c r="P2269" s="2"/>
      <c r="Q2269" s="2"/>
      <c r="R2269" s="2"/>
      <c r="S2269" s="2"/>
      <c r="T2269" s="2"/>
      <c r="U2269" s="2"/>
      <c r="V2269" s="2"/>
      <c r="W2269" s="2"/>
      <c r="X2269" s="2"/>
      <c r="Y2269" s="2"/>
      <c r="Z2269" s="2"/>
      <c r="AA2269" s="2"/>
      <c r="AB2269" s="2"/>
      <c r="AC2269" s="2"/>
      <c r="AD2269" s="2"/>
      <c r="AE2269" s="2"/>
      <c r="AF2269" s="2"/>
      <c r="AG2269" s="2"/>
      <c r="AH2269" s="2"/>
      <c r="AI2269" s="2"/>
      <c r="AJ2269" s="2"/>
      <c r="AK2269" s="2"/>
      <c r="AL2269" s="2"/>
      <c r="AM2269" s="2"/>
    </row>
    <row r="2270" spans="2:39" hidden="1" x14ac:dyDescent="0.25">
      <c r="B2270" s="88">
        <v>43466</v>
      </c>
      <c r="C2270">
        <v>1440</v>
      </c>
      <c r="D2270">
        <v>1485</v>
      </c>
      <c r="E2270">
        <v>1254.1728519999999</v>
      </c>
      <c r="F2270">
        <v>6158577</v>
      </c>
      <c r="I2270" s="2"/>
      <c r="J2270" s="2"/>
      <c r="L2270" s="2"/>
      <c r="M2270" s="2"/>
      <c r="N2270" s="2"/>
      <c r="O2270" s="2"/>
      <c r="P2270" s="2"/>
      <c r="Q2270" s="2"/>
      <c r="R2270" s="2"/>
      <c r="S2270" s="2"/>
      <c r="T2270" s="2"/>
      <c r="U2270" s="2"/>
      <c r="V2270" s="2"/>
      <c r="W2270" s="2"/>
      <c r="X2270" s="2"/>
      <c r="Y2270" s="2"/>
      <c r="Z2270" s="2"/>
      <c r="AA2270" s="2"/>
      <c r="AB2270" s="2"/>
      <c r="AC2270" s="2"/>
      <c r="AD2270" s="2"/>
      <c r="AE2270" s="2"/>
      <c r="AF2270" s="2"/>
      <c r="AG2270" s="2"/>
      <c r="AH2270" s="2"/>
      <c r="AI2270" s="2"/>
      <c r="AJ2270" s="2"/>
      <c r="AK2270" s="2"/>
      <c r="AL2270" s="2"/>
      <c r="AM2270" s="2"/>
    </row>
    <row r="2271" spans="2:39" hidden="1" x14ac:dyDescent="0.25">
      <c r="B2271" s="88">
        <v>43497</v>
      </c>
      <c r="C2271">
        <v>1447</v>
      </c>
      <c r="D2271">
        <v>1510</v>
      </c>
      <c r="E2271">
        <v>1275.286987</v>
      </c>
      <c r="F2271">
        <v>4946948</v>
      </c>
      <c r="I2271" s="2"/>
      <c r="J2271" s="2"/>
      <c r="L2271" s="2"/>
      <c r="M2271" s="2"/>
      <c r="N2271" s="2"/>
      <c r="O2271" s="2"/>
      <c r="P2271" s="2"/>
      <c r="Q2271" s="2"/>
      <c r="R2271" s="2"/>
      <c r="S2271" s="2"/>
      <c r="T2271" s="2"/>
      <c r="U2271" s="2"/>
      <c r="V2271" s="2"/>
      <c r="W2271" s="2"/>
      <c r="X2271" s="2"/>
      <c r="Y2271" s="2"/>
      <c r="Z2271" s="2"/>
      <c r="AA2271" s="2"/>
      <c r="AB2271" s="2"/>
      <c r="AC2271" s="2"/>
      <c r="AD2271" s="2"/>
      <c r="AE2271" s="2"/>
      <c r="AF2271" s="2"/>
      <c r="AG2271" s="2"/>
      <c r="AH2271" s="2"/>
      <c r="AI2271" s="2"/>
      <c r="AJ2271" s="2"/>
      <c r="AK2271" s="2"/>
      <c r="AL2271" s="2"/>
      <c r="AM2271" s="2"/>
    </row>
    <row r="2272" spans="2:39" hidden="1" x14ac:dyDescent="0.25">
      <c r="B2272" s="88">
        <v>43525</v>
      </c>
      <c r="C2272">
        <v>1511</v>
      </c>
      <c r="D2272">
        <v>1455</v>
      </c>
      <c r="E2272">
        <v>1228.836182</v>
      </c>
      <c r="F2272">
        <v>7642555</v>
      </c>
    </row>
    <row r="2273" spans="2:6" hidden="1" x14ac:dyDescent="0.25">
      <c r="B2273" s="88">
        <v>43556</v>
      </c>
      <c r="C2273">
        <v>1453</v>
      </c>
      <c r="D2273">
        <v>1552</v>
      </c>
      <c r="E2273">
        <v>1330.7425539999999</v>
      </c>
      <c r="F2273">
        <v>5098271</v>
      </c>
    </row>
    <row r="2274" spans="2:6" hidden="1" x14ac:dyDescent="0.25">
      <c r="B2274" s="88">
        <v>43586</v>
      </c>
      <c r="C2274">
        <v>1550</v>
      </c>
      <c r="D2274">
        <v>1376</v>
      </c>
      <c r="E2274">
        <v>1179.83374</v>
      </c>
      <c r="F2274">
        <v>5224610</v>
      </c>
    </row>
    <row r="2275" spans="2:6" hidden="1" x14ac:dyDescent="0.25">
      <c r="B2275" s="88">
        <v>43617</v>
      </c>
      <c r="C2275">
        <v>1379</v>
      </c>
      <c r="D2275">
        <v>1414</v>
      </c>
      <c r="E2275">
        <v>1212.41626</v>
      </c>
      <c r="F2275">
        <v>6967133</v>
      </c>
    </row>
    <row r="2276" spans="2:6" hidden="1" x14ac:dyDescent="0.25">
      <c r="B2276" s="88">
        <v>43647</v>
      </c>
      <c r="C2276">
        <v>1428</v>
      </c>
      <c r="D2276">
        <v>1331</v>
      </c>
      <c r="E2276">
        <v>1141.248779</v>
      </c>
      <c r="F2276">
        <v>7199273</v>
      </c>
    </row>
    <row r="2277" spans="2:6" hidden="1" x14ac:dyDescent="0.25">
      <c r="B2277" s="88">
        <v>43678</v>
      </c>
      <c r="C2277">
        <v>1327</v>
      </c>
      <c r="D2277">
        <v>1289</v>
      </c>
      <c r="E2277">
        <v>1105.236572</v>
      </c>
      <c r="F2277">
        <v>7428445</v>
      </c>
    </row>
    <row r="2278" spans="2:6" hidden="1" x14ac:dyDescent="0.25">
      <c r="B2278" s="88">
        <v>43709</v>
      </c>
      <c r="C2278">
        <v>1286</v>
      </c>
      <c r="D2278">
        <v>1409</v>
      </c>
      <c r="E2278">
        <v>1208.1289059999999</v>
      </c>
      <c r="F2278">
        <v>7230637</v>
      </c>
    </row>
    <row r="2279" spans="2:6" hidden="1" x14ac:dyDescent="0.25">
      <c r="B2279" s="88">
        <v>43739</v>
      </c>
      <c r="C2279">
        <v>1412</v>
      </c>
      <c r="D2279">
        <v>1383</v>
      </c>
      <c r="E2279">
        <v>1185.8355710000001</v>
      </c>
      <c r="F2279">
        <v>9774170</v>
      </c>
    </row>
    <row r="2280" spans="2:6" hidden="1" x14ac:dyDescent="0.25">
      <c r="B2280" s="88">
        <v>43770</v>
      </c>
      <c r="C2280">
        <v>1388</v>
      </c>
      <c r="D2280">
        <v>1487</v>
      </c>
      <c r="E2280">
        <v>1319.6748050000001</v>
      </c>
      <c r="F2280">
        <v>6652703</v>
      </c>
    </row>
    <row r="2281" spans="2:6" hidden="1" x14ac:dyDescent="0.25">
      <c r="B2281" s="88">
        <v>43800</v>
      </c>
      <c r="C2281">
        <v>1497</v>
      </c>
      <c r="D2281">
        <v>1598</v>
      </c>
      <c r="E2281">
        <v>1418.184692</v>
      </c>
      <c r="F2281">
        <v>8868036</v>
      </c>
    </row>
    <row r="2282" spans="2:6" hidden="1" x14ac:dyDescent="0.25">
      <c r="B2282" s="88">
        <v>43831</v>
      </c>
      <c r="C2282">
        <v>1598</v>
      </c>
      <c r="D2282">
        <v>1416</v>
      </c>
      <c r="E2282">
        <v>1256.6641850000001</v>
      </c>
      <c r="F2282">
        <v>8934609</v>
      </c>
    </row>
    <row r="2283" spans="2:6" hidden="1" x14ac:dyDescent="0.25">
      <c r="B2283" s="88">
        <v>43862</v>
      </c>
      <c r="C2283">
        <v>1410</v>
      </c>
      <c r="D2283">
        <v>1283</v>
      </c>
      <c r="E2283">
        <v>1138.630005</v>
      </c>
      <c r="F2283">
        <v>6057798</v>
      </c>
    </row>
    <row r="2284" spans="2:6" hidden="1" x14ac:dyDescent="0.25">
      <c r="B2284" s="88">
        <v>43891</v>
      </c>
      <c r="C2284">
        <v>1311</v>
      </c>
      <c r="D2284">
        <v>1132</v>
      </c>
      <c r="E2284">
        <v>1004.62146</v>
      </c>
      <c r="F2284">
        <v>13252266</v>
      </c>
    </row>
    <row r="2285" spans="2:6" hidden="1" x14ac:dyDescent="0.25">
      <c r="B2285" s="88">
        <v>43922</v>
      </c>
      <c r="C2285">
        <v>1132</v>
      </c>
      <c r="D2285">
        <v>1091</v>
      </c>
      <c r="E2285">
        <v>991.68408199999999</v>
      </c>
      <c r="F2285">
        <v>8969809</v>
      </c>
    </row>
    <row r="2286" spans="2:6" hidden="1" x14ac:dyDescent="0.25">
      <c r="B2286" s="88">
        <v>43952</v>
      </c>
      <c r="C2286">
        <v>1080</v>
      </c>
      <c r="D2286">
        <v>1078</v>
      </c>
      <c r="E2286">
        <v>979.86755400000004</v>
      </c>
      <c r="F2286">
        <v>5345357</v>
      </c>
    </row>
    <row r="2287" spans="2:6" hidden="1" x14ac:dyDescent="0.25">
      <c r="B2287" s="88">
        <v>43983</v>
      </c>
      <c r="C2287">
        <v>1100</v>
      </c>
      <c r="D2287">
        <v>1105</v>
      </c>
      <c r="E2287">
        <v>1004.40979</v>
      </c>
      <c r="F2287">
        <v>7241852</v>
      </c>
    </row>
    <row r="2288" spans="2:6" hidden="1" x14ac:dyDescent="0.25">
      <c r="B2288" s="88">
        <v>44013</v>
      </c>
      <c r="C2288">
        <v>1121</v>
      </c>
      <c r="D2288">
        <v>1096</v>
      </c>
      <c r="E2288">
        <v>996.22900400000003</v>
      </c>
      <c r="F2288">
        <v>5863310</v>
      </c>
    </row>
    <row r="2289" spans="2:6" hidden="1" x14ac:dyDescent="0.25">
      <c r="B2289" s="88">
        <v>44044</v>
      </c>
      <c r="C2289">
        <v>1097</v>
      </c>
      <c r="D2289">
        <v>1123</v>
      </c>
      <c r="E2289">
        <v>1020.771057</v>
      </c>
      <c r="F2289">
        <v>3625406</v>
      </c>
    </row>
    <row r="2290" spans="2:6" hidden="1" x14ac:dyDescent="0.25">
      <c r="B2290" s="88">
        <v>44075</v>
      </c>
      <c r="C2290">
        <v>1120</v>
      </c>
      <c r="D2290">
        <v>1021</v>
      </c>
      <c r="E2290">
        <v>928.05639599999995</v>
      </c>
      <c r="F2290">
        <v>5862502</v>
      </c>
    </row>
    <row r="2291" spans="2:6" hidden="1" x14ac:dyDescent="0.25">
      <c r="B2291" s="88">
        <v>44105</v>
      </c>
      <c r="C2291">
        <v>1010</v>
      </c>
      <c r="D2291">
        <v>1077</v>
      </c>
      <c r="E2291">
        <v>978.958618</v>
      </c>
      <c r="F2291">
        <v>7600258</v>
      </c>
    </row>
    <row r="2292" spans="2:6" hidden="1" x14ac:dyDescent="0.25">
      <c r="B2292" s="88">
        <v>44136</v>
      </c>
      <c r="C2292">
        <v>1067</v>
      </c>
      <c r="D2292">
        <v>1294</v>
      </c>
      <c r="E2292">
        <v>1221.5303960000001</v>
      </c>
      <c r="F2292">
        <v>9182352</v>
      </c>
    </row>
    <row r="2293" spans="2:6" hidden="1" x14ac:dyDescent="0.25">
      <c r="B2293" s="88">
        <v>44166</v>
      </c>
      <c r="C2293">
        <v>1287</v>
      </c>
      <c r="D2293">
        <v>1382</v>
      </c>
      <c r="E2293">
        <v>1304.6020510000001</v>
      </c>
      <c r="F2293">
        <v>5030897</v>
      </c>
    </row>
    <row r="2294" spans="2:6" hidden="1" x14ac:dyDescent="0.25">
      <c r="B2294" s="88">
        <v>44197</v>
      </c>
      <c r="C2294">
        <v>1382</v>
      </c>
      <c r="D2294">
        <v>1410</v>
      </c>
      <c r="E2294">
        <v>1331.033936</v>
      </c>
      <c r="F2294">
        <v>4290981</v>
      </c>
    </row>
    <row r="2295" spans="2:6" hidden="1" x14ac:dyDescent="0.25">
      <c r="B2295" s="88">
        <v>44228</v>
      </c>
      <c r="C2295">
        <v>1402</v>
      </c>
      <c r="D2295">
        <v>1555</v>
      </c>
      <c r="E2295">
        <v>1467.9132079999999</v>
      </c>
      <c r="F2295">
        <v>6506637</v>
      </c>
    </row>
    <row r="2296" spans="2:6" hidden="1" x14ac:dyDescent="0.25">
      <c r="B2296" s="88">
        <v>44256</v>
      </c>
      <c r="C2296">
        <v>1570</v>
      </c>
      <c r="D2296">
        <v>1551</v>
      </c>
      <c r="E2296">
        <v>1464.1373289999999</v>
      </c>
      <c r="F2296">
        <v>8172872</v>
      </c>
    </row>
    <row r="2297" spans="2:6" hidden="1" x14ac:dyDescent="0.25">
      <c r="B2297" s="88">
        <v>44287</v>
      </c>
      <c r="C2297">
        <v>1554</v>
      </c>
      <c r="D2297">
        <v>1588</v>
      </c>
      <c r="E2297">
        <v>1516.339966</v>
      </c>
      <c r="F2297">
        <v>4400259</v>
      </c>
    </row>
    <row r="2298" spans="2:6" hidden="1" x14ac:dyDescent="0.25">
      <c r="B2298" s="88">
        <v>44317</v>
      </c>
      <c r="C2298">
        <v>1588</v>
      </c>
      <c r="D2298">
        <v>1641</v>
      </c>
      <c r="E2298">
        <v>1566.9482419999999</v>
      </c>
      <c r="F2298">
        <v>3969539</v>
      </c>
    </row>
    <row r="2299" spans="2:6" hidden="1" x14ac:dyDescent="0.25">
      <c r="B2299" s="88">
        <v>44348</v>
      </c>
      <c r="C2299">
        <v>1652</v>
      </c>
      <c r="D2299">
        <v>1515</v>
      </c>
      <c r="E2299">
        <v>1446.634155</v>
      </c>
      <c r="F2299">
        <v>4492608</v>
      </c>
    </row>
    <row r="2300" spans="2:6" hidden="1" x14ac:dyDescent="0.25">
      <c r="B2300" s="88">
        <v>44378</v>
      </c>
      <c r="C2300">
        <v>1522</v>
      </c>
      <c r="D2300">
        <v>1543</v>
      </c>
      <c r="E2300">
        <v>1473.3706050000001</v>
      </c>
      <c r="F2300">
        <v>4044209</v>
      </c>
    </row>
    <row r="2301" spans="2:6" hidden="1" x14ac:dyDescent="0.25">
      <c r="B2301" s="88">
        <v>44409</v>
      </c>
      <c r="C2301">
        <v>1558</v>
      </c>
      <c r="D2301">
        <v>1543</v>
      </c>
      <c r="E2301">
        <v>1473.3706050000001</v>
      </c>
      <c r="F2301">
        <v>2782858</v>
      </c>
    </row>
    <row r="2302" spans="2:6" hidden="1" x14ac:dyDescent="0.25">
      <c r="B2302" s="88">
        <v>44440</v>
      </c>
      <c r="C2302">
        <v>1555</v>
      </c>
      <c r="D2302">
        <v>1547</v>
      </c>
      <c r="E2302">
        <v>1477.190063</v>
      </c>
      <c r="F2302">
        <v>4882407</v>
      </c>
    </row>
    <row r="2303" spans="2:6" hidden="1" x14ac:dyDescent="0.25">
      <c r="B2303" s="88">
        <v>44470</v>
      </c>
      <c r="C2303">
        <v>1529</v>
      </c>
      <c r="D2303">
        <v>1440</v>
      </c>
      <c r="E2303">
        <v>1375.0185550000001</v>
      </c>
      <c r="F2303">
        <v>4962744</v>
      </c>
    </row>
    <row r="2304" spans="2:6" hidden="1" x14ac:dyDescent="0.25">
      <c r="B2304" s="88">
        <v>44501</v>
      </c>
      <c r="C2304">
        <v>1405</v>
      </c>
      <c r="D2304">
        <v>1293</v>
      </c>
      <c r="E2304">
        <v>1269.314697</v>
      </c>
      <c r="F2304">
        <v>5578186</v>
      </c>
    </row>
    <row r="2305" spans="2:17" hidden="1" x14ac:dyDescent="0.25">
      <c r="B2305" s="88">
        <v>44531</v>
      </c>
      <c r="C2305">
        <v>1290</v>
      </c>
      <c r="D2305">
        <v>1404</v>
      </c>
      <c r="E2305">
        <v>1378.2814940000001</v>
      </c>
      <c r="F2305">
        <v>4312361</v>
      </c>
    </row>
    <row r="2306" spans="2:17" hidden="1" x14ac:dyDescent="0.25">
      <c r="B2306" s="88">
        <v>44562</v>
      </c>
      <c r="C2306">
        <v>1404</v>
      </c>
      <c r="D2306">
        <v>1283</v>
      </c>
      <c r="E2306">
        <v>1259.4979249999999</v>
      </c>
      <c r="F2306">
        <v>5636834</v>
      </c>
    </row>
    <row r="2307" spans="2:17" hidden="1" x14ac:dyDescent="0.25">
      <c r="B2307" s="88">
        <v>44593</v>
      </c>
      <c r="C2307">
        <v>1304</v>
      </c>
      <c r="D2307">
        <v>1171</v>
      </c>
      <c r="E2307">
        <v>1149.549561</v>
      </c>
      <c r="F2307">
        <v>7752690</v>
      </c>
    </row>
    <row r="2308" spans="2:17" hidden="1" x14ac:dyDescent="0.25">
      <c r="B2308" s="88">
        <v>44621</v>
      </c>
      <c r="C2308">
        <v>1154</v>
      </c>
      <c r="D2308">
        <v>1191</v>
      </c>
      <c r="E2308">
        <v>1169.1832280000001</v>
      </c>
      <c r="F2308">
        <v>10815473</v>
      </c>
    </row>
    <row r="2309" spans="2:17" hidden="1" x14ac:dyDescent="0.25">
      <c r="B2309" s="88">
        <v>44652</v>
      </c>
      <c r="C2309">
        <v>1228</v>
      </c>
      <c r="D2309">
        <v>1110</v>
      </c>
      <c r="E2309">
        <v>1110</v>
      </c>
      <c r="F2309">
        <v>8207477</v>
      </c>
    </row>
    <row r="2310" spans="2:17" hidden="1" x14ac:dyDescent="0.25">
      <c r="B2310" s="88">
        <v>44682</v>
      </c>
      <c r="C2310">
        <v>1104</v>
      </c>
      <c r="D2310">
        <v>1097</v>
      </c>
      <c r="E2310">
        <v>1097</v>
      </c>
      <c r="F2310">
        <v>10089649</v>
      </c>
    </row>
    <row r="2311" spans="2:17" hidden="1" x14ac:dyDescent="0.25">
      <c r="B2311" s="88">
        <v>44713</v>
      </c>
      <c r="C2311">
        <v>1093</v>
      </c>
      <c r="D2311">
        <v>1028</v>
      </c>
      <c r="E2311">
        <v>1028</v>
      </c>
      <c r="F2311">
        <v>1426179</v>
      </c>
    </row>
    <row r="2312" spans="2:17" hidden="1" x14ac:dyDescent="0.25">
      <c r="B2312" s="88">
        <v>44722</v>
      </c>
      <c r="C2312">
        <v>1045</v>
      </c>
      <c r="D2312">
        <v>1028</v>
      </c>
      <c r="E2312">
        <v>1028</v>
      </c>
      <c r="F2312">
        <v>190454</v>
      </c>
    </row>
    <row r="2313" spans="2:17" ht="15.75" x14ac:dyDescent="0.25">
      <c r="B2313" s="89" t="s">
        <v>1062</v>
      </c>
      <c r="C2313" s="89"/>
      <c r="D2313" s="89"/>
      <c r="E2313" s="89"/>
      <c r="F2313" s="89"/>
      <c r="G2313" s="89"/>
      <c r="H2313" s="89"/>
      <c r="K2313"/>
    </row>
    <row r="2314" spans="2:17" x14ac:dyDescent="0.25">
      <c r="B2314" s="90" t="s">
        <v>1063</v>
      </c>
      <c r="K2314"/>
    </row>
    <row r="2315" spans="2:17" x14ac:dyDescent="0.25">
      <c r="B2315" s="91" t="s">
        <v>1064</v>
      </c>
      <c r="K2315"/>
    </row>
    <row r="2316" spans="2:17" x14ac:dyDescent="0.25">
      <c r="B2316" s="92"/>
      <c r="C2316" s="93" t="s">
        <v>1065</v>
      </c>
      <c r="D2316" s="93"/>
      <c r="E2316" s="93"/>
      <c r="F2316" s="92"/>
      <c r="G2316" s="93" t="s">
        <v>868</v>
      </c>
      <c r="H2316" s="93"/>
      <c r="I2316" s="93"/>
      <c r="J2316" s="93"/>
      <c r="K2316" s="92"/>
      <c r="L2316" s="93" t="s">
        <v>1066</v>
      </c>
      <c r="M2316" s="93"/>
      <c r="N2316" s="93"/>
      <c r="O2316" s="93"/>
      <c r="P2316" s="93"/>
      <c r="Q2316" s="93"/>
    </row>
    <row r="2317" spans="2:17" ht="15" customHeight="1" x14ac:dyDescent="0.25">
      <c r="B2317" s="92"/>
      <c r="C2317" s="94" t="s">
        <v>1067</v>
      </c>
      <c r="D2317" s="95" t="s">
        <v>1068</v>
      </c>
      <c r="E2317" s="95" t="s">
        <v>1069</v>
      </c>
      <c r="F2317" s="92"/>
      <c r="G2317" s="94" t="s">
        <v>1067</v>
      </c>
      <c r="H2317" s="96" t="s">
        <v>1070</v>
      </c>
      <c r="I2317" s="96"/>
      <c r="J2317" s="96"/>
      <c r="K2317" s="92"/>
      <c r="L2317" s="97" t="s">
        <v>1071</v>
      </c>
      <c r="M2317" s="98" t="s">
        <v>1070</v>
      </c>
      <c r="N2317" s="98"/>
      <c r="O2317" s="98"/>
      <c r="P2317" s="98"/>
      <c r="Q2317" s="98"/>
    </row>
    <row r="2318" spans="2:17" ht="15" customHeight="1" x14ac:dyDescent="0.25">
      <c r="H2318" s="95" t="s">
        <v>1068</v>
      </c>
      <c r="I2318" s="99" t="s">
        <v>1070</v>
      </c>
      <c r="J2318" s="95" t="s">
        <v>1072</v>
      </c>
      <c r="K2318"/>
      <c r="L2318" s="100"/>
      <c r="M2318" s="101" t="s">
        <v>1073</v>
      </c>
      <c r="N2318" s="102" t="s">
        <v>883</v>
      </c>
      <c r="O2318" s="101" t="s">
        <v>882</v>
      </c>
      <c r="P2318" s="101" t="s">
        <v>1074</v>
      </c>
      <c r="Q2318" s="102" t="s">
        <v>215</v>
      </c>
    </row>
    <row r="2319" spans="2:17" x14ac:dyDescent="0.25">
      <c r="H2319" s="95"/>
      <c r="I2319" s="95" t="s">
        <v>1069</v>
      </c>
      <c r="J2319" s="95"/>
      <c r="K2319"/>
      <c r="L2319" s="100"/>
      <c r="M2319" s="103"/>
      <c r="N2319" s="102"/>
      <c r="O2319" s="103"/>
      <c r="P2319" s="103"/>
      <c r="Q2319" s="102"/>
    </row>
    <row r="2320" spans="2:17" x14ac:dyDescent="0.25">
      <c r="H2320" s="95"/>
      <c r="I2320" s="95"/>
      <c r="J2320" s="95"/>
      <c r="K2320"/>
      <c r="M2320" s="103"/>
      <c r="N2320" s="102"/>
      <c r="O2320" s="102"/>
      <c r="P2320" s="103"/>
      <c r="Q2320" s="102"/>
    </row>
    <row r="2321" spans="2:17" x14ac:dyDescent="0.25">
      <c r="C2321" s="94" t="s">
        <v>1075</v>
      </c>
      <c r="D2321" s="95" t="s">
        <v>1075</v>
      </c>
      <c r="E2321" s="95" t="s">
        <v>1075</v>
      </c>
      <c r="F2321" s="95"/>
      <c r="G2321" s="94" t="s">
        <v>1076</v>
      </c>
      <c r="H2321" s="95" t="s">
        <v>1076</v>
      </c>
      <c r="I2321" s="95" t="s">
        <v>1076</v>
      </c>
      <c r="J2321" s="95" t="s">
        <v>1076</v>
      </c>
      <c r="K2321" s="95"/>
      <c r="L2321" s="94" t="s">
        <v>1076</v>
      </c>
      <c r="M2321" s="104" t="s">
        <v>1076</v>
      </c>
      <c r="N2321" s="95" t="s">
        <v>1076</v>
      </c>
      <c r="O2321" s="95" t="s">
        <v>1076</v>
      </c>
      <c r="P2321" s="95" t="s">
        <v>1076</v>
      </c>
      <c r="Q2321" s="95" t="s">
        <v>1076</v>
      </c>
    </row>
    <row r="2322" spans="2:17" x14ac:dyDescent="0.25">
      <c r="B2322" t="s">
        <v>1077</v>
      </c>
      <c r="C2322" s="105">
        <v>16.166102609870698</v>
      </c>
      <c r="D2322" s="106">
        <v>12.005847170227501</v>
      </c>
      <c r="E2322" s="106">
        <v>10.8119036110538</v>
      </c>
      <c r="F2322" s="95"/>
      <c r="G2322" s="107">
        <v>510.42898246142897</v>
      </c>
      <c r="H2322" s="108">
        <v>379.07295917724502</v>
      </c>
      <c r="I2322" s="108">
        <v>341.37535136586501</v>
      </c>
      <c r="J2322" s="108">
        <v>131.35602328375501</v>
      </c>
      <c r="K2322" s="95"/>
      <c r="L2322" s="107">
        <v>3157.4028371549002</v>
      </c>
      <c r="M2322" s="109">
        <v>2224.0940143671701</v>
      </c>
      <c r="N2322" s="109">
        <v>384.25014230370402</v>
      </c>
      <c r="O2322" s="109">
        <v>289.53689814745201</v>
      </c>
      <c r="P2322" s="109">
        <v>146.57156532110901</v>
      </c>
      <c r="Q2322" s="109">
        <v>112.950213615541</v>
      </c>
    </row>
    <row r="2323" spans="2:17" x14ac:dyDescent="0.25">
      <c r="B2323" t="s">
        <v>1078</v>
      </c>
      <c r="C2323" s="105">
        <v>16.6034960800901</v>
      </c>
      <c r="D2323" s="106">
        <v>12.6042648216897</v>
      </c>
      <c r="E2323" s="106">
        <v>11.131019841835901</v>
      </c>
      <c r="F2323" s="95"/>
      <c r="G2323" s="107">
        <v>513.32889066644896</v>
      </c>
      <c r="H2323" s="108">
        <v>389.68499449599102</v>
      </c>
      <c r="I2323" s="108">
        <v>344.13680346800999</v>
      </c>
      <c r="J2323" s="108">
        <v>123.644188613163</v>
      </c>
      <c r="K2323" s="95"/>
      <c r="L2323" s="107">
        <v>3091.6915822445399</v>
      </c>
      <c r="M2323" s="109">
        <v>2179.3937202143902</v>
      </c>
      <c r="N2323" s="109">
        <v>362.92094077803699</v>
      </c>
      <c r="O2323" s="109">
        <v>287.079258198405</v>
      </c>
      <c r="P2323" s="109">
        <v>136.91991134510101</v>
      </c>
      <c r="Q2323" s="109">
        <v>125.377752258405</v>
      </c>
    </row>
    <row r="2324" spans="2:17" x14ac:dyDescent="0.25">
      <c r="B2324" t="s">
        <v>1079</v>
      </c>
      <c r="C2324" s="105">
        <v>17.068763998650699</v>
      </c>
      <c r="D2324" s="106">
        <v>13.0361695358056</v>
      </c>
      <c r="E2324" s="106">
        <v>11.4765226996357</v>
      </c>
      <c r="F2324" s="95"/>
      <c r="G2324" s="107">
        <v>538.80451561824202</v>
      </c>
      <c r="H2324" s="108">
        <v>411.508824705309</v>
      </c>
      <c r="I2324" s="108">
        <v>362.27592429350898</v>
      </c>
      <c r="J2324" s="108">
        <v>127.295690581497</v>
      </c>
      <c r="K2324" s="95"/>
      <c r="L2324" s="107">
        <v>3156.66978382756</v>
      </c>
      <c r="M2324" s="109">
        <v>2221.8723234263002</v>
      </c>
      <c r="N2324" s="109">
        <v>381.83428398704598</v>
      </c>
      <c r="O2324" s="109">
        <v>295.916248511189</v>
      </c>
      <c r="P2324" s="109">
        <v>139.323454289556</v>
      </c>
      <c r="Q2324" s="109">
        <v>117.723474927342</v>
      </c>
    </row>
    <row r="2325" spans="2:17" x14ac:dyDescent="0.25">
      <c r="B2325" t="s">
        <v>1080</v>
      </c>
      <c r="C2325" s="105">
        <v>17.3239098548055</v>
      </c>
      <c r="D2325" s="106">
        <v>13.6189162695613</v>
      </c>
      <c r="E2325" s="106">
        <v>12.062421241356599</v>
      </c>
      <c r="F2325" s="95"/>
      <c r="G2325" s="107">
        <v>547.91020890287496</v>
      </c>
      <c r="H2325" s="108">
        <v>430.73089855730399</v>
      </c>
      <c r="I2325" s="108">
        <v>381.50300928706901</v>
      </c>
      <c r="J2325" s="108">
        <v>117.179310346965</v>
      </c>
      <c r="K2325" s="95"/>
      <c r="L2325" s="107">
        <v>3162.7398981811898</v>
      </c>
      <c r="M2325" s="109">
        <v>2231.6802658356601</v>
      </c>
      <c r="N2325" s="109">
        <v>361.31968568716599</v>
      </c>
      <c r="O2325" s="109">
        <v>300.96740022946699</v>
      </c>
      <c r="P2325" s="109">
        <v>142.27842197449201</v>
      </c>
      <c r="Q2325" s="109">
        <v>126.494124457618</v>
      </c>
    </row>
    <row r="2326" spans="2:17" x14ac:dyDescent="0.25">
      <c r="B2326" t="s">
        <v>1081</v>
      </c>
      <c r="C2326" s="105">
        <v>17.052471049630199</v>
      </c>
      <c r="D2326" s="106">
        <v>13.548403792261</v>
      </c>
      <c r="E2326" s="106">
        <v>12.06480748569</v>
      </c>
      <c r="F2326" s="110"/>
      <c r="G2326" s="107">
        <v>556.20979874449904</v>
      </c>
      <c r="H2326" s="108">
        <v>441.91571559748297</v>
      </c>
      <c r="I2326" s="108">
        <v>393.52444135375401</v>
      </c>
      <c r="J2326" s="108">
        <v>114.294025377637</v>
      </c>
      <c r="K2326" s="110"/>
      <c r="L2326" s="107">
        <v>3261.7548338049301</v>
      </c>
      <c r="M2326" s="109">
        <v>2299.0435863582202</v>
      </c>
      <c r="N2326" s="109">
        <v>382.42426358050898</v>
      </c>
      <c r="O2326" s="109">
        <v>304.45346112599202</v>
      </c>
      <c r="P2326" s="109">
        <v>153.275490043172</v>
      </c>
      <c r="Q2326" s="109">
        <v>122.558033699964</v>
      </c>
    </row>
    <row r="2327" spans="2:17" x14ac:dyDescent="0.25">
      <c r="B2327" t="s">
        <v>1082</v>
      </c>
      <c r="C2327" s="105">
        <v>17.953432727597601</v>
      </c>
      <c r="D2327" s="106">
        <v>14.3599237625954</v>
      </c>
      <c r="E2327" s="106">
        <v>12.740943854551301</v>
      </c>
      <c r="F2327" s="111"/>
      <c r="G2327" s="107">
        <v>548.71243151799399</v>
      </c>
      <c r="H2327" s="108">
        <v>438.88368334567002</v>
      </c>
      <c r="I2327" s="108">
        <v>389.40265008588</v>
      </c>
      <c r="J2327" s="108">
        <v>109.83059702139499</v>
      </c>
      <c r="K2327" s="111"/>
      <c r="L2327" s="107">
        <v>3056.3092854912602</v>
      </c>
      <c r="M2327" s="109">
        <v>2167.9024102694798</v>
      </c>
      <c r="N2327" s="109">
        <v>352.91342084469397</v>
      </c>
      <c r="O2327" s="109">
        <v>296.43299162619599</v>
      </c>
      <c r="P2327" s="109">
        <v>145.64470865949701</v>
      </c>
      <c r="Q2327" s="109">
        <v>93.415754087619902</v>
      </c>
    </row>
    <row r="2328" spans="2:17" x14ac:dyDescent="0.25">
      <c r="B2328" t="s">
        <v>1083</v>
      </c>
      <c r="C2328" s="105">
        <v>18.641633110686701</v>
      </c>
      <c r="D2328" s="106">
        <v>14.8549681460761</v>
      </c>
      <c r="E2328" s="106">
        <v>13.10331254399</v>
      </c>
      <c r="F2328" s="108"/>
      <c r="G2328" s="107">
        <v>563.961317087059</v>
      </c>
      <c r="H2328" s="108">
        <v>449.40415634211303</v>
      </c>
      <c r="I2328" s="108">
        <v>396.41169615529401</v>
      </c>
      <c r="J2328" s="108">
        <v>114.55707290933201</v>
      </c>
      <c r="K2328" s="95"/>
      <c r="L2328" s="107">
        <v>3025.27849217114</v>
      </c>
      <c r="M2328" s="109">
        <v>2182.0827752566001</v>
      </c>
      <c r="N2328" s="109">
        <v>337.93117253508802</v>
      </c>
      <c r="O2328" s="109">
        <v>303.31963740863603</v>
      </c>
      <c r="P2328" s="109">
        <v>150.255440960356</v>
      </c>
      <c r="Q2328" s="109">
        <v>51.689466011313201</v>
      </c>
    </row>
    <row r="2329" spans="2:17" x14ac:dyDescent="0.25">
      <c r="B2329" t="s">
        <v>1084</v>
      </c>
      <c r="C2329" s="105">
        <v>19.6230624504723</v>
      </c>
      <c r="D2329" s="106">
        <v>15.6911093177973</v>
      </c>
      <c r="E2329" s="106">
        <v>13.9098170057449</v>
      </c>
      <c r="F2329" s="108"/>
      <c r="G2329" s="107">
        <v>584.59419172782805</v>
      </c>
      <c r="H2329" s="108">
        <v>467.45666697554401</v>
      </c>
      <c r="I2329" s="108">
        <v>414.38986651952303</v>
      </c>
      <c r="J2329" s="108">
        <v>117.136307416485</v>
      </c>
      <c r="K2329" s="95"/>
      <c r="L2329" s="107">
        <v>2979.1180311601101</v>
      </c>
      <c r="M2329" s="109">
        <v>2154.0872493496699</v>
      </c>
      <c r="N2329" s="109">
        <v>329.56118810030898</v>
      </c>
      <c r="O2329" s="109">
        <v>312.904080042629</v>
      </c>
      <c r="P2329" s="109">
        <v>141.89836780358499</v>
      </c>
      <c r="Q2329" s="109">
        <v>40.667145865478602</v>
      </c>
    </row>
    <row r="2330" spans="2:17" x14ac:dyDescent="0.25">
      <c r="B2330" t="s">
        <v>1085</v>
      </c>
      <c r="C2330" s="105">
        <v>18.989622758589</v>
      </c>
      <c r="D2330" s="106">
        <v>15.246740882348201</v>
      </c>
      <c r="E2330" s="106">
        <v>13.6580695244695</v>
      </c>
      <c r="F2330" s="95"/>
      <c r="G2330" s="107">
        <v>585.99284594563699</v>
      </c>
      <c r="H2330" s="108">
        <v>470.49281571440901</v>
      </c>
      <c r="I2330" s="108">
        <v>421.468669099669</v>
      </c>
      <c r="J2330" s="108">
        <v>115.516251753966</v>
      </c>
      <c r="K2330" s="95"/>
      <c r="L2330" s="107">
        <v>3085.8582784673499</v>
      </c>
      <c r="M2330" s="109">
        <v>2227.3702132015601</v>
      </c>
      <c r="N2330" s="109">
        <v>343.40583364012701</v>
      </c>
      <c r="O2330" s="109">
        <v>317.21580572270301</v>
      </c>
      <c r="P2330" s="109">
        <v>154.64091430538801</v>
      </c>
      <c r="Q2330" s="109">
        <v>43.225511390797102</v>
      </c>
    </row>
    <row r="2331" spans="2:17" x14ac:dyDescent="0.25">
      <c r="B2331" t="s">
        <v>1086</v>
      </c>
      <c r="C2331" s="105">
        <v>19.518241073487701</v>
      </c>
      <c r="D2331" s="106">
        <v>15.676031437051099</v>
      </c>
      <c r="E2331" s="106">
        <v>14.0679145939541</v>
      </c>
      <c r="F2331" s="95"/>
      <c r="G2331" s="107">
        <v>622.10770399629905</v>
      </c>
      <c r="H2331" s="108">
        <v>499.64440383536498</v>
      </c>
      <c r="I2331" s="108">
        <v>448.38866448620001</v>
      </c>
      <c r="J2331" s="108">
        <v>122.482353684061</v>
      </c>
      <c r="K2331" s="95"/>
      <c r="L2331" s="107">
        <v>3187.3143776327802</v>
      </c>
      <c r="M2331" s="109">
        <v>2305.7058287254899</v>
      </c>
      <c r="N2331" s="109">
        <v>349.571818556354</v>
      </c>
      <c r="O2331" s="109">
        <v>327.10665499858197</v>
      </c>
      <c r="P2331" s="109">
        <v>160.792696666935</v>
      </c>
      <c r="Q2331" s="109">
        <v>44.137378684527299</v>
      </c>
    </row>
    <row r="2332" spans="2:17" x14ac:dyDescent="0.25">
      <c r="B2332" t="s">
        <v>1087</v>
      </c>
      <c r="C2332" s="105">
        <v>20.514297816065799</v>
      </c>
      <c r="D2332" s="106">
        <v>16.562138908955799</v>
      </c>
      <c r="E2332" s="106">
        <v>14.7406807165718</v>
      </c>
      <c r="F2332" s="95"/>
      <c r="G2332" s="107">
        <v>637.09264752239801</v>
      </c>
      <c r="H2332" s="108">
        <v>514.35428210839495</v>
      </c>
      <c r="I2332" s="108">
        <v>457.78702192030897</v>
      </c>
      <c r="J2332" s="108">
        <v>122.736279252229</v>
      </c>
      <c r="K2332" s="95"/>
      <c r="L2332" s="107">
        <v>3105.6029956992102</v>
      </c>
      <c r="M2332" s="109">
        <v>2210.31488128824</v>
      </c>
      <c r="N2332" s="109">
        <v>364.507107200723</v>
      </c>
      <c r="O2332" s="109">
        <v>325.95031387193399</v>
      </c>
      <c r="P2332" s="109">
        <v>163.992085522888</v>
      </c>
      <c r="Q2332" s="109">
        <v>40.838607817416197</v>
      </c>
    </row>
    <row r="2333" spans="2:17" x14ac:dyDescent="0.25">
      <c r="B2333" t="s">
        <v>1088</v>
      </c>
      <c r="C2333" s="105">
        <v>20.767004038653901</v>
      </c>
      <c r="D2333" s="106">
        <v>16.852756716092902</v>
      </c>
      <c r="E2333" s="106">
        <v>14.977713884854801</v>
      </c>
      <c r="F2333" s="95"/>
      <c r="G2333" s="107">
        <v>641.90535716172496</v>
      </c>
      <c r="H2333" s="108">
        <v>520.91648842884797</v>
      </c>
      <c r="I2333" s="108">
        <v>462.95916169846402</v>
      </c>
      <c r="J2333" s="108">
        <v>120.97956306227501</v>
      </c>
      <c r="K2333" s="95"/>
      <c r="L2333" s="107">
        <v>3090.9868171977901</v>
      </c>
      <c r="M2333" s="109">
        <v>2210.3490296344398</v>
      </c>
      <c r="N2333" s="109">
        <v>362.12629915852699</v>
      </c>
      <c r="O2333" s="109">
        <v>330.19478971070998</v>
      </c>
      <c r="P2333" s="109">
        <v>150.16162024207901</v>
      </c>
      <c r="Q2333" s="109">
        <v>38.155078452810002</v>
      </c>
    </row>
    <row r="2334" spans="2:17" x14ac:dyDescent="0.25">
      <c r="B2334" t="s">
        <v>1089</v>
      </c>
      <c r="C2334" s="105">
        <v>20.1842609040119</v>
      </c>
      <c r="D2334" s="106">
        <v>16.502625283596899</v>
      </c>
      <c r="E2334" s="106">
        <v>14.670398249769701</v>
      </c>
      <c r="F2334" s="95"/>
      <c r="G2334" s="107">
        <v>615.34092382011795</v>
      </c>
      <c r="H2334" s="108">
        <v>503.10193351926898</v>
      </c>
      <c r="I2334" s="108">
        <v>447.24433828676899</v>
      </c>
      <c r="J2334" s="108">
        <v>112.227232791023</v>
      </c>
      <c r="K2334" s="95"/>
      <c r="L2334" s="107">
        <v>3048.6175676505</v>
      </c>
      <c r="M2334" s="109">
        <v>2163.0971020974698</v>
      </c>
      <c r="N2334" s="109">
        <v>374.07909417769503</v>
      </c>
      <c r="O2334" s="109">
        <v>317.62145991184298</v>
      </c>
      <c r="P2334" s="109">
        <v>148.43916415598301</v>
      </c>
      <c r="Q2334" s="109">
        <v>45.380747303343703</v>
      </c>
    </row>
    <row r="2335" spans="2:17" x14ac:dyDescent="0.25">
      <c r="B2335" t="s">
        <v>1090</v>
      </c>
      <c r="C2335" s="105">
        <v>20.4841433945282</v>
      </c>
      <c r="D2335" s="106">
        <v>17.006136490214001</v>
      </c>
      <c r="E2335" s="106">
        <v>14.896922548352901</v>
      </c>
      <c r="F2335" s="95"/>
      <c r="G2335" s="107">
        <v>605.919743194528</v>
      </c>
      <c r="H2335" s="108">
        <v>503.040505839952</v>
      </c>
      <c r="I2335" s="108">
        <v>440.65008289767701</v>
      </c>
      <c r="J2335" s="108">
        <v>102.879174737178</v>
      </c>
      <c r="K2335" s="95"/>
      <c r="L2335" s="107">
        <v>2957.9940519083898</v>
      </c>
      <c r="M2335" s="109">
        <v>2110.3002650651702</v>
      </c>
      <c r="N2335" s="109">
        <v>377.85982299714101</v>
      </c>
      <c r="O2335" s="109">
        <v>312.637064907862</v>
      </c>
      <c r="P2335" s="109">
        <v>131.36452478987499</v>
      </c>
      <c r="Q2335" s="109">
        <v>25.832374151494101</v>
      </c>
    </row>
    <row r="2336" spans="2:17" x14ac:dyDescent="0.25">
      <c r="B2336" t="s">
        <v>1091</v>
      </c>
      <c r="C2336" s="105">
        <v>20.475991409412401</v>
      </c>
      <c r="D2336" s="106">
        <v>17.037595680127001</v>
      </c>
      <c r="E2336" s="106">
        <v>14.882650451923601</v>
      </c>
      <c r="F2336" s="95"/>
      <c r="G2336" s="107">
        <v>604.64340207012901</v>
      </c>
      <c r="H2336" s="108">
        <v>503.10969608982401</v>
      </c>
      <c r="I2336" s="108">
        <v>439.47549210902298</v>
      </c>
      <c r="J2336" s="108">
        <v>101.528817752235</v>
      </c>
      <c r="K2336" s="95"/>
      <c r="L2336" s="107">
        <v>2952.9383460875401</v>
      </c>
      <c r="M2336" s="109">
        <v>2109.1159166170501</v>
      </c>
      <c r="N2336" s="109">
        <v>388.17044134102002</v>
      </c>
      <c r="O2336" s="109">
        <v>307.27197833428198</v>
      </c>
      <c r="P2336" s="109">
        <v>123.568036928807</v>
      </c>
      <c r="Q2336" s="109">
        <v>24.811972840838202</v>
      </c>
    </row>
    <row r="2337" spans="2:17" x14ac:dyDescent="0.25">
      <c r="B2337" t="s">
        <v>1092</v>
      </c>
      <c r="C2337" s="105">
        <v>20.4949181250946</v>
      </c>
      <c r="D2337" s="106">
        <v>17.097527932472001</v>
      </c>
      <c r="E2337" s="106">
        <v>14.9118338914913</v>
      </c>
      <c r="F2337" s="95"/>
      <c r="G2337" s="107">
        <v>594.15393241704396</v>
      </c>
      <c r="H2337" s="108">
        <v>495.66255369666698</v>
      </c>
      <c r="I2337" s="108">
        <v>432.29861627653798</v>
      </c>
      <c r="J2337" s="108">
        <v>98.481528373297095</v>
      </c>
      <c r="K2337" s="95"/>
      <c r="L2337" s="107">
        <v>2899.0305244964402</v>
      </c>
      <c r="M2337" s="109">
        <v>2079.81125223965</v>
      </c>
      <c r="N2337" s="109">
        <v>378.89131532239003</v>
      </c>
      <c r="O2337" s="109">
        <v>301.55907632543</v>
      </c>
      <c r="P2337" s="109">
        <v>113.508032340515</v>
      </c>
      <c r="Q2337" s="109">
        <v>25.260848269340599</v>
      </c>
    </row>
    <row r="2338" spans="2:17" x14ac:dyDescent="0.25">
      <c r="B2338" t="s">
        <v>1093</v>
      </c>
      <c r="C2338" s="105">
        <v>20.185759024585298</v>
      </c>
      <c r="D2338" s="106">
        <v>16.970410925632201</v>
      </c>
      <c r="E2338" s="106">
        <v>14.788823172833199</v>
      </c>
      <c r="G2338" s="107">
        <v>583.41579963760705</v>
      </c>
      <c r="H2338" s="108">
        <v>490.48469509111698</v>
      </c>
      <c r="I2338" s="108">
        <v>427.43169016181798</v>
      </c>
      <c r="J2338" s="108">
        <v>92.931104545851994</v>
      </c>
      <c r="K2338" s="95"/>
      <c r="L2338" s="107">
        <v>2890.23463981233</v>
      </c>
      <c r="M2338" s="109">
        <v>2079.0488075357598</v>
      </c>
      <c r="N2338" s="109">
        <v>397.16654354241899</v>
      </c>
      <c r="O2338" s="109">
        <v>294.76690002599099</v>
      </c>
      <c r="P2338" s="109">
        <v>95.491036964312599</v>
      </c>
      <c r="Q2338" s="109">
        <v>23.7613517434608</v>
      </c>
    </row>
    <row r="2339" spans="2:17" x14ac:dyDescent="0.25">
      <c r="B2339" t="s">
        <v>1094</v>
      </c>
      <c r="C2339" s="105">
        <v>20.370082747209199</v>
      </c>
      <c r="D2339" s="106">
        <v>17.1642444420402</v>
      </c>
      <c r="E2339" s="106">
        <v>15.0301457640957</v>
      </c>
      <c r="G2339" s="107">
        <v>600.49782553704301</v>
      </c>
      <c r="H2339" s="108">
        <v>505.991634513294</v>
      </c>
      <c r="I2339" s="108">
        <v>443.079685087722</v>
      </c>
      <c r="J2339" s="108">
        <v>94.506191020963797</v>
      </c>
      <c r="K2339" s="95"/>
      <c r="L2339" s="107">
        <v>2947.9400402500301</v>
      </c>
      <c r="M2339" s="109">
        <v>2126.8655392267501</v>
      </c>
      <c r="N2339" s="109">
        <v>389.776154478016</v>
      </c>
      <c r="O2339" s="109">
        <v>304.47165770574998</v>
      </c>
      <c r="P2339" s="109">
        <v>98.126672028817396</v>
      </c>
      <c r="Q2339" s="109">
        <v>28.700016811969899</v>
      </c>
    </row>
    <row r="2340" spans="2:17" x14ac:dyDescent="0.25">
      <c r="B2340" t="s">
        <v>1095</v>
      </c>
      <c r="C2340" s="105">
        <v>20.925669004962799</v>
      </c>
      <c r="D2340" s="106">
        <v>17.756084624862801</v>
      </c>
      <c r="E2340" s="106">
        <v>15.4122285505177</v>
      </c>
      <c r="G2340" s="107">
        <v>609.11552622794795</v>
      </c>
      <c r="H2340" s="108">
        <v>516.85357478684398</v>
      </c>
      <c r="I2340" s="108">
        <v>448.62736296113297</v>
      </c>
      <c r="J2340" s="108">
        <v>92.211951512605907</v>
      </c>
      <c r="K2340" s="95"/>
      <c r="L2340" s="107">
        <v>2910.8532973712299</v>
      </c>
      <c r="M2340" s="109">
        <v>2103.6368191076999</v>
      </c>
      <c r="N2340" s="109">
        <v>371.54464845500797</v>
      </c>
      <c r="O2340" s="109">
        <v>307.70172432241901</v>
      </c>
      <c r="P2340" s="109">
        <v>95.622702904750795</v>
      </c>
      <c r="Q2340" s="109">
        <v>32.347402584563604</v>
      </c>
    </row>
    <row r="2341" spans="2:17" x14ac:dyDescent="0.25">
      <c r="B2341" t="s">
        <v>1096</v>
      </c>
      <c r="C2341" s="105">
        <v>21.429880180267801</v>
      </c>
      <c r="D2341" s="106">
        <v>17.9250502520031</v>
      </c>
      <c r="E2341" s="106">
        <v>15.5113138420647</v>
      </c>
      <c r="G2341" s="107">
        <v>606.97409104257395</v>
      </c>
      <c r="H2341" s="108">
        <v>507.70424249129297</v>
      </c>
      <c r="I2341" s="108">
        <v>439.33822965713102</v>
      </c>
      <c r="J2341" s="108">
        <v>99.269848550911107</v>
      </c>
      <c r="K2341" s="95"/>
      <c r="L2341" s="107">
        <v>2832.3727708074798</v>
      </c>
      <c r="M2341" s="109">
        <v>2043.4579473226099</v>
      </c>
      <c r="N2341" s="109">
        <v>367.31078997702002</v>
      </c>
      <c r="O2341" s="109">
        <v>308.08905977736498</v>
      </c>
      <c r="P2341" s="109">
        <v>92.927672131894994</v>
      </c>
      <c r="Q2341" s="109">
        <v>20.587301601996302</v>
      </c>
    </row>
    <row r="2342" spans="2:17" x14ac:dyDescent="0.25">
      <c r="B2342" t="s">
        <v>1097</v>
      </c>
      <c r="C2342" s="105">
        <v>21.1166944743964</v>
      </c>
      <c r="D2342" s="106">
        <v>17.7246578203561</v>
      </c>
      <c r="E2342" s="106">
        <v>15.346980418886201</v>
      </c>
      <c r="G2342" s="107">
        <v>603.60792648431095</v>
      </c>
      <c r="H2342" s="108">
        <v>506.648612431321</v>
      </c>
      <c r="I2342" s="108">
        <v>438.68414347099298</v>
      </c>
      <c r="J2342" s="108">
        <v>96.959314052992994</v>
      </c>
      <c r="K2342" s="95"/>
      <c r="L2342" s="107">
        <v>2858.4394551721798</v>
      </c>
      <c r="M2342" s="109">
        <v>2073.5351001375202</v>
      </c>
      <c r="N2342" s="109">
        <v>364.56904688742497</v>
      </c>
      <c r="O2342" s="109">
        <v>305.09256054340102</v>
      </c>
      <c r="P2342" s="109">
        <v>87.230163346384899</v>
      </c>
      <c r="Q2342" s="109">
        <v>28.012584256413501</v>
      </c>
    </row>
    <row r="2343" spans="2:17" x14ac:dyDescent="0.25">
      <c r="B2343" t="s">
        <v>1098</v>
      </c>
      <c r="C2343" s="105">
        <v>21.135467696945799</v>
      </c>
      <c r="D2343" s="106">
        <v>17.707999924448899</v>
      </c>
      <c r="E2343" s="106">
        <v>15.409124484974599</v>
      </c>
      <c r="G2343" s="107">
        <v>612.12642438437797</v>
      </c>
      <c r="H2343" s="108">
        <v>512.85993914003302</v>
      </c>
      <c r="I2343" s="108">
        <v>446.27979892038599</v>
      </c>
      <c r="J2343" s="108">
        <v>99.266485243669294</v>
      </c>
      <c r="K2343" s="95"/>
      <c r="L2343" s="107">
        <v>2896.20477370763</v>
      </c>
      <c r="M2343" s="109">
        <v>2100.7798130317401</v>
      </c>
      <c r="N2343" s="109">
        <v>371.37049668510099</v>
      </c>
      <c r="O2343" s="109">
        <v>309.61311067349197</v>
      </c>
      <c r="P2343" s="109">
        <v>85.916183545321303</v>
      </c>
      <c r="Q2343" s="109">
        <v>28.525169772896401</v>
      </c>
    </row>
    <row r="2344" spans="2:17" x14ac:dyDescent="0.25">
      <c r="B2344" t="s">
        <v>1099</v>
      </c>
      <c r="C2344" s="105">
        <v>20.9859207335032</v>
      </c>
      <c r="D2344" s="106">
        <v>17.573022609780601</v>
      </c>
      <c r="E2344" s="106">
        <v>15.281616538132999</v>
      </c>
      <c r="G2344" s="107">
        <v>622.37745932425105</v>
      </c>
      <c r="H2344" s="108">
        <v>521.161463602705</v>
      </c>
      <c r="I2344" s="108">
        <v>453.20545122363001</v>
      </c>
      <c r="J2344" s="108">
        <v>101.215995720995</v>
      </c>
      <c r="K2344" s="95"/>
      <c r="L2344" s="107">
        <v>2965.6905085448502</v>
      </c>
      <c r="M2344" s="109">
        <v>2138.37154784619</v>
      </c>
      <c r="N2344" s="109">
        <v>394.63767695496398</v>
      </c>
      <c r="O2344" s="109">
        <v>301.649264342192</v>
      </c>
      <c r="P2344" s="109">
        <v>94.380778494707201</v>
      </c>
      <c r="Q2344" s="109">
        <v>36.6512409073542</v>
      </c>
    </row>
    <row r="2345" spans="2:17" x14ac:dyDescent="0.25">
      <c r="B2345" t="s">
        <v>1100</v>
      </c>
      <c r="C2345" s="105">
        <v>21.2513335917047</v>
      </c>
      <c r="D2345" s="106">
        <v>17.938068502892101</v>
      </c>
      <c r="E2345" s="106">
        <v>15.5964271784958</v>
      </c>
      <c r="G2345" s="107">
        <v>588.88172409622905</v>
      </c>
      <c r="H2345" s="108">
        <v>497.07001498779698</v>
      </c>
      <c r="I2345" s="108">
        <v>432.18233279246903</v>
      </c>
      <c r="J2345" s="108">
        <v>91.811709107897698</v>
      </c>
      <c r="K2345" s="95"/>
      <c r="L2345" s="107">
        <v>2771.0342108887398</v>
      </c>
      <c r="M2345" s="109">
        <v>2004.9193545774201</v>
      </c>
      <c r="N2345" s="109">
        <v>354.43435765706403</v>
      </c>
      <c r="O2345" s="109">
        <v>291.57916563144698</v>
      </c>
      <c r="P2345" s="109">
        <v>75.845348310021805</v>
      </c>
      <c r="Q2345" s="109">
        <v>44.255984717917897</v>
      </c>
    </row>
    <row r="2346" spans="2:17" x14ac:dyDescent="0.25">
      <c r="B2346" t="s">
        <v>1101</v>
      </c>
      <c r="C2346" s="105">
        <v>20.418234594353901</v>
      </c>
      <c r="D2346" s="106">
        <v>17.164000732093999</v>
      </c>
      <c r="E2346" s="106">
        <v>15.0378432452972</v>
      </c>
      <c r="G2346" s="107">
        <v>614.50864856223905</v>
      </c>
      <c r="H2346" s="108">
        <v>516.56899351704806</v>
      </c>
      <c r="I2346" s="108">
        <v>452.58000574220398</v>
      </c>
      <c r="J2346" s="108">
        <v>97.939655045904004</v>
      </c>
      <c r="K2346" s="95"/>
      <c r="L2346" s="107">
        <v>3009.6071515025301</v>
      </c>
      <c r="M2346" s="109">
        <v>2176.4459272766799</v>
      </c>
      <c r="N2346" s="109">
        <v>411.76989235651399</v>
      </c>
      <c r="O2346" s="109">
        <v>297.84077634159399</v>
      </c>
      <c r="P2346" s="109">
        <v>87.393379955972406</v>
      </c>
      <c r="Q2346" s="109">
        <v>36.157175568487503</v>
      </c>
    </row>
    <row r="2347" spans="2:17" x14ac:dyDescent="0.25">
      <c r="B2347" t="s">
        <v>1102</v>
      </c>
      <c r="C2347" s="105">
        <v>21.260392616791499</v>
      </c>
      <c r="D2347" s="106">
        <v>17.930630718761901</v>
      </c>
      <c r="E2347" s="106">
        <v>15.7176645828759</v>
      </c>
      <c r="G2347" s="107">
        <v>632.77961907326596</v>
      </c>
      <c r="H2347" s="108">
        <v>533.67488928686998</v>
      </c>
      <c r="I2347" s="108">
        <v>467.80969602688998</v>
      </c>
      <c r="J2347" s="108">
        <v>99.104729785095699</v>
      </c>
      <c r="K2347" s="95"/>
      <c r="L2347" s="107">
        <v>2976.3308254876501</v>
      </c>
      <c r="M2347" s="109">
        <v>2118.8833114324402</v>
      </c>
      <c r="N2347" s="109">
        <v>432.62476235820202</v>
      </c>
      <c r="O2347" s="109">
        <v>301.96367865476799</v>
      </c>
      <c r="P2347" s="109">
        <v>98.345845736345396</v>
      </c>
      <c r="Q2347" s="109">
        <v>24.5132273074388</v>
      </c>
    </row>
    <row r="2348" spans="2:17" x14ac:dyDescent="0.25">
      <c r="B2348" t="s">
        <v>1103</v>
      </c>
      <c r="C2348" s="105">
        <v>21.6543191277662</v>
      </c>
      <c r="D2348" s="106">
        <v>18.364226004862601</v>
      </c>
      <c r="E2348" s="106">
        <v>16.1191819000713</v>
      </c>
      <c r="G2348" s="107">
        <v>623.58911363718005</v>
      </c>
      <c r="H2348" s="108">
        <v>528.84283035808505</v>
      </c>
      <c r="I2348" s="108">
        <v>464.19129109135002</v>
      </c>
      <c r="J2348" s="108">
        <v>94.746283280571902</v>
      </c>
      <c r="K2348" s="95"/>
      <c r="L2348" s="107">
        <v>2879.7447287898499</v>
      </c>
      <c r="M2348" s="109">
        <v>2077.8988610297902</v>
      </c>
      <c r="N2348" s="109">
        <v>389.299622591412</v>
      </c>
      <c r="O2348" s="109">
        <v>295.567975162766</v>
      </c>
      <c r="P2348" s="109">
        <v>86.833247222383704</v>
      </c>
      <c r="Q2348" s="109">
        <v>30.145022788164699</v>
      </c>
    </row>
    <row r="2349" spans="2:17" x14ac:dyDescent="0.25">
      <c r="B2349" t="s">
        <v>1104</v>
      </c>
      <c r="C2349" s="105">
        <v>21.6078077164793</v>
      </c>
      <c r="D2349" s="106">
        <v>18.528595986730998</v>
      </c>
      <c r="E2349" s="106">
        <v>16.281169292372301</v>
      </c>
      <c r="G2349" s="107">
        <v>605.85277436733702</v>
      </c>
      <c r="H2349" s="108">
        <v>519.51597454892305</v>
      </c>
      <c r="I2349" s="108">
        <v>456.50126635499697</v>
      </c>
      <c r="J2349" s="108">
        <v>86.336799819433494</v>
      </c>
      <c r="K2349" s="95"/>
      <c r="L2349" s="107">
        <v>2803.8604485788801</v>
      </c>
      <c r="M2349" s="109">
        <v>2026.60823096233</v>
      </c>
      <c r="N2349" s="109">
        <v>378.81060636438298</v>
      </c>
      <c r="O2349" s="109">
        <v>288.60662840678901</v>
      </c>
      <c r="P2349" s="109">
        <v>76.695109624440406</v>
      </c>
      <c r="Q2349" s="109">
        <v>33.139873228073</v>
      </c>
    </row>
    <row r="2350" spans="2:17" x14ac:dyDescent="0.25">
      <c r="B2350" t="s">
        <v>1105</v>
      </c>
      <c r="C2350" s="105">
        <v>21.3244750984592</v>
      </c>
      <c r="D2350" s="106">
        <v>18.361044465250199</v>
      </c>
      <c r="E2350" s="106">
        <v>16.0738447776653</v>
      </c>
      <c r="G2350" s="107">
        <v>594.38953430558104</v>
      </c>
      <c r="H2350" s="108">
        <v>511.78810351363302</v>
      </c>
      <c r="I2350" s="108">
        <v>448.03565235643299</v>
      </c>
      <c r="J2350" s="108">
        <v>82.601430790940398</v>
      </c>
      <c r="K2350" s="95"/>
      <c r="L2350" s="107">
        <v>2787.3583361896199</v>
      </c>
      <c r="M2350" s="109">
        <v>2017.7625607876901</v>
      </c>
      <c r="N2350" s="109">
        <v>381.43436085584898</v>
      </c>
      <c r="O2350" s="109">
        <v>285.55147119471502</v>
      </c>
      <c r="P2350" s="109">
        <v>74.8547697461225</v>
      </c>
      <c r="Q2350" s="109">
        <v>27.755173984791899</v>
      </c>
    </row>
    <row r="2351" spans="2:17" x14ac:dyDescent="0.25">
      <c r="B2351" t="s">
        <v>1106</v>
      </c>
      <c r="C2351" s="105">
        <v>21.638558047209301</v>
      </c>
      <c r="D2351" s="106">
        <v>18.640573043222201</v>
      </c>
      <c r="E2351" s="106">
        <v>16.385757289994299</v>
      </c>
      <c r="G2351" s="107">
        <v>600.40979727700596</v>
      </c>
      <c r="H2351" s="108">
        <v>517.22405243410606</v>
      </c>
      <c r="I2351" s="108">
        <v>454.65918714414897</v>
      </c>
      <c r="J2351" s="108">
        <v>83.185744842948097</v>
      </c>
      <c r="K2351" s="95"/>
      <c r="L2351" s="107">
        <v>2774.7218459154201</v>
      </c>
      <c r="M2351" s="109">
        <v>2012.3906955970599</v>
      </c>
      <c r="N2351" s="109">
        <v>378.797820006466</v>
      </c>
      <c r="O2351" s="109">
        <v>288.27088900629099</v>
      </c>
      <c r="P2351" s="109">
        <v>69.235369546914797</v>
      </c>
      <c r="Q2351" s="109">
        <v>26.0270717624926</v>
      </c>
    </row>
    <row r="2352" spans="2:17" x14ac:dyDescent="0.25">
      <c r="B2352" t="s">
        <v>1107</v>
      </c>
      <c r="C2352" s="105">
        <v>21.800296624915902</v>
      </c>
      <c r="D2352" s="106">
        <v>18.8255721157784</v>
      </c>
      <c r="E2352" s="106">
        <v>16.5400393345537</v>
      </c>
      <c r="G2352" s="107">
        <v>610.67635058253097</v>
      </c>
      <c r="H2352" s="108">
        <v>527.34748866455698</v>
      </c>
      <c r="I2352" s="108">
        <v>463.32446907041702</v>
      </c>
      <c r="J2352" s="108">
        <v>83.3288619201155</v>
      </c>
      <c r="K2352" s="95"/>
      <c r="L2352" s="107">
        <v>2801.22954787954</v>
      </c>
      <c r="M2352" s="109">
        <v>2032.0430073278001</v>
      </c>
      <c r="N2352" s="109">
        <v>384.23923475479597</v>
      </c>
      <c r="O2352" s="109">
        <v>290.71635123600697</v>
      </c>
      <c r="P2352" s="109">
        <v>71.978549445111696</v>
      </c>
      <c r="Q2352" s="109">
        <v>22.252405114598101</v>
      </c>
    </row>
    <row r="2353" spans="2:18" x14ac:dyDescent="0.25">
      <c r="B2353" t="s">
        <v>1108</v>
      </c>
      <c r="C2353" s="105">
        <v>22.047884088605102</v>
      </c>
      <c r="D2353" s="106">
        <v>19.085899044433901</v>
      </c>
      <c r="E2353" s="106">
        <v>16.760687447720201</v>
      </c>
      <c r="G2353" s="107">
        <v>607.92564885260697</v>
      </c>
      <c r="H2353" s="108">
        <v>526.25492377835201</v>
      </c>
      <c r="I2353" s="108">
        <v>462.141933934473</v>
      </c>
      <c r="J2353" s="108">
        <v>81.6707250722542</v>
      </c>
      <c r="K2353" s="95"/>
      <c r="L2353" s="107">
        <v>2757.2970104954402</v>
      </c>
      <c r="M2353" s="109">
        <v>1978.8695290164201</v>
      </c>
      <c r="N2353" s="109">
        <v>398.18159724541499</v>
      </c>
      <c r="O2353" s="109">
        <v>288.18697956646702</v>
      </c>
      <c r="P2353" s="109">
        <v>67.548149813637593</v>
      </c>
      <c r="Q2353" s="109">
        <v>24.510754860348801</v>
      </c>
    </row>
    <row r="2354" spans="2:18" x14ac:dyDescent="0.25">
      <c r="B2354" s="112" t="s">
        <v>1109</v>
      </c>
      <c r="C2354" s="113"/>
      <c r="D2354" s="114"/>
      <c r="E2354" s="115"/>
      <c r="F2354" s="116"/>
      <c r="G2354" s="115"/>
      <c r="H2354" s="116"/>
      <c r="I2354" s="115"/>
      <c r="J2354" s="116"/>
      <c r="K2354" s="116"/>
      <c r="L2354" s="115"/>
      <c r="M2354" s="116"/>
      <c r="N2354" s="117"/>
      <c r="O2354" s="116"/>
      <c r="P2354" s="116"/>
      <c r="Q2354" s="116"/>
      <c r="R2354" s="118"/>
    </row>
    <row r="2355" spans="2:18" x14ac:dyDescent="0.25">
      <c r="B2355" s="119"/>
      <c r="C2355" s="120"/>
      <c r="D2355" s="121"/>
      <c r="E2355" s="122"/>
      <c r="F2355" s="123"/>
      <c r="G2355" s="122"/>
      <c r="H2355" s="123"/>
      <c r="I2355" s="122"/>
      <c r="J2355" s="123"/>
      <c r="K2355" s="123"/>
      <c r="L2355" s="122"/>
      <c r="M2355" s="123"/>
      <c r="N2355" s="124"/>
      <c r="O2355" s="123"/>
      <c r="P2355" s="123"/>
      <c r="Q2355" s="123"/>
      <c r="R2355" s="125"/>
    </row>
    <row r="2356" spans="2:18" x14ac:dyDescent="0.25">
      <c r="B2356" s="126"/>
      <c r="C2356" s="127"/>
      <c r="D2356" s="127"/>
      <c r="E2356" s="127"/>
      <c r="F2356" s="127"/>
      <c r="G2356" s="127"/>
      <c r="H2356" s="127"/>
      <c r="I2356" s="127"/>
      <c r="J2356" s="127"/>
      <c r="K2356" s="127"/>
      <c r="L2356" s="128"/>
      <c r="M2356" s="128"/>
      <c r="N2356" s="128"/>
      <c r="O2356" s="128"/>
      <c r="P2356" s="128"/>
      <c r="Q2356" s="128"/>
      <c r="R2356" s="128"/>
    </row>
    <row r="2357" spans="2:18" x14ac:dyDescent="0.25">
      <c r="B2357" s="129" t="s">
        <v>1110</v>
      </c>
      <c r="C2357" s="129"/>
      <c r="D2357" s="129"/>
      <c r="E2357" s="129"/>
      <c r="F2357" s="130"/>
      <c r="G2357" s="122"/>
      <c r="H2357" s="123"/>
      <c r="I2357" s="122"/>
      <c r="J2357" s="123"/>
      <c r="K2357" s="123"/>
      <c r="L2357" s="122"/>
      <c r="M2357" s="123"/>
      <c r="N2357" s="124"/>
      <c r="O2357" s="123"/>
      <c r="P2357" s="123"/>
      <c r="Q2357" s="123"/>
      <c r="R2357" s="125"/>
    </row>
    <row r="2358" spans="2:18" x14ac:dyDescent="0.25">
      <c r="B2358" s="92"/>
      <c r="C2358" s="120"/>
      <c r="D2358" s="121"/>
      <c r="E2358" s="122"/>
      <c r="F2358" s="123"/>
      <c r="G2358" s="122"/>
      <c r="H2358" s="123"/>
      <c r="I2358" s="122"/>
      <c r="J2358" s="123"/>
      <c r="K2358" s="123"/>
      <c r="L2358" s="122"/>
      <c r="M2358" s="123"/>
      <c r="N2358" s="124"/>
      <c r="O2358" s="123"/>
      <c r="P2358" s="123"/>
      <c r="Q2358" s="123"/>
      <c r="R2358" s="125"/>
    </row>
    <row r="2359" spans="2:18" x14ac:dyDescent="0.25">
      <c r="B2359" s="119" t="s">
        <v>1111</v>
      </c>
      <c r="C2359" s="120"/>
      <c r="D2359" s="121"/>
      <c r="E2359" s="122"/>
      <c r="F2359" s="123"/>
      <c r="G2359" s="122"/>
      <c r="H2359" s="123"/>
      <c r="I2359" s="122"/>
      <c r="J2359" s="123"/>
      <c r="K2359" s="123"/>
      <c r="L2359" s="122"/>
      <c r="M2359" s="123"/>
      <c r="N2359" s="124"/>
      <c r="O2359" s="123"/>
      <c r="P2359" s="123"/>
      <c r="Q2359" s="123"/>
      <c r="R2359" s="125"/>
    </row>
    <row r="2360" spans="2:18" x14ac:dyDescent="0.25">
      <c r="C2360" s="2"/>
    </row>
    <row r="2361" spans="2:18" x14ac:dyDescent="0.25">
      <c r="B2361" s="90" t="s">
        <v>1112</v>
      </c>
      <c r="D2361" s="51"/>
      <c r="E2361" s="2"/>
    </row>
    <row r="2362" spans="2:18" ht="15.75" thickBot="1" x14ac:dyDescent="0.3">
      <c r="B2362" t="s">
        <v>1113</v>
      </c>
      <c r="C2362" s="46" t="s">
        <v>1114</v>
      </c>
      <c r="D2362" s="46" t="s">
        <v>1068</v>
      </c>
      <c r="E2362" s="2"/>
    </row>
    <row r="2363" spans="2:18" x14ac:dyDescent="0.25">
      <c r="B2363" t="s">
        <v>1108</v>
      </c>
      <c r="C2363">
        <v>15.48</v>
      </c>
      <c r="D2363" s="2">
        <v>16.8</v>
      </c>
      <c r="E2363" s="2"/>
    </row>
    <row r="2364" spans="2:18" x14ac:dyDescent="0.25">
      <c r="B2364" t="s">
        <v>1107</v>
      </c>
      <c r="C2364">
        <v>15.47</v>
      </c>
      <c r="D2364" s="2">
        <v>16.79</v>
      </c>
      <c r="E2364" s="2"/>
    </row>
    <row r="2365" spans="2:18" x14ac:dyDescent="0.25">
      <c r="B2365" t="s">
        <v>1106</v>
      </c>
      <c r="C2365">
        <v>15.6</v>
      </c>
      <c r="D2365" s="2">
        <v>16.87</v>
      </c>
      <c r="E2365" s="2"/>
    </row>
    <row r="2366" spans="2:18" x14ac:dyDescent="0.25">
      <c r="B2366" t="s">
        <v>1105</v>
      </c>
      <c r="C2366">
        <v>15.48</v>
      </c>
      <c r="D2366" s="2">
        <v>16.760000000000002</v>
      </c>
      <c r="E2366" s="2"/>
    </row>
    <row r="2367" spans="2:18" x14ac:dyDescent="0.25">
      <c r="B2367" t="s">
        <v>1104</v>
      </c>
      <c r="C2367">
        <v>15.65</v>
      </c>
      <c r="D2367" s="2">
        <v>16.98</v>
      </c>
      <c r="E2367" s="2"/>
    </row>
    <row r="2368" spans="2:18" x14ac:dyDescent="0.25">
      <c r="B2368" t="s">
        <v>1103</v>
      </c>
      <c r="C2368">
        <v>15.2</v>
      </c>
      <c r="D2368" s="2">
        <v>16.5</v>
      </c>
      <c r="E2368" s="2"/>
    </row>
    <row r="2369" spans="2:5" x14ac:dyDescent="0.25">
      <c r="B2369" t="s">
        <v>1102</v>
      </c>
      <c r="C2369">
        <v>14.89</v>
      </c>
      <c r="D2369" s="2">
        <v>16.13</v>
      </c>
      <c r="E2369" s="2"/>
    </row>
    <row r="2370" spans="2:5" x14ac:dyDescent="0.25">
      <c r="B2370" t="s">
        <v>1101</v>
      </c>
      <c r="C2370">
        <v>14.42</v>
      </c>
      <c r="D2370" s="2">
        <v>15.64</v>
      </c>
      <c r="E2370" s="2"/>
    </row>
    <row r="2371" spans="2:5" x14ac:dyDescent="0.25">
      <c r="B2371" t="s">
        <v>1100</v>
      </c>
      <c r="C2371">
        <v>14.94</v>
      </c>
      <c r="D2371" s="2">
        <v>16.13</v>
      </c>
      <c r="E2371" s="2"/>
    </row>
    <row r="2372" spans="2:5" x14ac:dyDescent="0.25">
      <c r="B2372" t="s">
        <v>1099</v>
      </c>
      <c r="C2372">
        <v>14.37</v>
      </c>
      <c r="D2372" s="2">
        <v>15.58</v>
      </c>
    </row>
    <row r="2373" spans="2:5" x14ac:dyDescent="0.25">
      <c r="B2373" t="s">
        <v>1098</v>
      </c>
      <c r="C2373">
        <v>14.33</v>
      </c>
      <c r="D2373" s="2">
        <v>15.55</v>
      </c>
    </row>
    <row r="2374" spans="2:5" x14ac:dyDescent="0.25">
      <c r="B2374" t="s">
        <v>1097</v>
      </c>
      <c r="C2374">
        <v>14.35</v>
      </c>
      <c r="D2374" s="2">
        <v>15.6</v>
      </c>
    </row>
    <row r="2375" spans="2:5" x14ac:dyDescent="0.25">
      <c r="B2375" t="s">
        <v>1096</v>
      </c>
      <c r="C2375">
        <v>14.4</v>
      </c>
      <c r="D2375" s="2">
        <v>15.6</v>
      </c>
    </row>
    <row r="2376" spans="2:5" x14ac:dyDescent="0.25">
      <c r="B2376" t="s">
        <v>1095</v>
      </c>
      <c r="C2376">
        <v>14.19</v>
      </c>
      <c r="D2376" s="2">
        <v>15.4</v>
      </c>
    </row>
    <row r="2377" spans="2:5" x14ac:dyDescent="0.25">
      <c r="B2377" t="s">
        <v>1094</v>
      </c>
      <c r="C2377">
        <v>14.1</v>
      </c>
      <c r="D2377" s="2">
        <v>15.3</v>
      </c>
    </row>
    <row r="2378" spans="2:5" x14ac:dyDescent="0.25">
      <c r="B2378" t="s">
        <v>1093</v>
      </c>
      <c r="C2378">
        <v>14.16</v>
      </c>
      <c r="D2378" s="2">
        <v>15.34</v>
      </c>
    </row>
    <row r="2379" spans="2:5" x14ac:dyDescent="0.25">
      <c r="B2379" t="s">
        <v>1092</v>
      </c>
      <c r="C2379">
        <v>14.64</v>
      </c>
      <c r="D2379" s="2">
        <v>15.63</v>
      </c>
    </row>
    <row r="2380" spans="2:5" x14ac:dyDescent="0.25">
      <c r="B2380" t="s">
        <v>1091</v>
      </c>
      <c r="C2380">
        <v>14.32</v>
      </c>
      <c r="D2380" s="2">
        <v>15.32</v>
      </c>
    </row>
    <row r="2381" spans="2:5" x14ac:dyDescent="0.25">
      <c r="B2381" t="s">
        <v>1090</v>
      </c>
      <c r="C2381">
        <v>13.88</v>
      </c>
      <c r="D2381" s="2">
        <v>14.88</v>
      </c>
    </row>
    <row r="2382" spans="2:5" x14ac:dyDescent="0.25">
      <c r="B2382" t="s">
        <v>1089</v>
      </c>
      <c r="C2382">
        <v>13.74</v>
      </c>
      <c r="D2382" s="2">
        <v>14.75</v>
      </c>
    </row>
    <row r="2383" spans="2:5" x14ac:dyDescent="0.25">
      <c r="B2383" t="s">
        <v>1088</v>
      </c>
      <c r="C2383">
        <v>13.78</v>
      </c>
      <c r="D2383">
        <v>14.72</v>
      </c>
    </row>
    <row r="2384" spans="2:5" x14ac:dyDescent="0.25">
      <c r="B2384" t="s">
        <v>1087</v>
      </c>
      <c r="C2384">
        <v>13.69</v>
      </c>
      <c r="D2384">
        <v>14.57</v>
      </c>
    </row>
    <row r="2385" spans="2:4" x14ac:dyDescent="0.25">
      <c r="B2385" t="s">
        <v>1086</v>
      </c>
      <c r="C2385">
        <v>13.51</v>
      </c>
      <c r="D2385">
        <v>14.39</v>
      </c>
    </row>
    <row r="2386" spans="2:4" x14ac:dyDescent="0.25">
      <c r="B2386" t="s">
        <v>1085</v>
      </c>
      <c r="C2386">
        <v>13.31</v>
      </c>
      <c r="D2386">
        <v>14.19</v>
      </c>
    </row>
    <row r="2387" spans="2:4" x14ac:dyDescent="0.25">
      <c r="B2387" t="s">
        <v>1084</v>
      </c>
      <c r="C2387">
        <v>13.52</v>
      </c>
      <c r="D2387">
        <v>14.34</v>
      </c>
    </row>
    <row r="2388" spans="2:4" x14ac:dyDescent="0.25">
      <c r="B2388" t="s">
        <v>1083</v>
      </c>
      <c r="C2388">
        <v>12.77</v>
      </c>
      <c r="D2388">
        <v>13.59</v>
      </c>
    </row>
    <row r="2389" spans="2:4" x14ac:dyDescent="0.25">
      <c r="B2389" t="s">
        <v>1082</v>
      </c>
      <c r="C2389">
        <v>12.72</v>
      </c>
      <c r="D2389">
        <v>13.44</v>
      </c>
    </row>
  </sheetData>
  <mergeCells count="54">
    <mergeCell ref="L2316:Q2316"/>
    <mergeCell ref="H2317:J2317"/>
    <mergeCell ref="L2317:L2319"/>
    <mergeCell ref="M2317:Q2317"/>
    <mergeCell ref="M2318:M2320"/>
    <mergeCell ref="O2318:O2319"/>
    <mergeCell ref="P2318:P2320"/>
    <mergeCell ref="E2004:E2005"/>
    <mergeCell ref="F2004:F2005"/>
    <mergeCell ref="E2006:E2007"/>
    <mergeCell ref="F2006:F2007"/>
    <mergeCell ref="C2316:E2316"/>
    <mergeCell ref="G2316:J2316"/>
    <mergeCell ref="E1993:E1994"/>
    <mergeCell ref="F1993:F1994"/>
    <mergeCell ref="E1995:E1996"/>
    <mergeCell ref="F1995:F1996"/>
    <mergeCell ref="E2002:E2003"/>
    <mergeCell ref="F2002:F2003"/>
    <mergeCell ref="E1982:E1983"/>
    <mergeCell ref="F1982:F1983"/>
    <mergeCell ref="E1984:E1985"/>
    <mergeCell ref="F1984:F1985"/>
    <mergeCell ref="E1991:E1992"/>
    <mergeCell ref="F1991:F1992"/>
    <mergeCell ref="E1969:E1970"/>
    <mergeCell ref="F1969:F1970"/>
    <mergeCell ref="E1971:E1972"/>
    <mergeCell ref="F1971:F1972"/>
    <mergeCell ref="E1973:E1974"/>
    <mergeCell ref="F1973:F1974"/>
    <mergeCell ref="E1483:E1486"/>
    <mergeCell ref="F1483:F1486"/>
    <mergeCell ref="G1483:G1486"/>
    <mergeCell ref="H1483:H1486"/>
    <mergeCell ref="E1687:E1690"/>
    <mergeCell ref="F1687:F1690"/>
    <mergeCell ref="G1687:G1690"/>
    <mergeCell ref="H1687:H1690"/>
    <mergeCell ref="B308:N308"/>
    <mergeCell ref="B379:N379"/>
    <mergeCell ref="B406:N406"/>
    <mergeCell ref="K832:K835"/>
    <mergeCell ref="L832:L835"/>
    <mergeCell ref="E1472:E1475"/>
    <mergeCell ref="F1472:F1475"/>
    <mergeCell ref="G1472:G1475"/>
    <mergeCell ref="H1472:H1475"/>
    <mergeCell ref="B1:H1"/>
    <mergeCell ref="B9:N9"/>
    <mergeCell ref="B75:N75"/>
    <mergeCell ref="B118:N118"/>
    <mergeCell ref="B161:N161"/>
    <mergeCell ref="B275:N275"/>
  </mergeCells>
  <conditionalFormatting sqref="F2328:F2329">
    <cfRule type="expression" dxfId="1" priority="1">
      <formula>#REF!="-"</formula>
    </cfRule>
  </conditionalFormatting>
  <conditionalFormatting sqref="F2328:F2329">
    <cfRule type="expression" dxfId="0" priority="2">
      <formula>#REF!="-"</formula>
    </cfRule>
  </conditionalFormatting>
  <hyperlinks>
    <hyperlink ref="B2357" r:id="rId1" display="http://www.bankofengland.co.uk/mfsd/iadb/notesiadb/mfi_bs.htm" xr:uid="{F60502EA-BBBA-41A3-9ED3-66B0E5EB4862}"/>
    <hyperlink ref="B2357:E2357" r:id="rId2" display="Explanatory notes" xr:uid="{8CB582EE-1BEB-483D-A908-A9277A410B99}"/>
    <hyperlink ref="B2314" r:id="rId3" xr:uid="{69FF42FF-1D21-4541-B40D-A2BCB25AEC3A}"/>
    <hyperlink ref="B2361" r:id="rId4" xr:uid="{11D4A4F3-DB8A-40BF-A88E-0C3345DA373B}"/>
    <hyperlink ref="B2114" r:id="rId5" display="https://www.closebrothers.com/who-we-are" xr:uid="{4FE5E2CC-5199-4A4E-BFA1-8CD086315B05}"/>
    <hyperlink ref="B2115" r:id="rId6" display="https://www.closebrothers.com/what-we-do/lending" xr:uid="{59F3B080-BA27-4875-962F-B40370C281BC}"/>
    <hyperlink ref="B2116" r:id="rId7" display="http://www.fundinguniverse.com/company-histories/close-brothers-group-plc-history/" xr:uid="{5CD460C2-CF66-4BCA-A86C-3A26E1C4853C}"/>
    <hyperlink ref="B2117" r:id="rId8" xr:uid="{2383FA5F-2B6D-49D9-9201-3FBAD1D881CB}"/>
    <hyperlink ref="B2118" r:id="rId9" location="year-tabs-tab" display="https://www.closebrothers.com/investor-relations/shareholder-information/annual-general-meeting - year-tabs-tab" xr:uid="{AB7F8500-99BE-425A-918B-CB264C09099D}"/>
    <hyperlink ref="B2119" r:id="rId10" display="https://www.closebrothers.com/system/files/rrp/presentations/CBG Investor event presentation 15.06.21.pdf" xr:uid="{F63FCF04-3D22-4664-A9A0-3408744295F5}"/>
    <hyperlink ref="B2120" r:id="rId11" display="https://assets.ey.com/content/dam/ey-sites/ey-com/en_gl/topics/insurance/insurance-outlook-pdfs/ey-global-insurance-outlook-uk.pdf" xr:uid="{329858C2-9B31-4280-A2D6-117E6EBE4C5B}"/>
    <hyperlink ref="B2121" r:id="rId12" display="https://www.winterflood.com/coverage" xr:uid="{E6371C3F-9D13-431E-94B1-C881EF81390F}"/>
    <hyperlink ref="B2122" r:id="rId13" display="https://www.thewealthmosaic.com/vendors/winterflood-business-services/" xr:uid="{4ACEA6ED-7D94-4811-89C2-FB2EDA1ECE62}"/>
    <hyperlink ref="B2123" r:id="rId14" location="cal-tab-1" display="https://www.closesavings.co.uk/personal/savings-accounts - cal-tab-1" xr:uid="{ABA563A8-8DA0-4EE6-8388-1B5B4F19B852}"/>
    <hyperlink ref="B2124" r:id="rId15" location="fixedsavings" display="https://www.moneysavingexpert.com/savings/savings-accounts-best-interest/ - fixedsavings" xr:uid="{C59334F1-6F8F-4ACD-A6BE-DE69519FC0C3}"/>
    <hyperlink ref="B2125" r:id="rId16" location="cal-tab-51" display="https://www.closesavings.co.uk/business/our-products - cal-tab-51" xr:uid="{C10C4A16-5B3A-477D-A91B-41EA77E61DAF}"/>
    <hyperlink ref="B2126" r:id="rId17" display="https://www.ft.com/content/8127dbfd-a464-4ee5-9581-ff1edb22e20c" xr:uid="{88480AD5-133E-4B88-87B5-670BCD2D6CCD}"/>
    <hyperlink ref="B2127" r:id="rId18" display="https://www.closeassetfinance.co.uk/industry-insights/business-sentiment-index-optimism-dips-inflation-and-cost-rises-bite" xr:uid="{54D6F87C-F3F8-4B47-B5E9-EE869E87BC7D}"/>
    <hyperlink ref="B2128" r:id="rId19" display="https://www.british-business-bank.co.uk/wp-content/uploads/2022/02/Small-Business-Finance-Markets-Report-2022-FINAL.pdf" xr:uid="{F929EE80-0878-4DA6-B884-C0AD567B001F}"/>
    <hyperlink ref="B2129" r:id="rId20" display="https://www.fla.org.uk/research/asset-finance/" xr:uid="{62B53391-0958-4B3C-831D-AE036061085C}"/>
    <hyperlink ref="B2130" r:id="rId21" display="https://www.expertmarket.co.uk/invoice-factoring/top-10-invoice-financing-companies-in-the-uk" xr:uid="{172B8E7B-B47F-4F46-A786-0EA6F327AED5}"/>
    <hyperlink ref="B2131" r:id="rId22" display="https://www.ukfinance.org.uk/area-of-expertise/invoice-finance-and-asset-based-lending" xr:uid="{B92DB399-1374-4B1E-8FE0-9DC80E00D35C}"/>
    <hyperlink ref="B2132" r:id="rId23" display="https://www.smmt.co.uk/2022/02/used-car-market-up-despite-volatile-year/" xr:uid="{61F8A06B-FE43-4377-BCD6-014E96B34632}"/>
    <hyperlink ref="B2133" r:id="rId24" display="https://uk.motor1.com/news/568054/consumer-car-finance-market-2021/" xr:uid="{A84CD1FA-4EA7-47F7-80E9-54E6536BEE38}"/>
    <hyperlink ref="B2134" r:id="rId25" display="https://www.statista.com/statistics/793325/non-life-gross-premiums-united-kingdom/" xr:uid="{A64ED094-830F-4FD5-9DDE-716D6D02956A}"/>
    <hyperlink ref="B2135" r:id="rId26" display="https://www.gov.uk/government/statistical-data-sets/live-tables-on-dwelling-stock-including-vacants" xr:uid="{4DF68798-E362-4BD1-952A-8B1760F8279C}"/>
    <hyperlink ref="B2136" r:id="rId27" location="planning-performance-tables" display="https://www.gov.uk/government/statistical-data-sets/live-tables-on-planning-application-statistics - planning-performance-tables" xr:uid="{DD1FCE18-E8B6-468E-AB8B-AEE82411794B}"/>
    <hyperlink ref="B2137" r:id="rId28" display="https://www.savills.co.uk/research_articles/229130/328311-0" xr:uid="{A4BE4B82-CDB2-4FD9-AEA4-118A39A34381}"/>
    <hyperlink ref="B2138" r:id="rId29" display="https://assets.publishing.service.gov.uk/government/uploads/system/uploads/attachment_data/file/1035653/Housing_Supply_England_2020-21.pdf" xr:uid="{DA6E9343-4611-4E90-A845-CB3387D60A8A}"/>
    <hyperlink ref="B2139" r:id="rId30" display="https://www.theia.org/sites/default/files/2021-09/IMS report 2021.pdf" xr:uid="{20BD4BA5-7EF5-4315-80A7-336AE7737BA2}"/>
    <hyperlink ref="B2140" r:id="rId31" display="https://www.londonstockexchange.com/reports?tab=market-summary" xr:uid="{AD11D82F-89B9-4B5B-BAE2-07923B0EC95D}"/>
    <hyperlink ref="B2141" r:id="rId32" display="https://www.winterflood.com/documents" xr:uid="{599BAFDF-7529-43F5-AB76-979E18814958}"/>
    <hyperlink ref="B2142" r:id="rId33" display="https://www.ukfinance.org.uk/system/files/2022-06/Business Finance Review 2022 Q1_0.pdf" xr:uid="{4EE3CB61-56A2-4413-8444-BED4D1E19ABB}"/>
    <hyperlink ref="B2143" r:id="rId34" display="https://www.bankofengland.co.uk/statistics/money-and-credit/2022/april-2022" xr:uid="{A4425CF3-A150-4DF3-B6A1-A7B6799BAEF1}"/>
    <hyperlink ref="B2144" r:id="rId35" display="https://assets.kpmg/content/dam/kpmg/uk/pdf/2021/12/kpmg-s-guide-to-directors-remuneration-2021-full.pdf" xr:uid="{E798CAE7-037F-478A-AB14-CE8664501B90}"/>
    <hyperlink ref="B2145" r:id="rId36" display="https://www.closebrothers.com/system/files/rrp/reports/CBG Pillar 3 disclosures 2021.pdf" xr:uid="{97F1AC45-F0E1-4536-AE78-216DFF8D45C6}"/>
    <hyperlink ref="B2146" r:id="rId37" display="https://www.spencerstuart.com/research-and-insight/uk-board-index/trends" xr:uid="{4E233998-90B8-45D1-8483-9FEAAFA8AD1E}"/>
    <hyperlink ref="B2150" r:id="rId38" display="https://www.bankingsupervision.europa.eu/press/pr/date/2022/html/ssm.pr220112~618de6b7dd.en.html" xr:uid="{B12B9F4C-300A-4C9F-99A9-FD990F5398FC}"/>
    <hyperlink ref="B2151" r:id="rId39" display="https://www.bankofengland.co.uk/statistics/yield-curves" xr:uid="{AB6CFCF4-65B8-418F-AC45-4C0BF2E7DF5F}"/>
    <hyperlink ref="B2152" r:id="rId40" display="https://fred.stlouisfed.org/series/BOGZ1FL010000016A" xr:uid="{983188DA-87D1-4DC4-9F3D-792363E15B67}"/>
    <hyperlink ref="B2153" r:id="rId41" location=":~:text=The%20aggregate%20stage%202%20loans,billion%20in%20the%20previous%20quarter" display="https://www.bankingsupervision.europa.eu/press/pr/date/2022/html/ssm.pr220408~92e53db138.en.html - :~:text=The%20aggregate%20stage%202%20loans,billion%20in%20the%20previous%20quarter" xr:uid="{8CC21EF2-9749-4FBC-A4DB-9D0E77BBFBFC}"/>
    <hyperlink ref="B2154" r:id="rId42" display="https://www.bankofengland.co.uk/statistics/banking-sector-regulatory-capital/2021/2021-q4" xr:uid="{2653B36B-4455-4CC4-91D8-998FD4181FE4}"/>
    <hyperlink ref="B2155" r:id="rId43" display="https://www.federalreserve.gov/publications/files/202205-supervision-and-regulation-report.pdf" xr:uid="{BAE074B7-448E-47B3-BBB4-AC8CA449B997}"/>
    <hyperlink ref="B2156" r:id="rId44" display="https://www.bankofengland.co.uk/-/media/boe/files/financial-stability-report/2021/december-2021.pdf" xr:uid="{01CAC715-2C4C-4822-8812-91CC538E7963}"/>
    <hyperlink ref="B2157" r:id="rId45" display="https://www.imf.org/en/Publications/CR/Issues/2022/04/07/United-Kingdom-Financial-Sector-Assessment-Program-Systemic-Stress-and-Climate-Related-516264" xr:uid="{849488DA-3F8B-47B7-ABBE-C09239FAA119}"/>
    <hyperlink ref="B2158" r:id="rId46" display="https://www.federalreserve.gov/publications/large-bank-capital-requirements-20210805.htm" xr:uid="{348AEFCF-34CA-48B3-9B46-A80071BA9C15}"/>
    <hyperlink ref="B2159" r:id="rId47" display="https://www.credit-connect.co.uk/wp-content/uploads/2018/04/6-reasons-to-go-IRB-a-Jaywing-whitepaper.pdf" xr:uid="{CA460BC3-2FF0-4244-9A13-660C41F571C1}"/>
    <hyperlink ref="B2160" r:id="rId48" location=":~:text=Share%20price%20forecast,the%20last%20price%20of%201%2C032.00" display="https://markets.ft.com/data/equities/tearsheet/forecasts?s=CBG:LSE - :~:text=Share%20price%20forecast,the%20last%20price%20of%201%2C032.00" xr:uid="{72A6ADC1-2926-44AF-BDA9-8275AA834F85}"/>
    <hyperlink ref="B2161" r:id="rId49" display="https://www.closebrothers.com/investor-relations/investor-information/analyst-coverage" xr:uid="{DE5E14E4-5E5D-4662-9E0A-7E231B7A2085}"/>
    <hyperlink ref="B2162" r:id="rId50" display="https://www.eba.europa.eu/sites/default/documents/files/document_library/Publications/Reports/2021/1025522/EBA Report on Liquidity Measures under Article 509%281%29 of the CRR.pdf" xr:uid="{6B6B98EC-AFFE-4D7B-A11D-EA6E90634996}"/>
    <hyperlink ref="B2163" r:id="rId51" display="https://www.closebrothers.com/credit-ratings" xr:uid="{26FFE7C6-FEAF-4904-AA80-120AD320402C}"/>
    <hyperlink ref="B2164" r:id="rId52" display="https://curvesecurities.com.au/creditratings/" xr:uid="{6822E1E9-3DC8-431A-8016-4B790C4971E2}"/>
    <hyperlink ref="B2165" r:id="rId53" display="https://www.advratings.com/uk/credit-ratings" xr:uid="{867F9696-4F56-4F87-BA72-E1DB6250D88E}"/>
    <hyperlink ref="B2166" r:id="rId54" location=":~:text=Economic%20Forecast%20Summary%20(June%202022,by%20the%20end%20of%202023" display="https://www.oecd.org/economy/united-kingdom-economic-snapshot/ - :~:text=Economic%20Forecast%20Summary%20(June%202022,by%20the%20end%20of%202023" xr:uid="{CC714F19-293C-4EF9-A106-EC148C3B8E56}"/>
    <hyperlink ref="B2167" r:id="rId55" display="https://www.bankofengland.co.uk/-/media/boe/files/monetary-policy-report/2022/may/monetary-policy-report-may-2022.pdf" xr:uid="{B32ACCC0-2F02-45B7-BF37-899BA4C39561}"/>
    <hyperlink ref="B2168" r:id="rId56" display="https://uk.finance.yahoo.com/quote/CBG.L/history?period1=1469059200&amp;period2=1629504000&amp;interval=1d&amp;filter=history&amp;frequency=1d&amp;includeAdjustedClose=true" xr:uid="{C17B4A3A-B444-4BBA-8CEB-519E59429BCE}"/>
  </hyperlinks>
  <pageMargins left="0.7" right="0.7" top="0.75" bottom="0.75" header="0.3" footer="0.3"/>
  <pageSetup paperSize="9" orientation="portrait" r:id="rId57"/>
  <drawing r:id="rId58"/>
  <legacyDrawing r:id="rId5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CBG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Faition Burrniku</dc:creator>
  <cp:lastModifiedBy>Faition Burrniku</cp:lastModifiedBy>
  <dcterms:created xsi:type="dcterms:W3CDTF">2022-06-21T11:17:34Z</dcterms:created>
  <dcterms:modified xsi:type="dcterms:W3CDTF">2022-06-21T11:19:29Z</dcterms:modified>
</cp:coreProperties>
</file>