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htdocs\Project_SPARTA_PH\03_Outputs\Course_Evaluation\"/>
    </mc:Choice>
  </mc:AlternateContent>
  <xr:revisionPtr revIDLastSave="0" documentId="13_ncr:1_{371E5855-B2DB-4142-A82E-85A8AF0522C6}" xr6:coauthVersionLast="47" xr6:coauthVersionMax="47" xr10:uidLastSave="{00000000-0000-0000-0000-000000000000}"/>
  <bookViews>
    <workbookView xWindow="-120" yWindow="-120" windowWidth="19200" windowHeight="11760" tabRatio="767" activeTab="4" xr2:uid="{71074A19-0A8E-4A39-A280-0FF2D7A6D92C}"/>
  </bookViews>
  <sheets>
    <sheet name="Overall Rating" sheetId="1" r:id="rId1"/>
    <sheet name="Histogram" sheetId="4" r:id="rId2"/>
    <sheet name="Heatmap" sheetId="3" r:id="rId3"/>
    <sheet name="Competencies" sheetId="5" r:id="rId4"/>
    <sheet name="Chart" sheetId="6" r:id="rId5"/>
  </sheets>
  <definedNames>
    <definedName name="_xlchart.v1.0" hidden="1">Competencies!$C$30</definedName>
    <definedName name="_xlchart.v1.1" hidden="1">Competencies!$C$31:$C$40</definedName>
    <definedName name="_xlchart.v1.10" hidden="1">'Overall Rating'!$F$2:$F$31</definedName>
    <definedName name="_xlchart.v1.11" hidden="1">Heatmap!$F$2:$F$31</definedName>
    <definedName name="_xlchart.v1.12" hidden="1">Heatmap!$F$2:$F$31</definedName>
    <definedName name="_xlchart.v1.13" hidden="1">'Overall Rating'!$E$37:$E$64</definedName>
    <definedName name="_xlchart.v1.14" hidden="1">Heatmap!$F$2:$F$31</definedName>
    <definedName name="_xlchart.v1.15" hidden="1">'Overall Rating'!$F$2:$F$31</definedName>
    <definedName name="_xlchart.v1.16" hidden="1">'Overall Rating'!$F$37:$F$64</definedName>
    <definedName name="_xlchart.v1.17" hidden="1">'Overall Rating'!$F$2:$F$31</definedName>
    <definedName name="_xlchart.v1.18" hidden="1">Heatmap!$F$2:$F$31</definedName>
    <definedName name="_xlchart.v1.19" hidden="1">'Overall Rating'!$E$37:$E$64</definedName>
    <definedName name="_xlchart.v1.2" hidden="1">Competencies!$C$30</definedName>
    <definedName name="_xlchart.v1.20" hidden="1">Heatmap!$F$2:$F$31</definedName>
    <definedName name="_xlchart.v1.3" hidden="1">Competencies!$C$31:$C$40</definedName>
    <definedName name="_xlchart.v1.4" hidden="1">Heatmap!$F$2:$F$31</definedName>
    <definedName name="_xlchart.v1.5" hidden="1">'Overall Rating'!$E$37:$E$64</definedName>
    <definedName name="_xlchart.v1.6" hidden="1">'Overall Rating'!$F$2:$F$31</definedName>
    <definedName name="_xlchart.v1.7" hidden="1">'Overall Rating'!$F$37:$F$64</definedName>
    <definedName name="_xlchart.v1.8" hidden="1">'Overall Rating'!$F$2:$F$31</definedName>
    <definedName name="_xlchart.v1.9" hidden="1">'Overall Rating'!$F$37:$F$64</definedName>
  </definedNames>
  <calcPr calcId="191029"/>
  <pivotCaches>
    <pivotCache cacheId="1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4" i="1" l="1"/>
  <c r="P64" i="1"/>
  <c r="O64" i="1"/>
  <c r="N64" i="1"/>
  <c r="M64" i="1"/>
  <c r="L64" i="1"/>
  <c r="K64" i="1"/>
  <c r="J64" i="1"/>
  <c r="I64" i="1"/>
  <c r="H64" i="1"/>
  <c r="Q63" i="1"/>
  <c r="P63" i="1"/>
  <c r="O63" i="1"/>
  <c r="N63" i="1"/>
  <c r="M63" i="1"/>
  <c r="L63" i="1"/>
  <c r="K63" i="1"/>
  <c r="J63" i="1"/>
  <c r="I63" i="1"/>
  <c r="H63" i="1"/>
  <c r="F63" i="1" s="1"/>
  <c r="Q62" i="1"/>
  <c r="P62" i="1"/>
  <c r="O62" i="1"/>
  <c r="N62" i="1"/>
  <c r="M62" i="1"/>
  <c r="L62" i="1"/>
  <c r="K62" i="1"/>
  <c r="J62" i="1"/>
  <c r="I62" i="1"/>
  <c r="H62" i="1"/>
  <c r="Q61" i="1"/>
  <c r="P61" i="1"/>
  <c r="O61" i="1"/>
  <c r="N61" i="1"/>
  <c r="M61" i="1"/>
  <c r="L61" i="1"/>
  <c r="K61" i="1"/>
  <c r="J61" i="1"/>
  <c r="I61" i="1"/>
  <c r="H61" i="1"/>
  <c r="F61" i="1" s="1"/>
  <c r="Q60" i="1"/>
  <c r="P60" i="1"/>
  <c r="O60" i="1"/>
  <c r="N60" i="1"/>
  <c r="M60" i="1"/>
  <c r="L60" i="1"/>
  <c r="K60" i="1"/>
  <c r="J60" i="1"/>
  <c r="I60" i="1"/>
  <c r="H60" i="1"/>
  <c r="Q59" i="1"/>
  <c r="P59" i="1"/>
  <c r="O59" i="1"/>
  <c r="N59" i="1"/>
  <c r="M59" i="1"/>
  <c r="L59" i="1"/>
  <c r="K59" i="1"/>
  <c r="J59" i="1"/>
  <c r="I59" i="1"/>
  <c r="H59" i="1"/>
  <c r="F59" i="1" s="1"/>
  <c r="Q58" i="1"/>
  <c r="P58" i="1"/>
  <c r="O58" i="1"/>
  <c r="N58" i="1"/>
  <c r="M58" i="1"/>
  <c r="L58" i="1"/>
  <c r="K58" i="1"/>
  <c r="J58" i="1"/>
  <c r="I58" i="1"/>
  <c r="H58" i="1"/>
  <c r="Q57" i="1"/>
  <c r="P57" i="1"/>
  <c r="O57" i="1"/>
  <c r="N57" i="1"/>
  <c r="M57" i="1"/>
  <c r="L57" i="1"/>
  <c r="K57" i="1"/>
  <c r="J57" i="1"/>
  <c r="I57" i="1"/>
  <c r="H57" i="1"/>
  <c r="F57" i="1" s="1"/>
  <c r="Q56" i="1"/>
  <c r="P56" i="1"/>
  <c r="O56" i="1"/>
  <c r="N56" i="1"/>
  <c r="M56" i="1"/>
  <c r="L56" i="1"/>
  <c r="K56" i="1"/>
  <c r="J56" i="1"/>
  <c r="I56" i="1"/>
  <c r="H56" i="1"/>
  <c r="Q55" i="1"/>
  <c r="P55" i="1"/>
  <c r="E55" i="1" s="1"/>
  <c r="O55" i="1"/>
  <c r="N55" i="1"/>
  <c r="M55" i="1"/>
  <c r="L55" i="1"/>
  <c r="K55" i="1"/>
  <c r="J55" i="1"/>
  <c r="I55" i="1"/>
  <c r="H55" i="1"/>
  <c r="F55" i="1" s="1"/>
  <c r="Q54" i="1"/>
  <c r="P54" i="1"/>
  <c r="O54" i="1"/>
  <c r="N54" i="1"/>
  <c r="M54" i="1"/>
  <c r="L54" i="1"/>
  <c r="K54" i="1"/>
  <c r="J54" i="1"/>
  <c r="I54" i="1"/>
  <c r="H54" i="1"/>
  <c r="Q53" i="1"/>
  <c r="P53" i="1"/>
  <c r="O53" i="1"/>
  <c r="N53" i="1"/>
  <c r="M53" i="1"/>
  <c r="L53" i="1"/>
  <c r="K53" i="1"/>
  <c r="J53" i="1"/>
  <c r="I53" i="1"/>
  <c r="H53" i="1"/>
  <c r="F53" i="1" s="1"/>
  <c r="Q52" i="1"/>
  <c r="P52" i="1"/>
  <c r="O52" i="1"/>
  <c r="N52" i="1"/>
  <c r="M52" i="1"/>
  <c r="L52" i="1"/>
  <c r="K52" i="1"/>
  <c r="J52" i="1"/>
  <c r="I52" i="1"/>
  <c r="H52" i="1"/>
  <c r="Q51" i="1"/>
  <c r="P51" i="1"/>
  <c r="O51" i="1"/>
  <c r="N51" i="1"/>
  <c r="M51" i="1"/>
  <c r="L51" i="1"/>
  <c r="K51" i="1"/>
  <c r="J51" i="1"/>
  <c r="I51" i="1"/>
  <c r="H51" i="1"/>
  <c r="F51" i="1" s="1"/>
  <c r="Q50" i="1"/>
  <c r="P50" i="1"/>
  <c r="O50" i="1"/>
  <c r="N50" i="1"/>
  <c r="M50" i="1"/>
  <c r="L50" i="1"/>
  <c r="K50" i="1"/>
  <c r="J50" i="1"/>
  <c r="I50" i="1"/>
  <c r="H50" i="1"/>
  <c r="Q49" i="1"/>
  <c r="P49" i="1"/>
  <c r="O49" i="1"/>
  <c r="N49" i="1"/>
  <c r="M49" i="1"/>
  <c r="L49" i="1"/>
  <c r="K49" i="1"/>
  <c r="J49" i="1"/>
  <c r="I49" i="1"/>
  <c r="H49" i="1"/>
  <c r="F49" i="1" s="1"/>
  <c r="Q66" i="1"/>
  <c r="P66" i="1"/>
  <c r="O66" i="1"/>
  <c r="N66" i="1"/>
  <c r="M66" i="1"/>
  <c r="L66" i="1"/>
  <c r="K66" i="1"/>
  <c r="J66" i="1"/>
  <c r="I66" i="1"/>
  <c r="H66" i="1"/>
  <c r="Q48" i="1"/>
  <c r="P48" i="1"/>
  <c r="O48" i="1"/>
  <c r="N48" i="1"/>
  <c r="M48" i="1"/>
  <c r="L48" i="1"/>
  <c r="K48" i="1"/>
  <c r="J48" i="1"/>
  <c r="I48" i="1"/>
  <c r="H48" i="1"/>
  <c r="F48" i="1" s="1"/>
  <c r="Q67" i="1"/>
  <c r="P67" i="1"/>
  <c r="O67" i="1"/>
  <c r="N67" i="1"/>
  <c r="M67" i="1"/>
  <c r="L67" i="1"/>
  <c r="K67" i="1"/>
  <c r="J67" i="1"/>
  <c r="I67" i="1"/>
  <c r="H67" i="1"/>
  <c r="Q47" i="1"/>
  <c r="P47" i="1"/>
  <c r="O47" i="1"/>
  <c r="N47" i="1"/>
  <c r="M47" i="1"/>
  <c r="L47" i="1"/>
  <c r="K47" i="1"/>
  <c r="J47" i="1"/>
  <c r="I47" i="1"/>
  <c r="H47" i="1"/>
  <c r="F47" i="1" s="1"/>
  <c r="Q46" i="1"/>
  <c r="P46" i="1"/>
  <c r="O46" i="1"/>
  <c r="N46" i="1"/>
  <c r="M46" i="1"/>
  <c r="L46" i="1"/>
  <c r="K46" i="1"/>
  <c r="J46" i="1"/>
  <c r="I46" i="1"/>
  <c r="H46" i="1"/>
  <c r="Q45" i="1"/>
  <c r="P45" i="1"/>
  <c r="O45" i="1"/>
  <c r="N45" i="1"/>
  <c r="M45" i="1"/>
  <c r="L45" i="1"/>
  <c r="K45" i="1"/>
  <c r="J45" i="1"/>
  <c r="I45" i="1"/>
  <c r="H45" i="1"/>
  <c r="F45" i="1" s="1"/>
  <c r="Q44" i="1"/>
  <c r="P44" i="1"/>
  <c r="O44" i="1"/>
  <c r="N44" i="1"/>
  <c r="M44" i="1"/>
  <c r="L44" i="1"/>
  <c r="K44" i="1"/>
  <c r="J44" i="1"/>
  <c r="I44" i="1"/>
  <c r="H44" i="1"/>
  <c r="Q43" i="1"/>
  <c r="P43" i="1"/>
  <c r="O43" i="1"/>
  <c r="N43" i="1"/>
  <c r="M43" i="1"/>
  <c r="L43" i="1"/>
  <c r="K43" i="1"/>
  <c r="J43" i="1"/>
  <c r="I43" i="1"/>
  <c r="H43" i="1"/>
  <c r="F43" i="1" s="1"/>
  <c r="Q42" i="1"/>
  <c r="P42" i="1"/>
  <c r="O42" i="1"/>
  <c r="N42" i="1"/>
  <c r="M42" i="1"/>
  <c r="L42" i="1"/>
  <c r="K42" i="1"/>
  <c r="J42" i="1"/>
  <c r="I42" i="1"/>
  <c r="H42" i="1"/>
  <c r="Q41" i="1"/>
  <c r="P41" i="1"/>
  <c r="O41" i="1"/>
  <c r="N41" i="1"/>
  <c r="M41" i="1"/>
  <c r="L41" i="1"/>
  <c r="K41" i="1"/>
  <c r="J41" i="1"/>
  <c r="I41" i="1"/>
  <c r="H41" i="1"/>
  <c r="F41" i="1" s="1"/>
  <c r="Q40" i="1"/>
  <c r="P40" i="1"/>
  <c r="O40" i="1"/>
  <c r="N40" i="1"/>
  <c r="M40" i="1"/>
  <c r="L40" i="1"/>
  <c r="K40" i="1"/>
  <c r="J40" i="1"/>
  <c r="I40" i="1"/>
  <c r="H40" i="1"/>
  <c r="Q39" i="1"/>
  <c r="P39" i="1"/>
  <c r="O39" i="1"/>
  <c r="N39" i="1"/>
  <c r="M39" i="1"/>
  <c r="L39" i="1"/>
  <c r="K39" i="1"/>
  <c r="J39" i="1"/>
  <c r="I39" i="1"/>
  <c r="H39" i="1"/>
  <c r="F39" i="1" s="1"/>
  <c r="Q38" i="1"/>
  <c r="P38" i="1"/>
  <c r="O38" i="1"/>
  <c r="N38" i="1"/>
  <c r="M38" i="1"/>
  <c r="L38" i="1"/>
  <c r="K38" i="1"/>
  <c r="J38" i="1"/>
  <c r="I38" i="1"/>
  <c r="H38" i="1"/>
  <c r="Q37" i="1"/>
  <c r="P37" i="1"/>
  <c r="O37" i="1"/>
  <c r="N37" i="1"/>
  <c r="M37" i="1"/>
  <c r="L37" i="1"/>
  <c r="K37" i="1"/>
  <c r="J37" i="1"/>
  <c r="I37" i="1"/>
  <c r="H37" i="1"/>
  <c r="F37" i="1" s="1"/>
  <c r="E48" i="1" l="1"/>
  <c r="E53" i="1"/>
  <c r="E43" i="1"/>
  <c r="E51" i="1"/>
  <c r="E57" i="1"/>
  <c r="E59" i="1"/>
  <c r="E38" i="1"/>
  <c r="E40" i="1"/>
  <c r="E42" i="1"/>
  <c r="E60" i="1"/>
  <c r="E62" i="1"/>
  <c r="E64" i="1"/>
  <c r="E45" i="1"/>
  <c r="E47" i="1"/>
  <c r="F40" i="1"/>
  <c r="F42" i="1"/>
  <c r="F44" i="1"/>
  <c r="F46" i="1"/>
  <c r="F67" i="1"/>
  <c r="E67" i="1"/>
  <c r="E66" i="1"/>
  <c r="F50" i="1"/>
  <c r="E50" i="1"/>
  <c r="F52" i="1"/>
  <c r="E52" i="1"/>
  <c r="F54" i="1"/>
  <c r="E54" i="1"/>
  <c r="F56" i="1"/>
  <c r="E56" i="1"/>
  <c r="F58" i="1"/>
  <c r="E58" i="1"/>
  <c r="F60" i="1"/>
  <c r="F62" i="1"/>
  <c r="F64" i="1"/>
  <c r="E49" i="1"/>
  <c r="F38" i="1"/>
  <c r="E44" i="1"/>
  <c r="E46" i="1"/>
  <c r="F66" i="1"/>
  <c r="E37" i="1"/>
  <c r="E39" i="1"/>
  <c r="E41" i="1"/>
  <c r="E61" i="1"/>
  <c r="E63" i="1"/>
  <c r="G32" i="5"/>
  <c r="G33" i="5"/>
  <c r="G34" i="5"/>
  <c r="G35" i="5"/>
  <c r="G36" i="5"/>
  <c r="G37" i="5"/>
  <c r="G38" i="5"/>
  <c r="G39" i="5"/>
  <c r="G40" i="5"/>
  <c r="G31" i="5"/>
  <c r="H17" i="3"/>
  <c r="H8" i="3"/>
  <c r="H23" i="3"/>
  <c r="H24" i="3"/>
  <c r="H26" i="3"/>
  <c r="H27" i="3"/>
  <c r="H28" i="3"/>
  <c r="H29" i="3"/>
  <c r="H30" i="3"/>
  <c r="H2" i="3"/>
  <c r="H31" i="3"/>
  <c r="H3" i="3"/>
  <c r="H4" i="3"/>
  <c r="H7" i="3"/>
  <c r="H9" i="3"/>
  <c r="H10" i="3"/>
  <c r="H11" i="3"/>
  <c r="H12" i="3"/>
  <c r="H13" i="3"/>
  <c r="H14" i="3"/>
  <c r="H15" i="3"/>
  <c r="H16" i="3"/>
  <c r="H19" i="3"/>
  <c r="H20" i="3"/>
  <c r="H21" i="3"/>
  <c r="H5" i="3"/>
  <c r="H6" i="3"/>
  <c r="H18" i="3"/>
  <c r="H25" i="3"/>
  <c r="H22" i="3"/>
  <c r="Q2" i="1"/>
  <c r="H15" i="1"/>
  <c r="I15" i="1"/>
  <c r="J15" i="1"/>
  <c r="K15" i="1"/>
  <c r="L15" i="1"/>
  <c r="M15" i="1"/>
  <c r="N15" i="1"/>
  <c r="O15" i="1"/>
  <c r="P15" i="1"/>
  <c r="Q15" i="1"/>
  <c r="H3" i="1"/>
  <c r="I3" i="1"/>
  <c r="J3" i="1"/>
  <c r="K3" i="1"/>
  <c r="L3" i="1"/>
  <c r="M3" i="1"/>
  <c r="N3" i="1"/>
  <c r="O3" i="1"/>
  <c r="P3" i="1"/>
  <c r="Q3" i="1"/>
  <c r="H28" i="1"/>
  <c r="I28" i="1"/>
  <c r="J28" i="1"/>
  <c r="K28" i="1"/>
  <c r="L28" i="1"/>
  <c r="M28" i="1"/>
  <c r="N28" i="1"/>
  <c r="O28" i="1"/>
  <c r="P28" i="1"/>
  <c r="Q28" i="1"/>
  <c r="H29" i="1"/>
  <c r="I29" i="1"/>
  <c r="J29" i="1"/>
  <c r="K29" i="1"/>
  <c r="L29" i="1"/>
  <c r="M29" i="1"/>
  <c r="N29" i="1"/>
  <c r="O29" i="1"/>
  <c r="P29" i="1"/>
  <c r="Q29" i="1"/>
  <c r="H7" i="1"/>
  <c r="I7" i="1"/>
  <c r="J7" i="1"/>
  <c r="K7" i="1"/>
  <c r="L7" i="1"/>
  <c r="M7" i="1"/>
  <c r="N7" i="1"/>
  <c r="O7" i="1"/>
  <c r="P7" i="1"/>
  <c r="Q7" i="1"/>
  <c r="H27" i="1"/>
  <c r="I27" i="1"/>
  <c r="J27" i="1"/>
  <c r="K27" i="1"/>
  <c r="L27" i="1"/>
  <c r="M27" i="1"/>
  <c r="N27" i="1"/>
  <c r="O27" i="1"/>
  <c r="P27" i="1"/>
  <c r="Q27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22" i="1"/>
  <c r="I22" i="1"/>
  <c r="J22" i="1"/>
  <c r="K22" i="1"/>
  <c r="L22" i="1"/>
  <c r="M22" i="1"/>
  <c r="N22" i="1"/>
  <c r="O22" i="1"/>
  <c r="P22" i="1"/>
  <c r="Q22" i="1"/>
  <c r="H21" i="1"/>
  <c r="I21" i="1"/>
  <c r="J21" i="1"/>
  <c r="K21" i="1"/>
  <c r="L21" i="1"/>
  <c r="M21" i="1"/>
  <c r="N21" i="1"/>
  <c r="O21" i="1"/>
  <c r="P21" i="1"/>
  <c r="Q21" i="1"/>
  <c r="H12" i="1"/>
  <c r="I12" i="1"/>
  <c r="J12" i="1"/>
  <c r="K12" i="1"/>
  <c r="L12" i="1"/>
  <c r="M12" i="1"/>
  <c r="N12" i="1"/>
  <c r="O12" i="1"/>
  <c r="P12" i="1"/>
  <c r="Q12" i="1"/>
  <c r="H26" i="1"/>
  <c r="I26" i="1"/>
  <c r="J26" i="1"/>
  <c r="K26" i="1"/>
  <c r="L26" i="1"/>
  <c r="M26" i="1"/>
  <c r="N26" i="1"/>
  <c r="O26" i="1"/>
  <c r="P26" i="1"/>
  <c r="Q26" i="1"/>
  <c r="H18" i="1"/>
  <c r="I18" i="1"/>
  <c r="J18" i="1"/>
  <c r="K18" i="1"/>
  <c r="L18" i="1"/>
  <c r="M18" i="1"/>
  <c r="N18" i="1"/>
  <c r="O18" i="1"/>
  <c r="P18" i="1"/>
  <c r="Q1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30" i="1"/>
  <c r="I30" i="1"/>
  <c r="J30" i="1"/>
  <c r="K30" i="1"/>
  <c r="L30" i="1"/>
  <c r="M30" i="1"/>
  <c r="N30" i="1"/>
  <c r="O30" i="1"/>
  <c r="P30" i="1"/>
  <c r="Q30" i="1"/>
  <c r="H8" i="1"/>
  <c r="I8" i="1"/>
  <c r="J8" i="1"/>
  <c r="K8" i="1"/>
  <c r="L8" i="1"/>
  <c r="M8" i="1"/>
  <c r="N8" i="1"/>
  <c r="O8" i="1"/>
  <c r="P8" i="1"/>
  <c r="Q8" i="1"/>
  <c r="H14" i="1"/>
  <c r="I14" i="1"/>
  <c r="J14" i="1"/>
  <c r="K14" i="1"/>
  <c r="L14" i="1"/>
  <c r="M14" i="1"/>
  <c r="N14" i="1"/>
  <c r="O14" i="1"/>
  <c r="P14" i="1"/>
  <c r="Q14" i="1"/>
  <c r="H13" i="1"/>
  <c r="I13" i="1"/>
  <c r="J13" i="1"/>
  <c r="K13" i="1"/>
  <c r="L13" i="1"/>
  <c r="M13" i="1"/>
  <c r="N13" i="1"/>
  <c r="O13" i="1"/>
  <c r="P13" i="1"/>
  <c r="Q13" i="1"/>
  <c r="H6" i="1"/>
  <c r="I6" i="1"/>
  <c r="J6" i="1"/>
  <c r="K6" i="1"/>
  <c r="L6" i="1"/>
  <c r="M6" i="1"/>
  <c r="N6" i="1"/>
  <c r="O6" i="1"/>
  <c r="P6" i="1"/>
  <c r="Q6" i="1"/>
  <c r="H24" i="1"/>
  <c r="I24" i="1"/>
  <c r="J24" i="1"/>
  <c r="K24" i="1"/>
  <c r="L24" i="1"/>
  <c r="M24" i="1"/>
  <c r="N24" i="1"/>
  <c r="O24" i="1"/>
  <c r="P24" i="1"/>
  <c r="Q24" i="1"/>
  <c r="H11" i="1"/>
  <c r="I11" i="1"/>
  <c r="J11" i="1"/>
  <c r="K11" i="1"/>
  <c r="L11" i="1"/>
  <c r="M11" i="1"/>
  <c r="N11" i="1"/>
  <c r="O11" i="1"/>
  <c r="P11" i="1"/>
  <c r="Q11" i="1"/>
  <c r="H31" i="1"/>
  <c r="I31" i="1"/>
  <c r="J31" i="1"/>
  <c r="K31" i="1"/>
  <c r="L31" i="1"/>
  <c r="M31" i="1"/>
  <c r="N31" i="1"/>
  <c r="O31" i="1"/>
  <c r="P31" i="1"/>
  <c r="Q31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5" i="1"/>
  <c r="I25" i="1"/>
  <c r="J25" i="1"/>
  <c r="K25" i="1"/>
  <c r="L25" i="1"/>
  <c r="M25" i="1"/>
  <c r="N25" i="1"/>
  <c r="O25" i="1"/>
  <c r="P25" i="1"/>
  <c r="Q25" i="1"/>
  <c r="H23" i="1"/>
  <c r="I23" i="1"/>
  <c r="J23" i="1"/>
  <c r="K23" i="1"/>
  <c r="L23" i="1"/>
  <c r="M23" i="1"/>
  <c r="N23" i="1"/>
  <c r="O23" i="1"/>
  <c r="P23" i="1"/>
  <c r="Q23" i="1"/>
  <c r="I2" i="1"/>
  <c r="J2" i="1"/>
  <c r="K2" i="1"/>
  <c r="L2" i="1"/>
  <c r="M2" i="1"/>
  <c r="N2" i="1"/>
  <c r="O2" i="1"/>
  <c r="P2" i="1"/>
  <c r="H2" i="1"/>
  <c r="F28" i="1" l="1"/>
  <c r="G5" i="3" s="1"/>
  <c r="E31" i="1"/>
  <c r="F25" i="3" s="1"/>
  <c r="E28" i="1"/>
  <c r="F5" i="3" s="1"/>
  <c r="F31" i="1"/>
  <c r="G25" i="3" s="1"/>
  <c r="F30" i="1"/>
  <c r="G18" i="3" s="1"/>
  <c r="F29" i="1"/>
  <c r="G6" i="3" s="1"/>
  <c r="E30" i="1"/>
  <c r="F18" i="3" s="1"/>
  <c r="E29" i="1"/>
  <c r="F6" i="3" s="1"/>
  <c r="F11" i="1"/>
  <c r="G24" i="3" s="1"/>
  <c r="F14" i="1"/>
  <c r="G20" i="3" s="1"/>
  <c r="F9" i="1"/>
  <c r="G16" i="3" s="1"/>
  <c r="F26" i="1"/>
  <c r="G14" i="3" s="1"/>
  <c r="F5" i="1"/>
  <c r="G10" i="3" s="1"/>
  <c r="F27" i="1"/>
  <c r="G8" i="3" s="1"/>
  <c r="F3" i="1"/>
  <c r="G4" i="3" s="1"/>
  <c r="F19" i="1"/>
  <c r="G28" i="3" s="1"/>
  <c r="F2" i="1"/>
  <c r="G2" i="3" s="1"/>
  <c r="F23" i="1"/>
  <c r="G31" i="3" s="1"/>
  <c r="F25" i="1"/>
  <c r="G30" i="3" s="1"/>
  <c r="F20" i="1"/>
  <c r="G29" i="3" s="1"/>
  <c r="F17" i="1"/>
  <c r="G27" i="3" s="1"/>
  <c r="F16" i="1"/>
  <c r="G26" i="3" s="1"/>
  <c r="F24" i="1"/>
  <c r="G23" i="3" s="1"/>
  <c r="F6" i="1"/>
  <c r="G22" i="3" s="1"/>
  <c r="F13" i="1"/>
  <c r="G21" i="3" s="1"/>
  <c r="F8" i="1"/>
  <c r="G19" i="3" s="1"/>
  <c r="F10" i="1"/>
  <c r="G17" i="3" s="1"/>
  <c r="F18" i="1"/>
  <c r="G15" i="3" s="1"/>
  <c r="F12" i="1"/>
  <c r="G13" i="3" s="1"/>
  <c r="F21" i="1"/>
  <c r="G12" i="3" s="1"/>
  <c r="F22" i="1"/>
  <c r="G11" i="3" s="1"/>
  <c r="F4" i="1"/>
  <c r="G9" i="3" s="1"/>
  <c r="F7" i="1"/>
  <c r="G7" i="3" s="1"/>
  <c r="F15" i="1"/>
  <c r="G3" i="3" s="1"/>
  <c r="E23" i="1"/>
  <c r="F31" i="3" s="1"/>
  <c r="E20" i="1"/>
  <c r="F29" i="3" s="1"/>
  <c r="E17" i="1"/>
  <c r="F27" i="3" s="1"/>
  <c r="E24" i="1"/>
  <c r="F23" i="3" s="1"/>
  <c r="E2" i="1"/>
  <c r="F2" i="3" s="1"/>
  <c r="E13" i="1"/>
  <c r="F21" i="3" s="1"/>
  <c r="E8" i="1"/>
  <c r="F19" i="3" s="1"/>
  <c r="E10" i="1"/>
  <c r="F17" i="3" s="1"/>
  <c r="E18" i="1"/>
  <c r="F15" i="3" s="1"/>
  <c r="E12" i="1"/>
  <c r="F13" i="3" s="1"/>
  <c r="E22" i="1"/>
  <c r="F11" i="3" s="1"/>
  <c r="E4" i="1"/>
  <c r="F9" i="3" s="1"/>
  <c r="E7" i="1"/>
  <c r="F7" i="3" s="1"/>
  <c r="E15" i="1"/>
  <c r="F3" i="3" s="1"/>
  <c r="E25" i="1"/>
  <c r="F30" i="3" s="1"/>
  <c r="E19" i="1"/>
  <c r="F28" i="3" s="1"/>
  <c r="E16" i="1"/>
  <c r="F26" i="3" s="1"/>
  <c r="E11" i="1"/>
  <c r="F24" i="3" s="1"/>
  <c r="E6" i="1"/>
  <c r="F22" i="3" s="1"/>
  <c r="E14" i="1"/>
  <c r="F20" i="3" s="1"/>
  <c r="E9" i="1"/>
  <c r="F16" i="3" s="1"/>
  <c r="E26" i="1"/>
  <c r="F14" i="3" s="1"/>
  <c r="E21" i="1"/>
  <c r="F12" i="3" s="1"/>
  <c r="E5" i="1"/>
  <c r="F10" i="3" s="1"/>
  <c r="E27" i="1"/>
  <c r="F8" i="3" s="1"/>
  <c r="E3" i="1"/>
  <c r="F4" i="3" s="1"/>
  <c r="B5" i="4" l="1"/>
  <c r="B4" i="4"/>
  <c r="B2" i="4"/>
  <c r="B3" i="4"/>
</calcChain>
</file>

<file path=xl/sharedStrings.xml><?xml version="1.0" encoding="utf-8"?>
<sst xmlns="http://schemas.openxmlformats.org/spreadsheetml/2006/main" count="276" uniqueCount="92">
  <si>
    <t>Course Description</t>
  </si>
  <si>
    <t>Course Code</t>
  </si>
  <si>
    <t>Course Launched</t>
  </si>
  <si>
    <t>Getting Grounded on Analytics</t>
  </si>
  <si>
    <t>SP101</t>
  </si>
  <si>
    <t>Designing and Building Data Products</t>
  </si>
  <si>
    <t>SP102</t>
  </si>
  <si>
    <t>Essential Excel Skills for Data Preparation and Analysis</t>
  </si>
  <si>
    <t>SP201</t>
  </si>
  <si>
    <t>Computing in Python</t>
  </si>
  <si>
    <t>SP202</t>
  </si>
  <si>
    <t>SQL for Business Users</t>
  </si>
  <si>
    <t>SP203</t>
  </si>
  <si>
    <t>Data Management Fundamentals</t>
  </si>
  <si>
    <t>SP301</t>
  </si>
  <si>
    <t>Enterprise Data Governance</t>
  </si>
  <si>
    <t>SP302</t>
  </si>
  <si>
    <t>Dashboards and Drill-down Analytics</t>
  </si>
  <si>
    <t>SP401</t>
  </si>
  <si>
    <t>Data Visualization Fundamentals</t>
  </si>
  <si>
    <t>SP501</t>
  </si>
  <si>
    <t>Data Visualization using Python and Tableau</t>
  </si>
  <si>
    <t>SP502</t>
  </si>
  <si>
    <t>Storytelling using Data</t>
  </si>
  <si>
    <t>SP503</t>
  </si>
  <si>
    <t>Data-driven Research Fundamentals</t>
  </si>
  <si>
    <t>SP601</t>
  </si>
  <si>
    <t>Experimental Design and Analysis</t>
  </si>
  <si>
    <t>SP602</t>
  </si>
  <si>
    <t>SQL for Data Engineering</t>
  </si>
  <si>
    <t>SP701</t>
  </si>
  <si>
    <t>Python for Data Engineering</t>
  </si>
  <si>
    <t>SP702</t>
  </si>
  <si>
    <t>Advanced Data Engineering</t>
  </si>
  <si>
    <t>SP703</t>
  </si>
  <si>
    <t>Statistical Analysis and Modeling using Excel</t>
  </si>
  <si>
    <t>SP801</t>
  </si>
  <si>
    <t>Statistical Analysis and Modeling using SQL and Python</t>
  </si>
  <si>
    <t>SP802</t>
  </si>
  <si>
    <t>Data Science and Machine Learning using Python</t>
  </si>
  <si>
    <t>SP901</t>
  </si>
  <si>
    <t>Deep Learning using Python</t>
  </si>
  <si>
    <t>SP902</t>
  </si>
  <si>
    <t>Design Thinking for Analytics</t>
  </si>
  <si>
    <t>SP1001</t>
  </si>
  <si>
    <t>Analytics Applications in Operations</t>
  </si>
  <si>
    <t>SP1002</t>
  </si>
  <si>
    <t>Analytics Applications in Finance and Risk</t>
  </si>
  <si>
    <t>SP1003</t>
  </si>
  <si>
    <t>Data Science and Analytics Project Management</t>
  </si>
  <si>
    <t>SP1004</t>
  </si>
  <si>
    <t>Data Driven Policy Analysis</t>
  </si>
  <si>
    <t>SP1005</t>
  </si>
  <si>
    <t>Applied Analytics in Public Human Resource Management</t>
  </si>
  <si>
    <t>SP1006</t>
  </si>
  <si>
    <t>Applied Analytics in Public Finance and Budgeting</t>
  </si>
  <si>
    <t>SP1007</t>
  </si>
  <si>
    <t>Data Engineering in e-Governance Systems</t>
  </si>
  <si>
    <t>SP1008</t>
  </si>
  <si>
    <t>Urban Planning in the Fourth Industrial  Revolution</t>
  </si>
  <si>
    <t>SP1009</t>
  </si>
  <si>
    <t xml:space="preserve">Liveable and Sustainable Cities and e-Governance </t>
  </si>
  <si>
    <t>SP1010</t>
  </si>
  <si>
    <t>Respondents</t>
  </si>
  <si>
    <t>NPS</t>
  </si>
  <si>
    <t>Average Course Rating</t>
  </si>
  <si>
    <t>Course Launch</t>
  </si>
  <si>
    <t>Bin</t>
  </si>
  <si>
    <t>More</t>
  </si>
  <si>
    <t>Frequency</t>
  </si>
  <si>
    <t>0-25%</t>
  </si>
  <si>
    <t>26%-50%</t>
  </si>
  <si>
    <t>51%-75%</t>
  </si>
  <si>
    <t>76%-100%</t>
  </si>
  <si>
    <t>Competency</t>
  </si>
  <si>
    <t>Data Visualization</t>
  </si>
  <si>
    <t>Data Engineering</t>
  </si>
  <si>
    <t>Methods and Algorithms</t>
  </si>
  <si>
    <t>Domain Knowledge</t>
  </si>
  <si>
    <t>General</t>
  </si>
  <si>
    <t>Operational Analytics</t>
  </si>
  <si>
    <t>Data Governance</t>
  </si>
  <si>
    <t>Research Methods</t>
  </si>
  <si>
    <t>Computing</t>
  </si>
  <si>
    <t>Statistical Techniques</t>
  </si>
  <si>
    <t>As of November 2022</t>
  </si>
  <si>
    <t>Max_NPS</t>
  </si>
  <si>
    <t>Min_NPS</t>
  </si>
  <si>
    <t>Average NPS</t>
  </si>
  <si>
    <t># of Courses</t>
  </si>
  <si>
    <t>Average Course_Rating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</si>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</sst>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mmm\ yy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Roboto"/>
    </font>
    <font>
      <sz val="11"/>
      <color theme="1"/>
      <name val="Roboto"/>
    </font>
    <font>
      <sz val="11"/>
      <color rgb="FF222222"/>
      <name val="Roboto"/>
    </font>
    <font>
      <b/>
      <sz val="11"/>
      <color rgb="FF0070A0"/>
      <name val="Roboto"/>
    </font>
    <font>
      <i/>
      <sz val="11"/>
      <color theme="0" tint="-0.499984740745262"/>
      <name val="Roboto"/>
    </font>
    <font>
      <b/>
      <sz val="10"/>
      <color theme="0"/>
      <name val="Roboto"/>
    </font>
    <font>
      <sz val="10"/>
      <color theme="1"/>
      <name val="Roboto"/>
    </font>
    <font>
      <sz val="8"/>
      <name val="Arial"/>
      <family val="2"/>
    </font>
    <font>
      <i/>
      <sz val="11"/>
      <color theme="1"/>
      <name val="Arial"/>
      <family val="2"/>
    </font>
    <font>
      <sz val="11"/>
      <color rgb="FF3F3F76"/>
      <name val="Calibri"/>
      <family val="2"/>
      <scheme val="minor"/>
    </font>
    <font>
      <i/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FF0000"/>
      <name val="Roboto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C99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2" fillId="8" borderId="6" applyNumberFormat="0" applyAlignment="0" applyProtection="0"/>
  </cellStyleXfs>
  <cellXfs count="63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7" fillId="0" borderId="0" xfId="0" applyNumberFormat="1" applyFont="1"/>
    <xf numFmtId="1" fontId="7" fillId="4" borderId="1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3" fontId="6" fillId="6" borderId="1" xfId="1" applyNumberFormat="1" applyFont="1" applyFill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0" xfId="0" applyNumberFormat="1" applyFont="1"/>
    <xf numFmtId="164" fontId="5" fillId="2" borderId="1" xfId="0" applyNumberFormat="1" applyFont="1" applyFill="1" applyBorder="1" applyAlignment="1">
      <alignment horizontal="center" vertical="top" wrapText="1"/>
    </xf>
    <xf numFmtId="0" fontId="3" fillId="3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top" wrapText="1"/>
    </xf>
    <xf numFmtId="2" fontId="4" fillId="0" borderId="0" xfId="0" applyNumberFormat="1" applyFont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4" xfId="0" applyFill="1" applyBorder="1" applyAlignment="1"/>
    <xf numFmtId="0" fontId="11" fillId="0" borderId="5" xfId="0" applyFont="1" applyFill="1" applyBorder="1" applyAlignment="1">
      <alignment horizontal="center"/>
    </xf>
    <xf numFmtId="2" fontId="13" fillId="8" borderId="6" xfId="2" applyNumberFormat="1" applyFont="1" applyAlignment="1">
      <alignment horizontal="center"/>
    </xf>
    <xf numFmtId="15" fontId="5" fillId="0" borderId="1" xfId="0" applyNumberFormat="1" applyFont="1" applyBorder="1" applyAlignment="1">
      <alignment horizontal="left"/>
    </xf>
    <xf numFmtId="15" fontId="4" fillId="0" borderId="1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12" fillId="8" borderId="6" xfId="2" applyNumberFormat="1" applyFont="1" applyAlignment="1">
      <alignment horizontal="center"/>
    </xf>
    <xf numFmtId="165" fontId="8" fillId="0" borderId="0" xfId="0" applyNumberFormat="1" applyFont="1" applyFill="1" applyBorder="1" applyAlignment="1"/>
    <xf numFmtId="165" fontId="14" fillId="7" borderId="3" xfId="0" applyNumberFormat="1" applyFont="1" applyFill="1" applyBorder="1" applyAlignment="1">
      <alignment vertical="center"/>
    </xf>
    <xf numFmtId="165" fontId="14" fillId="7" borderId="7" xfId="0" applyNumberFormat="1" applyFont="1" applyFill="1" applyBorder="1" applyAlignment="1">
      <alignment horizontal="left" vertical="center"/>
    </xf>
    <xf numFmtId="0" fontId="14" fillId="7" borderId="8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164" fontId="14" fillId="7" borderId="2" xfId="1" applyNumberFormat="1" applyFont="1" applyFill="1" applyBorder="1" applyAlignment="1">
      <alignment horizontal="center" vertical="center"/>
    </xf>
    <xf numFmtId="4" fontId="14" fillId="7" borderId="2" xfId="0" applyNumberFormat="1" applyFont="1" applyFill="1" applyBorder="1" applyAlignment="1">
      <alignment horizontal="center" vertical="center" wrapText="1"/>
    </xf>
    <xf numFmtId="3" fontId="14" fillId="7" borderId="10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165" fontId="17" fillId="0" borderId="0" xfId="0" applyNumberFormat="1" applyFont="1" applyFill="1" applyBorder="1" applyAlignment="1"/>
    <xf numFmtId="0" fontId="9" fillId="0" borderId="0" xfId="0" applyNumberFormat="1" applyFont="1" applyFill="1" applyBorder="1" applyAlignment="1"/>
    <xf numFmtId="0" fontId="1" fillId="0" borderId="0" xfId="0" applyFont="1"/>
    <xf numFmtId="0" fontId="16" fillId="7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4" fillId="7" borderId="11" xfId="0" applyFont="1" applyFill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5" fillId="0" borderId="12" xfId="0" applyNumberFormat="1" applyFont="1" applyBorder="1" applyAlignment="1">
      <alignment horizontal="center"/>
    </xf>
    <xf numFmtId="164" fontId="15" fillId="0" borderId="12" xfId="0" applyNumberFormat="1" applyFont="1" applyBorder="1" applyAlignment="1">
      <alignment horizontal="center"/>
    </xf>
    <xf numFmtId="2" fontId="15" fillId="0" borderId="12" xfId="0" applyNumberFormat="1" applyFont="1" applyBorder="1" applyAlignment="1">
      <alignment horizontal="center"/>
    </xf>
    <xf numFmtId="0" fontId="15" fillId="0" borderId="13" xfId="0" applyFont="1" applyBorder="1" applyAlignment="1">
      <alignment horizontal="left"/>
    </xf>
    <xf numFmtId="0" fontId="15" fillId="0" borderId="13" xfId="0" applyNumberFormat="1" applyFont="1" applyBorder="1" applyAlignment="1">
      <alignment horizontal="center"/>
    </xf>
    <xf numFmtId="164" fontId="15" fillId="0" borderId="13" xfId="0" applyNumberFormat="1" applyFont="1" applyBorder="1" applyAlignment="1">
      <alignment horizontal="center"/>
    </xf>
    <xf numFmtId="2" fontId="15" fillId="0" borderId="13" xfId="0" applyNumberFormat="1" applyFont="1" applyBorder="1" applyAlignment="1">
      <alignment horizontal="center"/>
    </xf>
    <xf numFmtId="0" fontId="1" fillId="0" borderId="0" xfId="0" applyFont="1" applyAlignment="1">
      <alignment horizontal="left" indent="1"/>
    </xf>
    <xf numFmtId="0" fontId="18" fillId="0" borderId="0" xfId="0" applyFont="1" applyAlignment="1">
      <alignment horizontal="center"/>
    </xf>
  </cellXfs>
  <cellStyles count="3">
    <cellStyle name="Input" xfId="2" builtinId="20"/>
    <cellStyle name="Normal" xfId="0" builtinId="0"/>
    <cellStyle name="Percent" xfId="1" builtinId="5"/>
  </cellStyles>
  <dxfs count="70">
    <dxf>
      <fill>
        <patternFill>
          <bgColor theme="7" tint="0.59996337778862885"/>
        </patternFill>
      </fill>
    </dxf>
    <dxf>
      <numFmt numFmtId="166" formatCode=";;;"/>
      <fill>
        <patternFill patternType="none">
          <bgColor auto="1"/>
        </patternFill>
      </fill>
    </dxf>
    <dxf>
      <font>
        <color theme="0"/>
      </font>
      <fill>
        <patternFill>
          <bgColor rgb="FFC00000"/>
        </patternFill>
      </fill>
    </dxf>
    <dxf>
      <numFmt numFmtId="166" formatCode=";;;"/>
      <fill>
        <patternFill patternType="none">
          <bgColor auto="1"/>
        </patternFill>
      </fill>
    </dxf>
    <dxf>
      <font>
        <color theme="0"/>
      </font>
      <fill>
        <patternFill>
          <bgColor rgb="FFC00000"/>
        </patternFill>
      </fill>
    </dxf>
    <dxf>
      <numFmt numFmtId="166" formatCode=";;;"/>
      <fill>
        <patternFill patternType="none">
          <bgColor auto="1"/>
        </patternFill>
      </fill>
    </dxf>
    <dxf>
      <font>
        <color theme="0"/>
      </font>
      <fill>
        <patternFill>
          <bgColor rgb="FFC00000"/>
        </patternFill>
      </fill>
    </dxf>
    <dxf>
      <numFmt numFmtId="166" formatCode=";;;"/>
      <fill>
        <patternFill patternType="none">
          <bgColor auto="1"/>
        </patternFill>
      </fill>
    </dxf>
    <dxf>
      <font>
        <color theme="0"/>
      </font>
      <fill>
        <patternFill>
          <bgColor rgb="FFC00000"/>
        </patternFill>
      </fill>
    </dxf>
    <dxf>
      <numFmt numFmtId="166" formatCode=";;;"/>
      <fill>
        <patternFill patternType="none">
          <bgColor auto="1"/>
        </patternFill>
      </fill>
    </dxf>
    <dxf>
      <font>
        <color theme="0"/>
      </font>
      <fill>
        <patternFill>
          <bgColor rgb="FFC00000"/>
        </patternFill>
      </fill>
    </dxf>
    <dxf>
      <numFmt numFmtId="166" formatCode=";;;"/>
      <fill>
        <patternFill patternType="none">
          <bgColor auto="1"/>
        </patternFill>
      </fill>
    </dxf>
    <dxf>
      <font>
        <color theme="0"/>
      </font>
      <fill>
        <patternFill>
          <bgColor rgb="FFC00000"/>
        </patternFill>
      </fill>
    </dxf>
    <dxf>
      <numFmt numFmtId="166" formatCode=";;;"/>
      <fill>
        <patternFill patternType="none">
          <bgColor auto="1"/>
        </patternFill>
      </fill>
    </dxf>
    <dxf>
      <font>
        <color theme="0"/>
      </font>
      <fill>
        <patternFill>
          <bgColor rgb="FFC00000"/>
        </patternFill>
      </fill>
    </dxf>
    <dxf>
      <numFmt numFmtId="166" formatCode=";;;"/>
      <fill>
        <patternFill patternType="none">
          <bgColor auto="1"/>
        </patternFill>
      </fill>
    </dxf>
    <dxf>
      <font>
        <color theme="0"/>
      </font>
      <fill>
        <patternFill>
          <bgColor rgb="FFC00000"/>
        </patternFill>
      </fill>
    </dxf>
    <dxf>
      <numFmt numFmtId="166" formatCode=";;;"/>
      <fill>
        <patternFill patternType="none">
          <bgColor auto="1"/>
        </patternFill>
      </fill>
    </dxf>
    <dxf>
      <font>
        <color theme="0"/>
      </font>
      <fill>
        <patternFill>
          <bgColor rgb="FFC00000"/>
        </patternFill>
      </fill>
    </dxf>
    <dxf>
      <numFmt numFmtId="166" formatCode=";;;"/>
      <fill>
        <patternFill patternType="none">
          <bgColor auto="1"/>
        </patternFill>
      </fill>
    </dxf>
    <dxf>
      <font>
        <color theme="0"/>
      </font>
      <fill>
        <patternFill>
          <bgColor rgb="FFC00000"/>
        </patternFill>
      </fill>
    </dxf>
    <dxf>
      <numFmt numFmtId="166" formatCode=";;;"/>
      <fill>
        <patternFill patternType="none">
          <bgColor auto="1"/>
        </patternFill>
      </fill>
    </dxf>
    <dxf>
      <font>
        <color theme="0"/>
      </font>
      <fill>
        <patternFill>
          <bgColor rgb="FFC00000"/>
        </patternFill>
      </fill>
    </dxf>
    <dxf>
      <numFmt numFmtId="166" formatCode=";;;"/>
      <fill>
        <patternFill patternType="none">
          <bgColor auto="1"/>
        </patternFill>
      </fill>
    </dxf>
    <dxf>
      <font>
        <color theme="0"/>
      </font>
      <fill>
        <patternFill>
          <bgColor rgb="FFC00000"/>
        </patternFill>
      </fill>
    </dxf>
    <dxf>
      <numFmt numFmtId="166" formatCode=";;;"/>
      <fill>
        <patternFill patternType="none">
          <bgColor auto="1"/>
        </patternFill>
      </fill>
    </dxf>
    <dxf>
      <font>
        <color theme="0"/>
      </font>
      <fill>
        <patternFill>
          <bgColor rgb="FFC00000"/>
        </patternFill>
      </fill>
    </dxf>
    <dxf>
      <numFmt numFmtId="166" formatCode=";;;"/>
      <fill>
        <patternFill patternType="none">
          <bgColor auto="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7" tint="0.59996337778862885"/>
        </patternFill>
      </fill>
    </dxf>
    <dxf>
      <numFmt numFmtId="166" formatCode=";;;"/>
      <fill>
        <patternFill patternType="none">
          <bgColor auto="1"/>
        </patternFill>
      </fill>
    </dxf>
    <dxf>
      <font>
        <color theme="0"/>
      </font>
      <fill>
        <patternFill>
          <bgColor rgb="FFC00000"/>
        </patternFill>
      </fill>
    </dxf>
    <dxf>
      <numFmt numFmtId="166" formatCode=";;;"/>
      <fill>
        <patternFill patternType="none">
          <bgColor auto="1"/>
        </patternFill>
      </fill>
    </dxf>
    <dxf>
      <font>
        <color theme="0"/>
      </font>
      <fill>
        <patternFill>
          <bgColor rgb="FFC00000"/>
        </patternFill>
      </fill>
    </dxf>
    <dxf>
      <numFmt numFmtId="166" formatCode=";;;"/>
      <fill>
        <patternFill patternType="none">
          <bgColor auto="1"/>
        </patternFill>
      </fill>
    </dxf>
    <dxf>
      <font>
        <color theme="0"/>
      </font>
      <fill>
        <patternFill>
          <bgColor rgb="FFC00000"/>
        </patternFill>
      </fill>
    </dxf>
    <dxf>
      <numFmt numFmtId="166" formatCode=";;;"/>
      <fill>
        <patternFill patternType="none">
          <bgColor auto="1"/>
        </patternFill>
      </fill>
    </dxf>
    <dxf>
      <font>
        <color theme="0"/>
      </font>
      <fill>
        <patternFill>
          <bgColor rgb="FFC00000"/>
        </patternFill>
      </fill>
    </dxf>
    <dxf>
      <numFmt numFmtId="166" formatCode=";;;"/>
      <fill>
        <patternFill patternType="none">
          <bgColor auto="1"/>
        </patternFill>
      </fill>
    </dxf>
    <dxf>
      <font>
        <color theme="0"/>
      </font>
      <fill>
        <patternFill>
          <bgColor rgb="FFC00000"/>
        </patternFill>
      </fill>
    </dxf>
    <dxf>
      <numFmt numFmtId="166" formatCode=";;;"/>
      <fill>
        <patternFill patternType="none">
          <bgColor auto="1"/>
        </patternFill>
      </fill>
    </dxf>
    <dxf>
      <font>
        <color theme="0"/>
      </font>
      <fill>
        <patternFill>
          <bgColor rgb="FFC00000"/>
        </patternFill>
      </fill>
    </dxf>
    <dxf>
      <numFmt numFmtId="166" formatCode=";;;"/>
      <fill>
        <patternFill patternType="none">
          <bgColor auto="1"/>
        </patternFill>
      </fill>
    </dxf>
    <dxf>
      <font>
        <color theme="0"/>
      </font>
      <fill>
        <patternFill>
          <bgColor rgb="FFC00000"/>
        </patternFill>
      </fill>
    </dxf>
    <dxf>
      <alignment horizontal="center"/>
    </dxf>
    <dxf>
      <alignment horizontal="center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alignment horizontal="center"/>
    </dxf>
    <dxf>
      <alignment horizontal="center"/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(NPS)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Histogram!$A$2:$A$5</c:f>
              <c:strCache>
                <c:ptCount val="4"/>
                <c:pt idx="0">
                  <c:v>0-25%</c:v>
                </c:pt>
                <c:pt idx="1">
                  <c:v>26%-50%</c:v>
                </c:pt>
                <c:pt idx="2">
                  <c:v>51%-75%</c:v>
                </c:pt>
                <c:pt idx="3">
                  <c:v>76%-100%</c:v>
                </c:pt>
              </c:strCache>
            </c:strRef>
          </c:cat>
          <c:val>
            <c:numRef>
              <c:f>Histogram!$B$2:$B$5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8E-4955-93DD-C8F25F8A2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974591"/>
        <c:axId val="539936735"/>
      </c:barChart>
      <c:catAx>
        <c:axId val="539974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9936735"/>
        <c:crosses val="autoZero"/>
        <c:auto val="1"/>
        <c:lblAlgn val="ctr"/>
        <c:lblOffset val="100"/>
        <c:noMultiLvlLbl val="0"/>
      </c:catAx>
      <c:valAx>
        <c:axId val="5399367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9974591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Net Promoter Score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Net Promoter Score</a:t>
          </a:r>
        </a:p>
      </cx:txPr>
    </cx:title>
    <cx:plotArea>
      <cx:plotAreaRegion>
        <cx:series layoutId="boxWhisker" uniqueId="{0AF79F22-9AD9-4B59-AF48-719D17F8F139}">
          <cx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2700000" scaled="1"/>
              <a:tileRect/>
            </a:gradFill>
          </cx:spPr>
          <cx:dataLabels pos="r">
            <cx:visibility seriesName="0" categoryName="0" value="1"/>
          </cx:dataLabels>
          <cx:dataId val="0"/>
          <cx:layoutPr>
            <cx:visibility meanMarker="1" nonoutliers="0"/>
            <cx:statistics quartileMethod="exclusive"/>
          </cx:layoutPr>
        </cx:series>
      </cx:plotAreaRegion>
      <cx:axis id="0" hidden="1">
        <cx:catScaling gapWidth="1"/>
        <cx:tickLabels/>
      </cx:axis>
      <cx:axis id="1" hidden="1">
        <cx:valScaling max="1" min="0.20000000000000001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Average Course Rating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Course Rating</a:t>
          </a:r>
        </a:p>
      </cx:txPr>
    </cx:title>
    <cx:plotArea>
      <cx:plotAreaRegion>
        <cx:series layoutId="boxWhisker" uniqueId="{59512708-35FA-405F-85B8-12C8D6ECE3C3}">
          <cx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2700000" scaled="1"/>
              <a:tileRect/>
            </a:gra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 hidden="1">
        <cx:valScaling max="10" min="6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Net Promoter Score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Net Promoter Score</a:t>
          </a:r>
        </a:p>
      </cx:txPr>
    </cx:title>
    <cx:plotArea>
      <cx:plotAreaRegion>
        <cx:series layoutId="boxWhisker" uniqueId="{9FDBFC42-1DC6-4BC6-8349-F9FF8164C503}">
          <cx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2700000" scaled="1"/>
              <a:tileRect/>
            </a:gradFill>
          </cx:spPr>
          <cx:dataLabels pos="r">
            <cx:visibility seriesName="0" categoryName="0" value="1"/>
          </cx:dataLabels>
          <cx:dataId val="0"/>
          <cx:layoutPr>
            <cx:visibility non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 min="0.60000000000000009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Average Course Rating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Course Rating</a:t>
          </a:r>
        </a:p>
      </cx:txPr>
    </cx:title>
    <cx:plotArea>
      <cx:plotAreaRegion>
        <cx:series layoutId="boxWhisker" uniqueId="{7F0B451A-9F4B-4A99-9CD6-59D818FB9D1C}">
          <cx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2700000" scaled="1"/>
              <a:tileRect/>
            </a:gradFill>
          </cx:spPr>
          <cx:dataLabels/>
          <cx:dataId val="0"/>
          <cx:layoutPr>
            <cx:visibility nonoutliers="0"/>
            <cx:statistics quartileMethod="exclusive"/>
          </cx:layoutPr>
        </cx:series>
      </cx:plotAreaRegion>
      <cx:axis id="0" hidden="1">
        <cx:catScaling gapWidth="1"/>
        <cx:tickLabels/>
      </cx:axis>
      <cx:axis id="1" hidden="1">
        <cx:valScaling max="10" min="8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0</xdr:row>
      <xdr:rowOff>152400</xdr:rowOff>
    </xdr:from>
    <xdr:to>
      <xdr:col>8</xdr:col>
      <xdr:colOff>104775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8E5F4-15A4-48F8-9C00-4B216CFC3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78440</xdr:colOff>
      <xdr:row>18</xdr:row>
      <xdr:rowOff>156882</xdr:rowOff>
    </xdr:from>
    <xdr:to>
      <xdr:col>15</xdr:col>
      <xdr:colOff>455519</xdr:colOff>
      <xdr:row>33</xdr:row>
      <xdr:rowOff>100854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469EAB-B8EC-4B89-A984-5549950B795C}"/>
            </a:ext>
          </a:extLst>
        </xdr:cNvPr>
        <xdr:cNvSpPr txBox="1"/>
      </xdr:nvSpPr>
      <xdr:spPr>
        <a:xfrm>
          <a:off x="7754469" y="3585882"/>
          <a:ext cx="5845550" cy="2801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 Promoter Score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 of November 2022, courses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under the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Engineering competency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scored the highest NPS at 95.1%.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Courses under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General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competency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scored the lowest at 59.7%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attributable to the significantly low NPS of SP102 at 23.4%.  Meanwhile, the other course, SP101, was well-received at 96% NPS.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Remarkably, most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Domain Knowledge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appear to fall within the mid-spread range with average NPS of 92.3% with a minimum NPS of 86.4% and maximum NPS of 97.8%.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Satisfaction Rating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average satisfaction ratings among all competencies appear to be relatively high with highest satisfaction rating of 9.54 (Data Governance) and lowest at 8.25 (Methods and Algorithms).  </a:t>
          </a:r>
        </a:p>
        <a:p>
          <a:endParaRPr lang="en-US" sz="1100"/>
        </a:p>
      </xdr:txBody>
    </xdr:sp>
    <xdr:clientData/>
  </xdr:twoCellAnchor>
  <xdr:twoCellAnchor>
    <xdr:from>
      <xdr:col>7</xdr:col>
      <xdr:colOff>78443</xdr:colOff>
      <xdr:row>33</xdr:row>
      <xdr:rowOff>168087</xdr:rowOff>
    </xdr:from>
    <xdr:to>
      <xdr:col>16</xdr:col>
      <xdr:colOff>309845</xdr:colOff>
      <xdr:row>48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C3ECBEF-C6E2-45C9-B8D3-082A2061FC24}"/>
            </a:ext>
          </a:extLst>
        </xdr:cNvPr>
        <xdr:cNvSpPr txBox="1"/>
      </xdr:nvSpPr>
      <xdr:spPr>
        <a:xfrm>
          <a:off x="7754472" y="6454587"/>
          <a:ext cx="6383432" cy="26894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 presented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the Results section, Data Visualization entailed the highest NPS (95.7%) and General scored the lowest (69.4%). It was also noted that the spread between the two courses under General competency is high, which was driven by the identified outlier -  SP102. </a:t>
          </a:r>
        </a:p>
        <a:p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addition, the two courses under Methods and Algorithms may be factors to data irregularity because 1) SP901 is an identified outlier with 50% NPS and 2) SP902 has only two respondents. </a:t>
          </a:r>
        </a:p>
        <a:p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Removing the irregularities/outliers, below is the resulting table. </a:t>
          </a:r>
        </a:p>
        <a:p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P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 appears that courses that are more focused on skills and domain knowledge have relatively higher NPS and satisfaction ratings compared to technical courses.  Competency categories that scored below 90% NPS and/or below 9.0 ratings represent more technical courses (Data Engineering, Research Methods, Computing, and Statistical Techniques).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183217</xdr:colOff>
      <xdr:row>0</xdr:row>
      <xdr:rowOff>72278</xdr:rowOff>
    </xdr:from>
    <xdr:to>
      <xdr:col>18</xdr:col>
      <xdr:colOff>112059</xdr:colOff>
      <xdr:row>19</xdr:row>
      <xdr:rowOff>67235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AD2CBE-3989-40BC-897B-7B3D448E0D1F}"/>
            </a:ext>
          </a:extLst>
        </xdr:cNvPr>
        <xdr:cNvSpPr txBox="1"/>
      </xdr:nvSpPr>
      <xdr:spPr>
        <a:xfrm>
          <a:off x="9069482" y="72278"/>
          <a:ext cx="3346636" cy="34015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average NPS of 88.0% is below the median of 92.5%.</a:t>
          </a:r>
          <a:r>
            <a:rPr lang="en-US" sz="1100" baseline="0"/>
            <a:t> This was attributable to the two outliers with 50.0% (SP902) and 23.4% (SP102). </a:t>
          </a:r>
        </a:p>
        <a:p>
          <a:endParaRPr lang="en-US" sz="1100" baseline="0"/>
        </a:p>
        <a:p>
          <a:r>
            <a:rPr lang="en-US" sz="1100" baseline="0"/>
            <a:t>Removing the outliers from the dataset, the resulting average and median are  close at 91.6% and 93.0%, respectively, suggesting relatively symmetric distribution of NPS among courses.</a:t>
          </a:r>
        </a:p>
        <a:p>
          <a:endParaRPr lang="en-US" sz="1100" baseline="0"/>
        </a:p>
        <a:p>
          <a:r>
            <a:rPr lang="en-US" sz="1100" baseline="0"/>
            <a:t>Notably, the distribution of satisfaction ratings is negatively skewed with average of 9.15 is below the median of 9.34, resulting to a variance of 0.19. This implies that most courses received high/satisfactory ratings. </a:t>
          </a:r>
        </a:p>
        <a:p>
          <a:endParaRPr lang="en-US" sz="1100" baseline="0"/>
        </a:p>
        <a:p>
          <a:r>
            <a:rPr lang="en-US" sz="1100" baseline="0"/>
            <a:t>Upon removal of two outliers, the variance was reduced to 0.05 thereby making the distribution more symmetric.  </a:t>
          </a:r>
        </a:p>
        <a:p>
          <a:endParaRPr lang="en-US" sz="1100" baseline="0"/>
        </a:p>
      </xdr:txBody>
    </xdr:sp>
    <xdr:clientData/>
  </xdr:twoCellAnchor>
  <xdr:twoCellAnchor>
    <xdr:from>
      <xdr:col>1</xdr:col>
      <xdr:colOff>171450</xdr:colOff>
      <xdr:row>0</xdr:row>
      <xdr:rowOff>19050</xdr:rowOff>
    </xdr:from>
    <xdr:to>
      <xdr:col>7</xdr:col>
      <xdr:colOff>0</xdr:colOff>
      <xdr:row>22</xdr:row>
      <xdr:rowOff>150159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C367D4CA-F8C6-D37D-1A77-3102C6B4E4F9}"/>
            </a:ext>
          </a:extLst>
        </xdr:cNvPr>
        <xdr:cNvGrpSpPr/>
      </xdr:nvGrpSpPr>
      <xdr:grpSpPr>
        <a:xfrm>
          <a:off x="855009" y="19050"/>
          <a:ext cx="3929903" cy="4075580"/>
          <a:chOff x="857250" y="19050"/>
          <a:chExt cx="3943350" cy="4112559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3" name="Chart 2">
                <a:extLst>
                  <a:ext uri="{FF2B5EF4-FFF2-40B4-BE49-F238E27FC236}">
                    <a16:creationId xmlns:a16="http://schemas.microsoft.com/office/drawing/2014/main" id="{DEAA9BDE-BDBD-4663-8A64-CF1E37D0E4CF}"/>
                  </a:ext>
                </a:extLst>
              </xdr:cNvPr>
              <xdr:cNvGraphicFramePr/>
            </xdr:nvGraphicFramePr>
            <xdr:xfrm>
              <a:off x="857250" y="19050"/>
              <a:ext cx="3943350" cy="4112559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857250" y="19050"/>
                <a:ext cx="3943350" cy="4112559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7C6838D-A2EF-4A25-8D73-2CD003E8A0AE}"/>
              </a:ext>
            </a:extLst>
          </xdr:cNvPr>
          <xdr:cNvSpPr txBox="1"/>
        </xdr:nvSpPr>
        <xdr:spPr>
          <a:xfrm>
            <a:off x="3152775" y="3819525"/>
            <a:ext cx="600075" cy="1809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i="0">
                <a:solidFill>
                  <a:schemeClr val="accent1"/>
                </a:solidFill>
                <a:latin typeface="Courier New" panose="02070309020205020404" pitchFamily="49" charset="0"/>
                <a:cs typeface="Courier New" panose="02070309020205020404" pitchFamily="49" charset="0"/>
              </a:rPr>
              <a:t>SP102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7FD35B14-1896-4929-826C-A3CB782AC1F4}"/>
              </a:ext>
            </a:extLst>
          </xdr:cNvPr>
          <xdr:cNvSpPr txBox="1"/>
        </xdr:nvSpPr>
        <xdr:spPr>
          <a:xfrm>
            <a:off x="3143250" y="2600325"/>
            <a:ext cx="600075" cy="1809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i="0">
                <a:solidFill>
                  <a:schemeClr val="accent1"/>
                </a:solidFill>
                <a:latin typeface="Courier New" panose="02070309020205020404" pitchFamily="49" charset="0"/>
                <a:cs typeface="Courier New" panose="02070309020205020404" pitchFamily="49" charset="0"/>
              </a:rPr>
              <a:t>SP902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343B760F-BE9E-4C98-B476-140D2FC2B632}"/>
              </a:ext>
            </a:extLst>
          </xdr:cNvPr>
          <xdr:cNvSpPr txBox="1"/>
        </xdr:nvSpPr>
        <xdr:spPr>
          <a:xfrm>
            <a:off x="3095625" y="1552575"/>
            <a:ext cx="600075" cy="1809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i="0">
                <a:solidFill>
                  <a:schemeClr val="accent1"/>
                </a:solidFill>
                <a:latin typeface="Courier New" panose="02070309020205020404" pitchFamily="49" charset="0"/>
                <a:cs typeface="Courier New" panose="02070309020205020404" pitchFamily="49" charset="0"/>
              </a:rPr>
              <a:t>SP602</a:t>
            </a:r>
          </a:p>
        </xdr:txBody>
      </xdr:sp>
    </xdr:grpSp>
    <xdr:clientData/>
  </xdr:twoCellAnchor>
  <xdr:twoCellAnchor>
    <xdr:from>
      <xdr:col>7</xdr:col>
      <xdr:colOff>95250</xdr:colOff>
      <xdr:row>0</xdr:row>
      <xdr:rowOff>19049</xdr:rowOff>
    </xdr:from>
    <xdr:to>
      <xdr:col>13</xdr:col>
      <xdr:colOff>0</xdr:colOff>
      <xdr:row>23</xdr:row>
      <xdr:rowOff>28575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337320C-79B7-4B30-4B9D-ACE4A9C5C7F0}"/>
            </a:ext>
          </a:extLst>
        </xdr:cNvPr>
        <xdr:cNvGrpSpPr/>
      </xdr:nvGrpSpPr>
      <xdr:grpSpPr>
        <a:xfrm>
          <a:off x="4880162" y="19049"/>
          <a:ext cx="4006103" cy="4133291"/>
          <a:chOff x="4895850" y="19049"/>
          <a:chExt cx="4019550" cy="4171951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8" name="Chart 7">
                <a:extLst>
                  <a:ext uri="{FF2B5EF4-FFF2-40B4-BE49-F238E27FC236}">
                    <a16:creationId xmlns:a16="http://schemas.microsoft.com/office/drawing/2014/main" id="{FF649E29-409C-4743-9860-33995BD2A7B6}"/>
                  </a:ext>
                </a:extLst>
              </xdr:cNvPr>
              <xdr:cNvGraphicFramePr/>
            </xdr:nvGraphicFramePr>
            <xdr:xfrm>
              <a:off x="4895850" y="19049"/>
              <a:ext cx="4019550" cy="4171951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2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4895850" y="19049"/>
                <a:ext cx="4019550" cy="4171951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EDDF42CA-2032-4CAB-BBD4-430A9A08988E}"/>
              </a:ext>
            </a:extLst>
          </xdr:cNvPr>
          <xdr:cNvSpPr txBox="1"/>
        </xdr:nvSpPr>
        <xdr:spPr>
          <a:xfrm>
            <a:off x="7143750" y="3552824"/>
            <a:ext cx="600075" cy="1809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i="0">
                <a:solidFill>
                  <a:schemeClr val="accent1"/>
                </a:solidFill>
                <a:latin typeface="Courier New" panose="02070309020205020404" pitchFamily="49" charset="0"/>
                <a:cs typeface="Courier New" panose="02070309020205020404" pitchFamily="49" charset="0"/>
              </a:rPr>
              <a:t>SP102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285419CA-EDB9-4E67-82DB-F24928385536}"/>
              </a:ext>
            </a:extLst>
          </xdr:cNvPr>
          <xdr:cNvSpPr txBox="1"/>
        </xdr:nvSpPr>
        <xdr:spPr>
          <a:xfrm>
            <a:off x="7134225" y="2695574"/>
            <a:ext cx="600075" cy="1809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i="0">
                <a:solidFill>
                  <a:schemeClr val="accent1"/>
                </a:solidFill>
                <a:latin typeface="Courier New" panose="02070309020205020404" pitchFamily="49" charset="0"/>
                <a:cs typeface="Courier New" panose="02070309020205020404" pitchFamily="49" charset="0"/>
              </a:rPr>
              <a:t>SP902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80B191A8-A137-41BA-BA24-886AD3B1B061}"/>
              </a:ext>
            </a:extLst>
          </xdr:cNvPr>
          <xdr:cNvSpPr txBox="1"/>
        </xdr:nvSpPr>
        <xdr:spPr>
          <a:xfrm>
            <a:off x="7124700" y="1666874"/>
            <a:ext cx="600075" cy="1809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i="0">
                <a:solidFill>
                  <a:schemeClr val="accent1"/>
                </a:solidFill>
                <a:latin typeface="Courier New" panose="02070309020205020404" pitchFamily="49" charset="0"/>
                <a:cs typeface="Courier New" panose="02070309020205020404" pitchFamily="49" charset="0"/>
              </a:rPr>
              <a:t>SP602</a:t>
            </a:r>
          </a:p>
        </xdr:txBody>
      </xdr:sp>
    </xdr:grpSp>
    <xdr:clientData/>
  </xdr:twoCellAnchor>
  <xdr:twoCellAnchor>
    <xdr:from>
      <xdr:col>1</xdr:col>
      <xdr:colOff>123825</xdr:colOff>
      <xdr:row>24</xdr:row>
      <xdr:rowOff>114300</xdr:rowOff>
    </xdr:from>
    <xdr:to>
      <xdr:col>6</xdr:col>
      <xdr:colOff>638175</xdr:colOff>
      <xdr:row>47</xdr:row>
      <xdr:rowOff>64434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CFECBCA3-0CDF-D6D1-D0FD-554C65B43A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9625" y="4457700"/>
              <a:ext cx="3943350" cy="41125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134470</xdr:colOff>
      <xdr:row>24</xdr:row>
      <xdr:rowOff>100852</xdr:rowOff>
    </xdr:from>
    <xdr:to>
      <xdr:col>13</xdr:col>
      <xdr:colOff>39220</xdr:colOff>
      <xdr:row>47</xdr:row>
      <xdr:rowOff>110378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84C005AA-E67D-FDBE-F219-B2DAD2925E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19382" y="4403911"/>
              <a:ext cx="4006103" cy="41332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881.185544097221" createdVersion="8" refreshedVersion="8" minRefreshableVersion="3" recordCount="30" xr:uid="{D3FE5290-5747-466A-AA80-1C779596D25F}">
  <cacheSource type="worksheet">
    <worksheetSource ref="B1:H31" sheet="Heatmap"/>
  </cacheSource>
  <cacheFields count="7">
    <cacheField name="Course Launch" numFmtId="165">
      <sharedItems containsSemiMixedTypes="0" containsNonDate="0" containsDate="1" containsString="0" minDate="2020-01-27T00:00:00" maxDate="2022-08-25T00:00:00"/>
    </cacheField>
    <cacheField name="Competency" numFmtId="165">
      <sharedItems count="10">
        <s v="General"/>
        <s v="Computing"/>
        <s v="Data Governance"/>
        <s v="Operational Analytics"/>
        <s v="Data Visualization"/>
        <s v="Research Methods"/>
        <s v="Data Engineering"/>
        <s v="Statistical Techniques"/>
        <s v="Methods and Algorithms"/>
        <s v="Domain Knowledge"/>
      </sharedItems>
    </cacheField>
    <cacheField name="Course Code" numFmtId="0">
      <sharedItems count="30">
        <s v="SP101"/>
        <s v="SP102"/>
        <s v="SP201"/>
        <s v="SP202"/>
        <s v="SP203"/>
        <s v="SP301"/>
        <s v="SP302"/>
        <s v="SP401"/>
        <s v="SP501"/>
        <s v="SP502"/>
        <s v="SP503"/>
        <s v="SP601"/>
        <s v="SP602"/>
        <s v="SP701"/>
        <s v="SP702"/>
        <s v="SP703"/>
        <s v="SP801"/>
        <s v="SP802"/>
        <s v="SP901"/>
        <s v="SP902"/>
        <s v="SP1001"/>
        <s v="SP1002"/>
        <s v="SP1003"/>
        <s v="SP1004"/>
        <s v="SP1005"/>
        <s v="SP1006"/>
        <s v="SP1007"/>
        <s v="SP1008"/>
        <s v="SP1009"/>
        <s v="SP1010"/>
      </sharedItems>
    </cacheField>
    <cacheField name="Course Description" numFmtId="0">
      <sharedItems count="30">
        <s v="Getting Grounded on Analytics"/>
        <s v="Designing and Building Data Products"/>
        <s v="Essential Excel Skills for Data Preparation and Analysis"/>
        <s v="Computing in Python"/>
        <s v="SQL for Business Users"/>
        <s v="Data Management Fundamentals"/>
        <s v="Enterprise Data Governance"/>
        <s v="Dashboards and Drill-down Analytics"/>
        <s v="Data Visualization Fundamentals"/>
        <s v="Data Visualization using Python and Tableau"/>
        <s v="Storytelling using Data"/>
        <s v="Data-driven Research Fundamentals"/>
        <s v="Experimental Design and Analysis"/>
        <s v="SQL for Data Engineering"/>
        <s v="Python for Data Engineering"/>
        <s v="Advanced Data Engineering"/>
        <s v="Statistical Analysis and Modeling using Excel"/>
        <s v="Statistical Analysis and Modeling using SQL and Python"/>
        <s v="Data Science and Machine Learning using Python"/>
        <s v="Deep Learning using Python"/>
        <s v="Design Thinking for Analytics"/>
        <s v="Analytics Applications in Operations"/>
        <s v="Analytics Applications in Finance and Risk"/>
        <s v="Data Science and Analytics Project Management"/>
        <s v="Data Driven Policy Analysis"/>
        <s v="Applied Analytics in Public Human Resource Management"/>
        <s v="Applied Analytics in Public Finance and Budgeting"/>
        <s v="Data Engineering in e-Governance Systems"/>
        <s v="Urban Planning in the Fourth Industrial  Revolution"/>
        <s v="Liveable and Sustainable Cities and e-Governance "/>
      </sharedItems>
    </cacheField>
    <cacheField name="NPS" numFmtId="164">
      <sharedItems containsSemiMixedTypes="0" containsString="0" containsNumber="1" minValue="0.234375" maxValue="1"/>
    </cacheField>
    <cacheField name="Average Course Rating" numFmtId="4">
      <sharedItems containsSemiMixedTypes="0" containsString="0" containsNumber="1" minValue="6.5" maxValue="10"/>
    </cacheField>
    <cacheField name="Respondents" numFmtId="3">
      <sharedItems containsSemiMixedTypes="0" containsString="0" containsNumber="1" containsInteger="1" minValue="2" maxValue="118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d v="2020-01-27T00:00:00"/>
    <x v="0"/>
    <x v="0"/>
    <x v="0"/>
    <n v="0.95995278644296433"/>
    <n v="9.4298119888710907"/>
    <n v="11861"/>
  </r>
  <r>
    <d v="2021-01-08T00:00:00"/>
    <x v="0"/>
    <x v="1"/>
    <x v="1"/>
    <n v="0.234375"/>
    <n v="6.5"/>
    <n v="64"/>
  </r>
  <r>
    <d v="2020-02-24T00:00:00"/>
    <x v="1"/>
    <x v="2"/>
    <x v="2"/>
    <n v="0.8598798970546182"/>
    <n v="8.9093508721761516"/>
    <n v="3497"/>
  </r>
  <r>
    <d v="2022-02-01T00:00:00"/>
    <x v="1"/>
    <x v="3"/>
    <x v="3"/>
    <n v="0.91862567811934903"/>
    <n v="9.206148282097649"/>
    <n v="553"/>
  </r>
  <r>
    <d v="2022-01-31T00:00:00"/>
    <x v="1"/>
    <x v="4"/>
    <x v="4"/>
    <n v="0.87047353760445689"/>
    <n v="9.1142061281337039"/>
    <n v="718"/>
  </r>
  <r>
    <d v="2020-09-28T00:00:00"/>
    <x v="2"/>
    <x v="5"/>
    <x v="5"/>
    <n v="0.92039800995024879"/>
    <n v="9.2338308457711449"/>
    <n v="2412"/>
  </r>
  <r>
    <d v="2021-08-19T00:00:00"/>
    <x v="2"/>
    <x v="6"/>
    <x v="6"/>
    <n v="0.93798449612403101"/>
    <n v="9.3643410852713185"/>
    <n v="129"/>
  </r>
  <r>
    <d v="2020-02-25T00:00:00"/>
    <x v="3"/>
    <x v="7"/>
    <x v="7"/>
    <n v="0.94971537001897532"/>
    <n v="9.4449715370018978"/>
    <n v="1054"/>
  </r>
  <r>
    <d v="2020-07-13T00:00:00"/>
    <x v="4"/>
    <x v="8"/>
    <x v="8"/>
    <n v="0.92054483541430188"/>
    <n v="9.2372304199772977"/>
    <n v="881"/>
  </r>
  <r>
    <d v="2021-04-26T00:00:00"/>
    <x v="4"/>
    <x v="9"/>
    <x v="9"/>
    <n v="0.99358974358974361"/>
    <n v="9.8461538461538467"/>
    <n v="156"/>
  </r>
  <r>
    <d v="2021-04-23T00:00:00"/>
    <x v="4"/>
    <x v="10"/>
    <x v="10"/>
    <n v="0.91901408450704225"/>
    <n v="9.327464788732394"/>
    <n v="284"/>
  </r>
  <r>
    <d v="2020-10-19T00:00:00"/>
    <x v="5"/>
    <x v="11"/>
    <x v="11"/>
    <n v="0.87804878048780488"/>
    <n v="9.0609756097560972"/>
    <n v="246"/>
  </r>
  <r>
    <d v="2021-07-23T00:00:00"/>
    <x v="5"/>
    <x v="12"/>
    <x v="12"/>
    <n v="0.72268907563025209"/>
    <n v="8.5042016806722689"/>
    <n v="119"/>
  </r>
  <r>
    <d v="2021-03-01T00:00:00"/>
    <x v="6"/>
    <x v="13"/>
    <x v="13"/>
    <n v="1"/>
    <n v="9.5394736842105257"/>
    <n v="76"/>
  </r>
  <r>
    <d v="2020-10-16T00:00:00"/>
    <x v="6"/>
    <x v="14"/>
    <x v="14"/>
    <n v="0.8529411764705882"/>
    <n v="9.0882352941176467"/>
    <n v="34"/>
  </r>
  <r>
    <d v="2020-10-16T00:00:00"/>
    <x v="6"/>
    <x v="15"/>
    <x v="15"/>
    <n v="1"/>
    <n v="10"/>
    <n v="2"/>
  </r>
  <r>
    <d v="2022-08-24T00:00:00"/>
    <x v="7"/>
    <x v="16"/>
    <x v="16"/>
    <n v="0.95"/>
    <n v="9.4"/>
    <n v="20"/>
  </r>
  <r>
    <d v="2020-09-30T00:00:00"/>
    <x v="7"/>
    <x v="17"/>
    <x v="17"/>
    <n v="0.82096069868995636"/>
    <n v="8.9039301310043673"/>
    <n v="229"/>
  </r>
  <r>
    <d v="2020-12-17T00:00:00"/>
    <x v="8"/>
    <x v="18"/>
    <x v="18"/>
    <n v="0.76388888888888895"/>
    <n v="8.7916666666666661"/>
    <n v="72"/>
  </r>
  <r>
    <d v="2020-12-14T00:00:00"/>
    <x v="8"/>
    <x v="19"/>
    <x v="19"/>
    <n v="0.5"/>
    <n v="7.4285714285714288"/>
    <n v="14"/>
  </r>
  <r>
    <d v="2020-09-15T00:00:00"/>
    <x v="9"/>
    <x v="20"/>
    <x v="20"/>
    <n v="0.97"/>
    <n v="9.59"/>
    <n v="300"/>
  </r>
  <r>
    <d v="2021-06-04T00:00:00"/>
    <x v="9"/>
    <x v="21"/>
    <x v="21"/>
    <n v="0.95071868583162222"/>
    <n v="9.4537987679671449"/>
    <n v="487"/>
  </r>
  <r>
    <d v="2020-10-19T00:00:00"/>
    <x v="9"/>
    <x v="22"/>
    <x v="22"/>
    <n v="0.97115384615384615"/>
    <n v="9.5264423076923084"/>
    <n v="416"/>
  </r>
  <r>
    <d v="2022-04-13T00:00:00"/>
    <x v="9"/>
    <x v="23"/>
    <x v="23"/>
    <n v="0.88725490196078427"/>
    <n v="9.1225490196078436"/>
    <n v="204"/>
  </r>
  <r>
    <d v="2021-02-19T00:00:00"/>
    <x v="9"/>
    <x v="24"/>
    <x v="24"/>
    <n v="0.95927601809954754"/>
    <n v="9.4570135746606336"/>
    <n v="221"/>
  </r>
  <r>
    <d v="2021-02-19T00:00:00"/>
    <x v="9"/>
    <x v="25"/>
    <x v="25"/>
    <n v="0.95695364238410596"/>
    <n v="9.410596026490067"/>
    <n v="302"/>
  </r>
  <r>
    <d v="2021-03-22T00:00:00"/>
    <x v="9"/>
    <x v="26"/>
    <x v="26"/>
    <n v="0.93949044585987262"/>
    <n v="9.5286624203821653"/>
    <n v="314"/>
  </r>
  <r>
    <d v="2021-04-14T00:00:00"/>
    <x v="9"/>
    <x v="27"/>
    <x v="27"/>
    <n v="0.93142857142857138"/>
    <n v="9.3542857142857141"/>
    <n v="175"/>
  </r>
  <r>
    <d v="2021-07-05T00:00:00"/>
    <x v="9"/>
    <x v="28"/>
    <x v="28"/>
    <n v="0.92222222222222217"/>
    <n v="9.4888888888888889"/>
    <n v="180"/>
  </r>
  <r>
    <d v="2021-04-27T00:00:00"/>
    <x v="9"/>
    <x v="29"/>
    <x v="29"/>
    <n v="0.92788461538461542"/>
    <n v="9.2259615384615383"/>
    <n v="2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6C9730-EF2D-4F21-9966-607D837C00DD}" name="PivotTable4" cacheId="1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Competency">
  <location ref="A3:F19" firstHeaderRow="0" firstDataRow="1" firstDataCol="1"/>
  <pivotFields count="7">
    <pivotField numFmtId="165" showAll="0"/>
    <pivotField axis="axisRow" showAll="0">
      <items count="11">
        <item x="0"/>
        <item sd="0" x="1"/>
        <item sd="0" x="6"/>
        <item sd="0" x="2"/>
        <item sd="0" x="4"/>
        <item sd="0" x="8"/>
        <item sd="0" x="3"/>
        <item x="5"/>
        <item x="7"/>
        <item sd="0" x="9"/>
        <item t="default" sd="0"/>
      </items>
    </pivotField>
    <pivotField dataField="1" showAll="0">
      <items count="31">
        <item x="20"/>
        <item x="21"/>
        <item x="22"/>
        <item x="23"/>
        <item x="24"/>
        <item x="25"/>
        <item x="26"/>
        <item x="27"/>
        <item x="28"/>
        <item x="0"/>
        <item x="29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>
      <items count="31">
        <item x="15"/>
        <item x="22"/>
        <item x="21"/>
        <item x="26"/>
        <item x="25"/>
        <item x="3"/>
        <item x="7"/>
        <item x="24"/>
        <item x="27"/>
        <item x="5"/>
        <item x="23"/>
        <item x="18"/>
        <item x="8"/>
        <item x="9"/>
        <item x="11"/>
        <item x="19"/>
        <item x="20"/>
        <item x="1"/>
        <item x="6"/>
        <item x="2"/>
        <item x="12"/>
        <item x="0"/>
        <item x="29"/>
        <item x="14"/>
        <item x="4"/>
        <item x="13"/>
        <item x="16"/>
        <item x="17"/>
        <item x="10"/>
        <item x="28"/>
        <item t="default"/>
      </items>
    </pivotField>
    <pivotField dataField="1" numFmtId="164" showAll="0"/>
    <pivotField dataField="1" numFmtId="4" showAll="0"/>
    <pivotField numFmtId="3" showAll="0"/>
  </pivotFields>
  <rowFields count="2">
    <field x="1"/>
    <field x="3"/>
  </rowFields>
  <rowItems count="16">
    <i>
      <x/>
    </i>
    <i r="1">
      <x v="17"/>
    </i>
    <i r="1">
      <x v="21"/>
    </i>
    <i>
      <x v="1"/>
    </i>
    <i>
      <x v="2"/>
    </i>
    <i>
      <x v="3"/>
    </i>
    <i>
      <x v="4"/>
    </i>
    <i>
      <x v="5"/>
    </i>
    <i>
      <x v="6"/>
    </i>
    <i>
      <x v="7"/>
    </i>
    <i r="1">
      <x v="14"/>
    </i>
    <i r="1">
      <x v="20"/>
    </i>
    <i>
      <x v="8"/>
    </i>
    <i r="1">
      <x v="26"/>
    </i>
    <i r="1">
      <x v="27"/>
    </i>
    <i>
      <x v="9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# of Courses" fld="2" subtotal="count" baseField="0" baseItem="0"/>
    <dataField name="Average NPS" fld="4" subtotal="average" baseField="1" baseItem="0" numFmtId="164"/>
    <dataField name="Max_NPS" fld="4" subtotal="max" baseField="1" baseItem="0" numFmtId="164"/>
    <dataField name="Min_NPS" fld="4" subtotal="min" baseField="3" baseItem="5" numFmtId="164"/>
    <dataField name="Average Course_Rating" fld="5" subtotal="average" baseField="1" baseItem="0" numFmtId="2"/>
  </dataFields>
  <formats count="14">
    <format dxfId="69">
      <pivotArea field="1" type="button" dataOnly="0" labelOnly="1" outline="0" axis="axisRow" fieldPosition="0"/>
    </format>
    <format dxfId="6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67">
      <pivotArea field="1" type="button" dataOnly="0" labelOnly="1" outline="0" axis="axisRow" fieldPosition="0"/>
    </format>
    <format dxfId="6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65">
      <pivotArea field="1" type="button" dataOnly="0" labelOnly="1" outline="0" axis="axisRow" fieldPosition="0"/>
    </format>
    <format dxfId="6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1" type="button" dataOnly="0" labelOnly="1" outline="0" axis="axisRow" fieldPosition="0"/>
    </format>
    <format dxfId="48">
      <pivotArea dataOnly="0" labelOnly="1" fieldPosition="0">
        <references count="1">
          <reference field="1" count="0"/>
        </references>
      </pivotArea>
    </format>
    <format dxfId="47">
      <pivotArea dataOnly="0" labelOnly="1" grandRow="1" outline="0" fieldPosition="0"/>
    </format>
    <format dxfId="4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5">
      <pivotArea outline="0" collapsedLevelsAreSubtotals="1" fieldPosition="0"/>
    </format>
    <format dxfId="4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conditionalFormats count="2"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</conditional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97AC0-8475-4698-9718-117EDCE9C4B2}">
  <dimension ref="A1:AB67"/>
  <sheetViews>
    <sheetView showGridLines="0" topLeftCell="A30" zoomScale="70" zoomScaleNormal="70" workbookViewId="0">
      <selection activeCell="D58" sqref="D58"/>
    </sheetView>
  </sheetViews>
  <sheetFormatPr defaultRowHeight="15" x14ac:dyDescent="0.25"/>
  <cols>
    <col min="1" max="1" width="3.375" style="1" bestFit="1" customWidth="1"/>
    <col min="2" max="2" width="50.5" style="1" bestFit="1" customWidth="1"/>
    <col min="3" max="3" width="14.375" style="2" bestFit="1" customWidth="1"/>
    <col min="4" max="4" width="19.375" style="26" bestFit="1" customWidth="1"/>
    <col min="5" max="5" width="10.5" style="2" customWidth="1"/>
    <col min="6" max="6" width="24.75" style="18" bestFit="1" customWidth="1"/>
    <col min="7" max="7" width="14.75" style="6" bestFit="1" customWidth="1"/>
    <col min="8" max="15" width="8.5" style="12" hidden="1" customWidth="1"/>
    <col min="16" max="16" width="9" style="12" hidden="1" customWidth="1"/>
    <col min="17" max="17" width="0" style="13" hidden="1" customWidth="1"/>
    <col min="18" max="26" width="6.5" style="7" customWidth="1"/>
    <col min="27" max="27" width="9" style="8"/>
    <col min="28" max="16384" width="9" style="1"/>
  </cols>
  <sheetData>
    <row r="1" spans="1:28" x14ac:dyDescent="0.25">
      <c r="B1" s="3" t="s">
        <v>0</v>
      </c>
      <c r="C1" s="4" t="s">
        <v>1</v>
      </c>
      <c r="D1" s="4" t="s">
        <v>2</v>
      </c>
      <c r="E1" s="4" t="s">
        <v>64</v>
      </c>
      <c r="F1" s="16" t="s">
        <v>65</v>
      </c>
      <c r="G1" s="15" t="s">
        <v>63</v>
      </c>
      <c r="H1" s="10">
        <v>1</v>
      </c>
      <c r="I1" s="10">
        <v>2</v>
      </c>
      <c r="J1" s="10">
        <v>3</v>
      </c>
      <c r="K1" s="10">
        <v>4</v>
      </c>
      <c r="L1" s="10">
        <v>5</v>
      </c>
      <c r="M1" s="10">
        <v>6</v>
      </c>
      <c r="N1" s="10">
        <v>7</v>
      </c>
      <c r="O1" s="10">
        <v>8</v>
      </c>
      <c r="P1" s="10">
        <v>9</v>
      </c>
      <c r="Q1" s="10">
        <v>10</v>
      </c>
      <c r="R1" s="9">
        <v>1</v>
      </c>
      <c r="S1" s="9">
        <v>2</v>
      </c>
      <c r="T1" s="9">
        <v>3</v>
      </c>
      <c r="U1" s="9">
        <v>4</v>
      </c>
      <c r="V1" s="9">
        <v>5</v>
      </c>
      <c r="W1" s="9">
        <v>6</v>
      </c>
      <c r="X1" s="9">
        <v>7</v>
      </c>
      <c r="Y1" s="9">
        <v>8</v>
      </c>
      <c r="Z1" s="9">
        <v>9</v>
      </c>
      <c r="AA1" s="9">
        <v>10</v>
      </c>
    </row>
    <row r="2" spans="1:28" x14ac:dyDescent="0.25">
      <c r="A2" s="1">
        <v>1</v>
      </c>
      <c r="B2" s="5" t="s">
        <v>3</v>
      </c>
      <c r="C2" s="27" t="s">
        <v>4</v>
      </c>
      <c r="D2" s="24">
        <v>43857</v>
      </c>
      <c r="E2" s="14">
        <f t="shared" ref="E2:E27" si="0">IFERROR(SUM(O2:Q2)/G2-SUM(H2:J2)/G2,"")</f>
        <v>0.95995278644296433</v>
      </c>
      <c r="F2" s="17">
        <f t="shared" ref="F2:F27" si="1">IFERROR(SUMPRODUCT($H$1:$Q$1,H2:Q2)/G2,"")</f>
        <v>9.4298119888710907</v>
      </c>
      <c r="G2" s="28">
        <v>11861</v>
      </c>
      <c r="H2" s="11">
        <f t="shared" ref="H2:H27" si="2">ROUND($G2*R2,0)</f>
        <v>0</v>
      </c>
      <c r="I2" s="11">
        <f t="shared" ref="I2:I27" si="3">ROUND($G2*S2,0)</f>
        <v>0</v>
      </c>
      <c r="J2" s="11">
        <f t="shared" ref="J2:J27" si="4">ROUND($G2*T2,0)</f>
        <v>0</v>
      </c>
      <c r="K2" s="11">
        <f t="shared" ref="K2:K27" si="5">ROUND($G2*U2,0)</f>
        <v>0</v>
      </c>
      <c r="L2" s="11">
        <f t="shared" ref="L2:L27" si="6">ROUND($G2*V2,0)</f>
        <v>0</v>
      </c>
      <c r="M2" s="11">
        <f t="shared" ref="M2:M27" si="7">ROUND($G2*W2,0)</f>
        <v>119</v>
      </c>
      <c r="N2" s="11">
        <f t="shared" ref="N2:N27" si="8">ROUND($G2*X2,0)</f>
        <v>356</v>
      </c>
      <c r="O2" s="11">
        <f t="shared" ref="O2:O27" si="9">ROUND($G2*Y2,0)</f>
        <v>1305</v>
      </c>
      <c r="P2" s="11">
        <f t="shared" ref="P2:P27" si="10">ROUND($G2*Z2,0)</f>
        <v>2609</v>
      </c>
      <c r="Q2" s="11">
        <f>ROUND($G2*AA2,0)</f>
        <v>7472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0.01</v>
      </c>
      <c r="X2" s="23">
        <v>0.03</v>
      </c>
      <c r="Y2" s="23">
        <v>0.11</v>
      </c>
      <c r="Z2" s="23">
        <v>0.22</v>
      </c>
      <c r="AA2" s="23">
        <v>0.63</v>
      </c>
    </row>
    <row r="3" spans="1:28" x14ac:dyDescent="0.25">
      <c r="A3" s="1">
        <v>2</v>
      </c>
      <c r="B3" s="5" t="s">
        <v>7</v>
      </c>
      <c r="C3" s="27" t="s">
        <v>8</v>
      </c>
      <c r="D3" s="24">
        <v>43885</v>
      </c>
      <c r="E3" s="14">
        <f t="shared" si="0"/>
        <v>0.8598798970546182</v>
      </c>
      <c r="F3" s="17">
        <f t="shared" si="1"/>
        <v>8.9093508721761516</v>
      </c>
      <c r="G3" s="28">
        <v>3497</v>
      </c>
      <c r="H3" s="11">
        <f t="shared" si="2"/>
        <v>0</v>
      </c>
      <c r="I3" s="11">
        <f t="shared" si="3"/>
        <v>0</v>
      </c>
      <c r="J3" s="11">
        <f t="shared" si="4"/>
        <v>0</v>
      </c>
      <c r="K3" s="11">
        <f t="shared" si="5"/>
        <v>35</v>
      </c>
      <c r="L3" s="11">
        <f t="shared" si="6"/>
        <v>70</v>
      </c>
      <c r="M3" s="11">
        <f t="shared" si="7"/>
        <v>105</v>
      </c>
      <c r="N3" s="11">
        <f t="shared" si="8"/>
        <v>245</v>
      </c>
      <c r="O3" s="11">
        <f t="shared" si="9"/>
        <v>525</v>
      </c>
      <c r="P3" s="11">
        <f t="shared" si="10"/>
        <v>699</v>
      </c>
      <c r="Q3" s="11">
        <f t="shared" ref="Q3:Q27" si="11">ROUND($G3*AA3,0)</f>
        <v>1783</v>
      </c>
      <c r="R3" s="23">
        <v>0</v>
      </c>
      <c r="S3" s="23">
        <v>0</v>
      </c>
      <c r="T3" s="23">
        <v>0</v>
      </c>
      <c r="U3" s="23">
        <v>0.01</v>
      </c>
      <c r="V3" s="23">
        <v>0.02</v>
      </c>
      <c r="W3" s="23">
        <v>0.03</v>
      </c>
      <c r="X3" s="23">
        <v>7.0000000000000007E-2</v>
      </c>
      <c r="Y3" s="23">
        <v>0.15</v>
      </c>
      <c r="Z3" s="23">
        <v>0.2</v>
      </c>
      <c r="AA3" s="23">
        <v>0.51</v>
      </c>
    </row>
    <row r="4" spans="1:28" x14ac:dyDescent="0.25">
      <c r="A4" s="1">
        <v>3</v>
      </c>
      <c r="B4" s="5" t="s">
        <v>17</v>
      </c>
      <c r="C4" s="27" t="s">
        <v>18</v>
      </c>
      <c r="D4" s="24">
        <v>43886</v>
      </c>
      <c r="E4" s="14">
        <f t="shared" si="0"/>
        <v>0.94971537001897532</v>
      </c>
      <c r="F4" s="17">
        <f t="shared" si="1"/>
        <v>9.4449715370018978</v>
      </c>
      <c r="G4" s="28">
        <v>1054</v>
      </c>
      <c r="H4" s="11">
        <f t="shared" si="2"/>
        <v>0</v>
      </c>
      <c r="I4" s="11">
        <f t="shared" si="3"/>
        <v>0</v>
      </c>
      <c r="J4" s="11">
        <f t="shared" si="4"/>
        <v>0</v>
      </c>
      <c r="K4" s="11">
        <f t="shared" si="5"/>
        <v>0</v>
      </c>
      <c r="L4" s="11">
        <f t="shared" si="6"/>
        <v>11</v>
      </c>
      <c r="M4" s="11">
        <f t="shared" si="7"/>
        <v>11</v>
      </c>
      <c r="N4" s="11">
        <f t="shared" si="8"/>
        <v>32</v>
      </c>
      <c r="O4" s="11">
        <f t="shared" si="9"/>
        <v>105</v>
      </c>
      <c r="P4" s="11">
        <f t="shared" si="10"/>
        <v>190</v>
      </c>
      <c r="Q4" s="11">
        <f t="shared" si="11"/>
        <v>706</v>
      </c>
      <c r="R4" s="23">
        <v>0</v>
      </c>
      <c r="S4" s="23">
        <v>0</v>
      </c>
      <c r="T4" s="23">
        <v>0</v>
      </c>
      <c r="U4" s="23">
        <v>0</v>
      </c>
      <c r="V4" s="23">
        <v>0.01</v>
      </c>
      <c r="W4" s="23">
        <v>0.01</v>
      </c>
      <c r="X4" s="23">
        <v>0.03</v>
      </c>
      <c r="Y4" s="23">
        <v>0.1</v>
      </c>
      <c r="Z4" s="23">
        <v>0.18</v>
      </c>
      <c r="AA4" s="23">
        <v>0.67</v>
      </c>
    </row>
    <row r="5" spans="1:28" x14ac:dyDescent="0.25">
      <c r="A5" s="1">
        <v>4</v>
      </c>
      <c r="B5" s="5" t="s">
        <v>19</v>
      </c>
      <c r="C5" s="27" t="s">
        <v>20</v>
      </c>
      <c r="D5" s="24">
        <v>44025</v>
      </c>
      <c r="E5" s="14">
        <f t="shared" si="0"/>
        <v>0.92054483541430188</v>
      </c>
      <c r="F5" s="17">
        <f t="shared" si="1"/>
        <v>9.2372304199772977</v>
      </c>
      <c r="G5" s="28">
        <v>881</v>
      </c>
      <c r="H5" s="11">
        <f t="shared" si="2"/>
        <v>0</v>
      </c>
      <c r="I5" s="11">
        <f t="shared" si="3"/>
        <v>0</v>
      </c>
      <c r="J5" s="11">
        <f t="shared" si="4"/>
        <v>0</v>
      </c>
      <c r="K5" s="11">
        <f t="shared" si="5"/>
        <v>0</v>
      </c>
      <c r="L5" s="11">
        <f t="shared" si="6"/>
        <v>9</v>
      </c>
      <c r="M5" s="11">
        <f t="shared" si="7"/>
        <v>9</v>
      </c>
      <c r="N5" s="11">
        <f t="shared" si="8"/>
        <v>44</v>
      </c>
      <c r="O5" s="11">
        <f t="shared" si="9"/>
        <v>97</v>
      </c>
      <c r="P5" s="11">
        <f t="shared" si="10"/>
        <v>185</v>
      </c>
      <c r="Q5" s="11">
        <f t="shared" si="11"/>
        <v>529</v>
      </c>
      <c r="R5" s="23">
        <v>0</v>
      </c>
      <c r="S5" s="23">
        <v>0</v>
      </c>
      <c r="T5" s="23">
        <v>0</v>
      </c>
      <c r="U5" s="23">
        <v>0</v>
      </c>
      <c r="V5" s="23">
        <v>0.01</v>
      </c>
      <c r="W5" s="23">
        <v>0.01</v>
      </c>
      <c r="X5" s="23">
        <v>0.05</v>
      </c>
      <c r="Y5" s="23">
        <v>0.11</v>
      </c>
      <c r="Z5" s="23">
        <v>0.21</v>
      </c>
      <c r="AA5" s="23">
        <v>0.6</v>
      </c>
    </row>
    <row r="6" spans="1:28" x14ac:dyDescent="0.25">
      <c r="A6" s="1">
        <v>5</v>
      </c>
      <c r="B6" s="5" t="s">
        <v>43</v>
      </c>
      <c r="C6" s="27" t="s">
        <v>44</v>
      </c>
      <c r="D6" s="24">
        <v>44089</v>
      </c>
      <c r="E6" s="14">
        <f t="shared" si="0"/>
        <v>0.97</v>
      </c>
      <c r="F6" s="17">
        <f t="shared" si="1"/>
        <v>9.59</v>
      </c>
      <c r="G6" s="28">
        <v>300</v>
      </c>
      <c r="H6" s="11">
        <f t="shared" si="2"/>
        <v>0</v>
      </c>
      <c r="I6" s="11">
        <f t="shared" si="3"/>
        <v>0</v>
      </c>
      <c r="J6" s="11">
        <f t="shared" si="4"/>
        <v>0</v>
      </c>
      <c r="K6" s="11">
        <f t="shared" si="5"/>
        <v>0</v>
      </c>
      <c r="L6" s="11">
        <f t="shared" si="6"/>
        <v>3</v>
      </c>
      <c r="M6" s="11">
        <f t="shared" si="7"/>
        <v>0</v>
      </c>
      <c r="N6" s="11">
        <f t="shared" si="8"/>
        <v>3</v>
      </c>
      <c r="O6" s="11">
        <f t="shared" si="9"/>
        <v>15</v>
      </c>
      <c r="P6" s="11">
        <f t="shared" si="10"/>
        <v>39</v>
      </c>
      <c r="Q6" s="11">
        <f t="shared" si="11"/>
        <v>237</v>
      </c>
      <c r="R6" s="23">
        <v>0</v>
      </c>
      <c r="S6" s="23">
        <v>0</v>
      </c>
      <c r="T6" s="23">
        <v>0</v>
      </c>
      <c r="U6" s="23">
        <v>0</v>
      </c>
      <c r="V6" s="23">
        <v>0.01</v>
      </c>
      <c r="W6" s="23">
        <v>0</v>
      </c>
      <c r="X6" s="23">
        <v>0.01</v>
      </c>
      <c r="Y6" s="23">
        <v>0.05</v>
      </c>
      <c r="Z6" s="23">
        <v>0.13</v>
      </c>
      <c r="AA6" s="23">
        <v>0.79</v>
      </c>
    </row>
    <row r="7" spans="1:28" x14ac:dyDescent="0.25">
      <c r="A7" s="1">
        <v>6</v>
      </c>
      <c r="B7" s="5" t="s">
        <v>13</v>
      </c>
      <c r="C7" s="27" t="s">
        <v>14</v>
      </c>
      <c r="D7" s="24">
        <v>44102</v>
      </c>
      <c r="E7" s="14">
        <f t="shared" si="0"/>
        <v>0.92039800995024879</v>
      </c>
      <c r="F7" s="17">
        <f t="shared" si="1"/>
        <v>9.2338308457711449</v>
      </c>
      <c r="G7" s="28">
        <v>2412</v>
      </c>
      <c r="H7" s="11">
        <f t="shared" si="2"/>
        <v>0</v>
      </c>
      <c r="I7" s="11">
        <f t="shared" si="3"/>
        <v>0</v>
      </c>
      <c r="J7" s="11">
        <f t="shared" si="4"/>
        <v>0</v>
      </c>
      <c r="K7" s="11">
        <f t="shared" si="5"/>
        <v>0</v>
      </c>
      <c r="L7" s="11">
        <f t="shared" si="6"/>
        <v>24</v>
      </c>
      <c r="M7" s="11">
        <f t="shared" si="7"/>
        <v>48</v>
      </c>
      <c r="N7" s="11">
        <f t="shared" si="8"/>
        <v>121</v>
      </c>
      <c r="O7" s="11">
        <f t="shared" si="9"/>
        <v>338</v>
      </c>
      <c r="P7" s="11">
        <f t="shared" si="10"/>
        <v>507</v>
      </c>
      <c r="Q7" s="11">
        <f t="shared" si="11"/>
        <v>1375</v>
      </c>
      <c r="R7" s="23">
        <v>0</v>
      </c>
      <c r="S7" s="23">
        <v>0</v>
      </c>
      <c r="T7" s="23">
        <v>0</v>
      </c>
      <c r="U7" s="23">
        <v>0</v>
      </c>
      <c r="V7" s="23">
        <v>0.01</v>
      </c>
      <c r="W7" s="23">
        <v>0.02</v>
      </c>
      <c r="X7" s="23">
        <v>0.05</v>
      </c>
      <c r="Y7" s="23">
        <v>0.14000000000000001</v>
      </c>
      <c r="Z7" s="23">
        <v>0.21</v>
      </c>
      <c r="AA7" s="23">
        <v>0.56999999999999995</v>
      </c>
    </row>
    <row r="8" spans="1:28" x14ac:dyDescent="0.25">
      <c r="A8" s="1">
        <v>7</v>
      </c>
      <c r="B8" s="5" t="s">
        <v>37</v>
      </c>
      <c r="C8" s="27" t="s">
        <v>38</v>
      </c>
      <c r="D8" s="24">
        <v>44104</v>
      </c>
      <c r="E8" s="14">
        <f t="shared" si="0"/>
        <v>0.82096069868995636</v>
      </c>
      <c r="F8" s="17">
        <f t="shared" si="1"/>
        <v>8.9039301310043673</v>
      </c>
      <c r="G8" s="28">
        <v>229</v>
      </c>
      <c r="H8" s="11">
        <f t="shared" si="2"/>
        <v>0</v>
      </c>
      <c r="I8" s="11">
        <f t="shared" si="3"/>
        <v>0</v>
      </c>
      <c r="J8" s="11">
        <f t="shared" si="4"/>
        <v>2</v>
      </c>
      <c r="K8" s="11">
        <f t="shared" si="5"/>
        <v>5</v>
      </c>
      <c r="L8" s="11">
        <f t="shared" si="6"/>
        <v>5</v>
      </c>
      <c r="M8" s="11">
        <f t="shared" si="7"/>
        <v>7</v>
      </c>
      <c r="N8" s="11">
        <f t="shared" si="8"/>
        <v>18</v>
      </c>
      <c r="O8" s="11">
        <f t="shared" si="9"/>
        <v>25</v>
      </c>
      <c r="P8" s="11">
        <f t="shared" si="10"/>
        <v>30</v>
      </c>
      <c r="Q8" s="11">
        <f t="shared" si="11"/>
        <v>135</v>
      </c>
      <c r="R8" s="23">
        <v>0</v>
      </c>
      <c r="S8" s="23">
        <v>0</v>
      </c>
      <c r="T8" s="23">
        <v>0.01</v>
      </c>
      <c r="U8" s="23">
        <v>0.02</v>
      </c>
      <c r="V8" s="23">
        <v>0.02</v>
      </c>
      <c r="W8" s="23">
        <v>0.03</v>
      </c>
      <c r="X8" s="23">
        <v>0.08</v>
      </c>
      <c r="Y8" s="23">
        <v>0.11</v>
      </c>
      <c r="Z8" s="23">
        <v>0.13</v>
      </c>
      <c r="AA8" s="23">
        <v>0.59</v>
      </c>
    </row>
    <row r="9" spans="1:28" x14ac:dyDescent="0.25">
      <c r="A9" s="1">
        <v>8</v>
      </c>
      <c r="B9" s="5" t="s">
        <v>31</v>
      </c>
      <c r="C9" s="27" t="s">
        <v>32</v>
      </c>
      <c r="D9" s="24">
        <v>44120</v>
      </c>
      <c r="E9" s="14">
        <f t="shared" si="0"/>
        <v>0.8529411764705882</v>
      </c>
      <c r="F9" s="17">
        <f t="shared" si="1"/>
        <v>9.0882352941176467</v>
      </c>
      <c r="G9" s="28">
        <v>34</v>
      </c>
      <c r="H9" s="11">
        <f t="shared" si="2"/>
        <v>0</v>
      </c>
      <c r="I9" s="11">
        <f t="shared" si="3"/>
        <v>0</v>
      </c>
      <c r="J9" s="11">
        <f t="shared" si="4"/>
        <v>0</v>
      </c>
      <c r="K9" s="11">
        <f t="shared" si="5"/>
        <v>0</v>
      </c>
      <c r="L9" s="11">
        <f t="shared" si="6"/>
        <v>1</v>
      </c>
      <c r="M9" s="11">
        <f t="shared" si="7"/>
        <v>2</v>
      </c>
      <c r="N9" s="11">
        <f t="shared" si="8"/>
        <v>2</v>
      </c>
      <c r="O9" s="11">
        <f t="shared" si="9"/>
        <v>3</v>
      </c>
      <c r="P9" s="11">
        <f t="shared" si="10"/>
        <v>6</v>
      </c>
      <c r="Q9" s="11">
        <f t="shared" si="11"/>
        <v>20</v>
      </c>
      <c r="R9" s="23">
        <v>0</v>
      </c>
      <c r="S9" s="23">
        <v>0</v>
      </c>
      <c r="T9" s="23">
        <v>0</v>
      </c>
      <c r="U9" s="23">
        <v>0</v>
      </c>
      <c r="V9" s="23">
        <v>0.03</v>
      </c>
      <c r="W9" s="23">
        <v>0.06</v>
      </c>
      <c r="X9" s="23">
        <v>0.06</v>
      </c>
      <c r="Y9" s="23">
        <v>0.09</v>
      </c>
      <c r="Z9" s="23">
        <v>0.18</v>
      </c>
      <c r="AA9" s="23">
        <v>0.59</v>
      </c>
    </row>
    <row r="10" spans="1:28" x14ac:dyDescent="0.25">
      <c r="A10" s="1">
        <v>9</v>
      </c>
      <c r="B10" s="5" t="s">
        <v>33</v>
      </c>
      <c r="C10" s="27" t="s">
        <v>34</v>
      </c>
      <c r="D10" s="24">
        <v>44120</v>
      </c>
      <c r="E10" s="14">
        <f t="shared" si="0"/>
        <v>1</v>
      </c>
      <c r="F10" s="17">
        <f t="shared" si="1"/>
        <v>10</v>
      </c>
      <c r="G10" s="28">
        <v>2</v>
      </c>
      <c r="H10" s="11">
        <f t="shared" si="2"/>
        <v>0</v>
      </c>
      <c r="I10" s="11">
        <f t="shared" si="3"/>
        <v>0</v>
      </c>
      <c r="J10" s="11">
        <f t="shared" si="4"/>
        <v>0</v>
      </c>
      <c r="K10" s="11">
        <f t="shared" si="5"/>
        <v>0</v>
      </c>
      <c r="L10" s="11">
        <f t="shared" si="6"/>
        <v>0</v>
      </c>
      <c r="M10" s="11">
        <f t="shared" si="7"/>
        <v>0</v>
      </c>
      <c r="N10" s="11">
        <f t="shared" si="8"/>
        <v>0</v>
      </c>
      <c r="O10" s="11">
        <f t="shared" si="9"/>
        <v>0</v>
      </c>
      <c r="P10" s="11">
        <f t="shared" si="10"/>
        <v>0</v>
      </c>
      <c r="Q10" s="11">
        <f t="shared" si="11"/>
        <v>2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1</v>
      </c>
    </row>
    <row r="11" spans="1:28" x14ac:dyDescent="0.25">
      <c r="A11" s="1">
        <v>10</v>
      </c>
      <c r="B11" s="5" t="s">
        <v>47</v>
      </c>
      <c r="C11" s="27" t="s">
        <v>48</v>
      </c>
      <c r="D11" s="24">
        <v>44123</v>
      </c>
      <c r="E11" s="14">
        <f t="shared" si="0"/>
        <v>0.97115384615384615</v>
      </c>
      <c r="F11" s="17">
        <f t="shared" si="1"/>
        <v>9.5264423076923084</v>
      </c>
      <c r="G11" s="28">
        <v>416</v>
      </c>
      <c r="H11" s="11">
        <f t="shared" si="2"/>
        <v>0</v>
      </c>
      <c r="I11" s="11">
        <f t="shared" si="3"/>
        <v>0</v>
      </c>
      <c r="J11" s="11">
        <f t="shared" si="4"/>
        <v>0</v>
      </c>
      <c r="K11" s="11">
        <f t="shared" si="5"/>
        <v>0</v>
      </c>
      <c r="L11" s="11">
        <f t="shared" si="6"/>
        <v>0</v>
      </c>
      <c r="M11" s="11">
        <f t="shared" si="7"/>
        <v>4</v>
      </c>
      <c r="N11" s="11">
        <f t="shared" si="8"/>
        <v>4</v>
      </c>
      <c r="O11" s="11">
        <f t="shared" si="9"/>
        <v>29</v>
      </c>
      <c r="P11" s="11">
        <f t="shared" si="10"/>
        <v>71</v>
      </c>
      <c r="Q11" s="11">
        <f t="shared" si="11"/>
        <v>304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0.01</v>
      </c>
      <c r="X11" s="23">
        <v>0.01</v>
      </c>
      <c r="Y11" s="23">
        <v>7.0000000000000007E-2</v>
      </c>
      <c r="Z11" s="23">
        <v>0.17</v>
      </c>
      <c r="AA11" s="23">
        <v>0.73</v>
      </c>
    </row>
    <row r="12" spans="1:28" x14ac:dyDescent="0.25">
      <c r="A12" s="1">
        <v>11</v>
      </c>
      <c r="B12" s="5" t="s">
        <v>25</v>
      </c>
      <c r="C12" s="27" t="s">
        <v>26</v>
      </c>
      <c r="D12" s="24">
        <v>44123</v>
      </c>
      <c r="E12" s="14">
        <f t="shared" si="0"/>
        <v>0.87804878048780488</v>
      </c>
      <c r="F12" s="17">
        <f t="shared" si="1"/>
        <v>9.0609756097560972</v>
      </c>
      <c r="G12" s="28">
        <v>246</v>
      </c>
      <c r="H12" s="11">
        <f t="shared" si="2"/>
        <v>0</v>
      </c>
      <c r="I12" s="11">
        <f t="shared" si="3"/>
        <v>2</v>
      </c>
      <c r="J12" s="11">
        <f t="shared" si="4"/>
        <v>0</v>
      </c>
      <c r="K12" s="11">
        <f t="shared" si="5"/>
        <v>0</v>
      </c>
      <c r="L12" s="11">
        <f t="shared" si="6"/>
        <v>2</v>
      </c>
      <c r="M12" s="11">
        <f t="shared" si="7"/>
        <v>7</v>
      </c>
      <c r="N12" s="11">
        <f t="shared" si="8"/>
        <v>15</v>
      </c>
      <c r="O12" s="11">
        <f t="shared" si="9"/>
        <v>34</v>
      </c>
      <c r="P12" s="11">
        <f t="shared" si="10"/>
        <v>44</v>
      </c>
      <c r="Q12" s="11">
        <f t="shared" si="11"/>
        <v>140</v>
      </c>
      <c r="R12" s="23">
        <v>0</v>
      </c>
      <c r="S12" s="23">
        <v>0.01</v>
      </c>
      <c r="T12" s="23">
        <v>0</v>
      </c>
      <c r="U12" s="23">
        <v>0</v>
      </c>
      <c r="V12" s="23">
        <v>0.01</v>
      </c>
      <c r="W12" s="23">
        <v>0.03</v>
      </c>
      <c r="X12" s="23">
        <v>0.06</v>
      </c>
      <c r="Y12" s="23">
        <v>0.14000000000000001</v>
      </c>
      <c r="Z12" s="23">
        <v>0.18</v>
      </c>
      <c r="AA12" s="23">
        <v>0.56999999999999995</v>
      </c>
    </row>
    <row r="13" spans="1:28" x14ac:dyDescent="0.25">
      <c r="A13" s="1">
        <v>12</v>
      </c>
      <c r="B13" s="5" t="s">
        <v>41</v>
      </c>
      <c r="C13" s="27" t="s">
        <v>42</v>
      </c>
      <c r="D13" s="24">
        <v>44179</v>
      </c>
      <c r="E13" s="14">
        <f t="shared" si="0"/>
        <v>0.5</v>
      </c>
      <c r="F13" s="17">
        <f t="shared" si="1"/>
        <v>7.4285714285714288</v>
      </c>
      <c r="G13" s="28">
        <v>14</v>
      </c>
      <c r="H13" s="11">
        <f t="shared" si="2"/>
        <v>0</v>
      </c>
      <c r="I13" s="11">
        <f t="shared" si="3"/>
        <v>1</v>
      </c>
      <c r="J13" s="11">
        <f t="shared" si="4"/>
        <v>1</v>
      </c>
      <c r="K13" s="11">
        <f t="shared" si="5"/>
        <v>0</v>
      </c>
      <c r="L13" s="11">
        <f t="shared" si="6"/>
        <v>1</v>
      </c>
      <c r="M13" s="11">
        <f t="shared" si="7"/>
        <v>2</v>
      </c>
      <c r="N13" s="11">
        <f t="shared" si="8"/>
        <v>0</v>
      </c>
      <c r="O13" s="11">
        <f t="shared" si="9"/>
        <v>3</v>
      </c>
      <c r="P13" s="11">
        <f t="shared" si="10"/>
        <v>2</v>
      </c>
      <c r="Q13" s="11">
        <f t="shared" si="11"/>
        <v>4</v>
      </c>
      <c r="R13" s="23">
        <v>0</v>
      </c>
      <c r="S13" s="23">
        <v>7.0000000000000007E-2</v>
      </c>
      <c r="T13" s="23">
        <v>7.0000000000000007E-2</v>
      </c>
      <c r="U13" s="23">
        <v>0</v>
      </c>
      <c r="V13" s="23">
        <v>7.0000000000000007E-2</v>
      </c>
      <c r="W13" s="23">
        <v>0.14000000000000001</v>
      </c>
      <c r="X13" s="23">
        <v>0</v>
      </c>
      <c r="Y13" s="23">
        <v>0.21</v>
      </c>
      <c r="Z13" s="23">
        <v>0.14000000000000001</v>
      </c>
      <c r="AA13" s="23">
        <v>0.28999999999999998</v>
      </c>
    </row>
    <row r="14" spans="1:28" x14ac:dyDescent="0.25">
      <c r="A14" s="1">
        <v>13</v>
      </c>
      <c r="B14" s="5" t="s">
        <v>39</v>
      </c>
      <c r="C14" s="27" t="s">
        <v>40</v>
      </c>
      <c r="D14" s="24">
        <v>44182</v>
      </c>
      <c r="E14" s="14">
        <f t="shared" si="0"/>
        <v>0.76388888888888895</v>
      </c>
      <c r="F14" s="17">
        <f t="shared" si="1"/>
        <v>8.7916666666666661</v>
      </c>
      <c r="G14" s="28">
        <v>72</v>
      </c>
      <c r="H14" s="11">
        <f t="shared" si="2"/>
        <v>0</v>
      </c>
      <c r="I14" s="11">
        <f t="shared" si="3"/>
        <v>1</v>
      </c>
      <c r="J14" s="11">
        <f t="shared" si="4"/>
        <v>0</v>
      </c>
      <c r="K14" s="11">
        <f t="shared" si="5"/>
        <v>0</v>
      </c>
      <c r="L14" s="11">
        <f t="shared" si="6"/>
        <v>6</v>
      </c>
      <c r="M14" s="11">
        <f t="shared" si="7"/>
        <v>2</v>
      </c>
      <c r="N14" s="11">
        <f t="shared" si="8"/>
        <v>7</v>
      </c>
      <c r="O14" s="11">
        <f t="shared" si="9"/>
        <v>7</v>
      </c>
      <c r="P14" s="11">
        <f t="shared" si="10"/>
        <v>6</v>
      </c>
      <c r="Q14" s="11">
        <f t="shared" si="11"/>
        <v>43</v>
      </c>
      <c r="R14" s="23">
        <v>0</v>
      </c>
      <c r="S14" s="23">
        <v>0.01</v>
      </c>
      <c r="T14" s="23">
        <v>0</v>
      </c>
      <c r="U14" s="23">
        <v>0</v>
      </c>
      <c r="V14" s="23">
        <v>0.08</v>
      </c>
      <c r="W14" s="23">
        <v>0.03</v>
      </c>
      <c r="X14" s="23">
        <v>0.1</v>
      </c>
      <c r="Y14" s="23">
        <v>0.1</v>
      </c>
      <c r="Z14" s="23">
        <v>0.08</v>
      </c>
      <c r="AA14" s="23">
        <v>0.6</v>
      </c>
    </row>
    <row r="15" spans="1:28" x14ac:dyDescent="0.25">
      <c r="A15" s="1">
        <v>14</v>
      </c>
      <c r="B15" s="5" t="s">
        <v>5</v>
      </c>
      <c r="C15" s="27" t="s">
        <v>6</v>
      </c>
      <c r="D15" s="24">
        <v>44204</v>
      </c>
      <c r="E15" s="14">
        <f t="shared" si="0"/>
        <v>0.234375</v>
      </c>
      <c r="F15" s="17">
        <f t="shared" si="1"/>
        <v>6.5</v>
      </c>
      <c r="G15" s="28">
        <v>64</v>
      </c>
      <c r="H15" s="11">
        <f t="shared" si="2"/>
        <v>6</v>
      </c>
      <c r="I15" s="11">
        <f t="shared" si="3"/>
        <v>3</v>
      </c>
      <c r="J15" s="11">
        <f t="shared" si="4"/>
        <v>4</v>
      </c>
      <c r="K15" s="11">
        <f t="shared" si="5"/>
        <v>2</v>
      </c>
      <c r="L15" s="11">
        <f t="shared" si="6"/>
        <v>7</v>
      </c>
      <c r="M15" s="11">
        <f t="shared" si="7"/>
        <v>8</v>
      </c>
      <c r="N15" s="11">
        <f t="shared" si="8"/>
        <v>6</v>
      </c>
      <c r="O15" s="11">
        <f t="shared" si="9"/>
        <v>8</v>
      </c>
      <c r="P15" s="11">
        <f t="shared" si="10"/>
        <v>5</v>
      </c>
      <c r="Q15" s="11">
        <f t="shared" si="11"/>
        <v>15</v>
      </c>
      <c r="R15" s="23">
        <v>0.09</v>
      </c>
      <c r="S15" s="23">
        <v>0.05</v>
      </c>
      <c r="T15" s="23">
        <v>0.06</v>
      </c>
      <c r="U15" s="23">
        <v>0.03</v>
      </c>
      <c r="V15" s="23">
        <v>0.11</v>
      </c>
      <c r="W15" s="23">
        <v>0.12</v>
      </c>
      <c r="X15" s="23">
        <v>0.09</v>
      </c>
      <c r="Y15" s="23">
        <v>0.12</v>
      </c>
      <c r="Z15" s="23">
        <v>0.08</v>
      </c>
      <c r="AA15" s="23">
        <v>0.23</v>
      </c>
    </row>
    <row r="16" spans="1:28" s="2" customFormat="1" x14ac:dyDescent="0.25">
      <c r="A16" s="1">
        <v>15</v>
      </c>
      <c r="B16" s="5" t="s">
        <v>51</v>
      </c>
      <c r="C16" s="27" t="s">
        <v>52</v>
      </c>
      <c r="D16" s="24">
        <v>44246</v>
      </c>
      <c r="E16" s="14">
        <f t="shared" si="0"/>
        <v>0.95927601809954754</v>
      </c>
      <c r="F16" s="17">
        <f t="shared" si="1"/>
        <v>9.4570135746606336</v>
      </c>
      <c r="G16" s="28">
        <v>221</v>
      </c>
      <c r="H16" s="11">
        <f t="shared" si="2"/>
        <v>0</v>
      </c>
      <c r="I16" s="11">
        <f t="shared" si="3"/>
        <v>0</v>
      </c>
      <c r="J16" s="11">
        <f t="shared" si="4"/>
        <v>0</v>
      </c>
      <c r="K16" s="11">
        <f t="shared" si="5"/>
        <v>0</v>
      </c>
      <c r="L16" s="11">
        <f t="shared" si="6"/>
        <v>2</v>
      </c>
      <c r="M16" s="11">
        <f t="shared" si="7"/>
        <v>2</v>
      </c>
      <c r="N16" s="11">
        <f t="shared" si="8"/>
        <v>7</v>
      </c>
      <c r="O16" s="11">
        <f t="shared" si="9"/>
        <v>24</v>
      </c>
      <c r="P16" s="11">
        <f t="shared" si="10"/>
        <v>53</v>
      </c>
      <c r="Q16" s="11">
        <f t="shared" si="11"/>
        <v>135</v>
      </c>
      <c r="R16" s="23">
        <v>0</v>
      </c>
      <c r="S16" s="23">
        <v>0</v>
      </c>
      <c r="T16" s="23">
        <v>0</v>
      </c>
      <c r="U16" s="23">
        <v>0</v>
      </c>
      <c r="V16" s="23">
        <v>0.01</v>
      </c>
      <c r="W16" s="23">
        <v>0.01</v>
      </c>
      <c r="X16" s="23">
        <v>0.03</v>
      </c>
      <c r="Y16" s="23">
        <v>0.11</v>
      </c>
      <c r="Z16" s="23">
        <v>0.24</v>
      </c>
      <c r="AA16" s="23">
        <v>0.61</v>
      </c>
      <c r="AB16" s="1"/>
    </row>
    <row r="17" spans="1:28" s="2" customFormat="1" x14ac:dyDescent="0.25">
      <c r="A17" s="1">
        <v>16</v>
      </c>
      <c r="B17" s="5" t="s">
        <v>53</v>
      </c>
      <c r="C17" s="27" t="s">
        <v>54</v>
      </c>
      <c r="D17" s="24">
        <v>44246</v>
      </c>
      <c r="E17" s="14">
        <f t="shared" si="0"/>
        <v>0.95695364238410596</v>
      </c>
      <c r="F17" s="17">
        <f t="shared" si="1"/>
        <v>9.410596026490067</v>
      </c>
      <c r="G17" s="28">
        <v>302</v>
      </c>
      <c r="H17" s="11">
        <f t="shared" si="2"/>
        <v>0</v>
      </c>
      <c r="I17" s="11">
        <f t="shared" si="3"/>
        <v>0</v>
      </c>
      <c r="J17" s="11">
        <f t="shared" si="4"/>
        <v>0</v>
      </c>
      <c r="K17" s="11">
        <f t="shared" si="5"/>
        <v>0</v>
      </c>
      <c r="L17" s="11">
        <f t="shared" si="6"/>
        <v>0</v>
      </c>
      <c r="M17" s="11">
        <f t="shared" si="7"/>
        <v>6</v>
      </c>
      <c r="N17" s="11">
        <f t="shared" si="8"/>
        <v>6</v>
      </c>
      <c r="O17" s="11">
        <f t="shared" si="9"/>
        <v>39</v>
      </c>
      <c r="P17" s="11">
        <f t="shared" si="10"/>
        <v>48</v>
      </c>
      <c r="Q17" s="11">
        <f t="shared" si="11"/>
        <v>202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0.02</v>
      </c>
      <c r="X17" s="23">
        <v>0.02</v>
      </c>
      <c r="Y17" s="23">
        <v>0.13</v>
      </c>
      <c r="Z17" s="23">
        <v>0.16</v>
      </c>
      <c r="AA17" s="23">
        <v>0.67</v>
      </c>
      <c r="AB17" s="1"/>
    </row>
    <row r="18" spans="1:28" s="2" customFormat="1" x14ac:dyDescent="0.25">
      <c r="A18" s="1">
        <v>17</v>
      </c>
      <c r="B18" s="5" t="s">
        <v>29</v>
      </c>
      <c r="C18" s="27" t="s">
        <v>30</v>
      </c>
      <c r="D18" s="24">
        <v>44256</v>
      </c>
      <c r="E18" s="14">
        <f t="shared" si="0"/>
        <v>1</v>
      </c>
      <c r="F18" s="17">
        <f t="shared" si="1"/>
        <v>9.5394736842105257</v>
      </c>
      <c r="G18" s="28">
        <v>76</v>
      </c>
      <c r="H18" s="11">
        <f t="shared" si="2"/>
        <v>0</v>
      </c>
      <c r="I18" s="11">
        <f t="shared" si="3"/>
        <v>0</v>
      </c>
      <c r="J18" s="11">
        <f t="shared" si="4"/>
        <v>0</v>
      </c>
      <c r="K18" s="11">
        <f t="shared" si="5"/>
        <v>0</v>
      </c>
      <c r="L18" s="11">
        <f t="shared" si="6"/>
        <v>0</v>
      </c>
      <c r="M18" s="11">
        <f t="shared" si="7"/>
        <v>0</v>
      </c>
      <c r="N18" s="11">
        <f t="shared" si="8"/>
        <v>0</v>
      </c>
      <c r="O18" s="11">
        <f t="shared" si="9"/>
        <v>9</v>
      </c>
      <c r="P18" s="11">
        <f t="shared" si="10"/>
        <v>17</v>
      </c>
      <c r="Q18" s="11">
        <f t="shared" si="11"/>
        <v>50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0.12</v>
      </c>
      <c r="Z18" s="23">
        <v>0.22</v>
      </c>
      <c r="AA18" s="23">
        <v>0.66</v>
      </c>
      <c r="AB18" s="1"/>
    </row>
    <row r="19" spans="1:28" s="2" customFormat="1" x14ac:dyDescent="0.25">
      <c r="A19" s="1">
        <v>18</v>
      </c>
      <c r="B19" s="5" t="s">
        <v>55</v>
      </c>
      <c r="C19" s="27" t="s">
        <v>56</v>
      </c>
      <c r="D19" s="24">
        <v>44277</v>
      </c>
      <c r="E19" s="14">
        <f t="shared" si="0"/>
        <v>0.93949044585987262</v>
      </c>
      <c r="F19" s="17">
        <f t="shared" si="1"/>
        <v>9.5286624203821653</v>
      </c>
      <c r="G19" s="28">
        <v>314</v>
      </c>
      <c r="H19" s="11">
        <f t="shared" si="2"/>
        <v>0</v>
      </c>
      <c r="I19" s="11">
        <f t="shared" si="3"/>
        <v>0</v>
      </c>
      <c r="J19" s="11">
        <f t="shared" si="4"/>
        <v>0</v>
      </c>
      <c r="K19" s="11">
        <f t="shared" si="5"/>
        <v>0</v>
      </c>
      <c r="L19" s="11">
        <f t="shared" si="6"/>
        <v>3</v>
      </c>
      <c r="M19" s="11">
        <f t="shared" si="7"/>
        <v>3</v>
      </c>
      <c r="N19" s="11">
        <f t="shared" si="8"/>
        <v>16</v>
      </c>
      <c r="O19" s="11">
        <f t="shared" si="9"/>
        <v>25</v>
      </c>
      <c r="P19" s="11">
        <f t="shared" si="10"/>
        <v>53</v>
      </c>
      <c r="Q19" s="11">
        <f t="shared" si="11"/>
        <v>217</v>
      </c>
      <c r="R19" s="23">
        <v>0</v>
      </c>
      <c r="S19" s="23">
        <v>0</v>
      </c>
      <c r="T19" s="23">
        <v>0</v>
      </c>
      <c r="U19" s="23">
        <v>0</v>
      </c>
      <c r="V19" s="23">
        <v>0.01</v>
      </c>
      <c r="W19" s="23">
        <v>0.01</v>
      </c>
      <c r="X19" s="23">
        <v>0.05</v>
      </c>
      <c r="Y19" s="23">
        <v>0.08</v>
      </c>
      <c r="Z19" s="23">
        <v>0.17</v>
      </c>
      <c r="AA19" s="23">
        <v>0.69</v>
      </c>
      <c r="AB19" s="1"/>
    </row>
    <row r="20" spans="1:28" s="2" customFormat="1" x14ac:dyDescent="0.25">
      <c r="A20" s="1">
        <v>19</v>
      </c>
      <c r="B20" s="5" t="s">
        <v>57</v>
      </c>
      <c r="C20" s="27" t="s">
        <v>58</v>
      </c>
      <c r="D20" s="24">
        <v>44300</v>
      </c>
      <c r="E20" s="14">
        <f t="shared" si="0"/>
        <v>0.93142857142857138</v>
      </c>
      <c r="F20" s="17">
        <f t="shared" si="1"/>
        <v>9.3542857142857141</v>
      </c>
      <c r="G20" s="28">
        <v>175</v>
      </c>
      <c r="H20" s="11">
        <f t="shared" si="2"/>
        <v>0</v>
      </c>
      <c r="I20" s="11">
        <f t="shared" si="3"/>
        <v>0</v>
      </c>
      <c r="J20" s="11">
        <f t="shared" si="4"/>
        <v>2</v>
      </c>
      <c r="K20" s="11">
        <f t="shared" si="5"/>
        <v>0</v>
      </c>
      <c r="L20" s="11">
        <f t="shared" si="6"/>
        <v>0</v>
      </c>
      <c r="M20" s="11">
        <f t="shared" si="7"/>
        <v>4</v>
      </c>
      <c r="N20" s="11">
        <f t="shared" si="8"/>
        <v>5</v>
      </c>
      <c r="O20" s="11">
        <f t="shared" si="9"/>
        <v>16</v>
      </c>
      <c r="P20" s="11">
        <f t="shared" si="10"/>
        <v>46</v>
      </c>
      <c r="Q20" s="11">
        <f t="shared" si="11"/>
        <v>103</v>
      </c>
      <c r="R20" s="23">
        <v>0</v>
      </c>
      <c r="S20" s="23">
        <v>0</v>
      </c>
      <c r="T20" s="23">
        <v>0.01</v>
      </c>
      <c r="U20" s="23">
        <v>0</v>
      </c>
      <c r="V20" s="23">
        <v>0</v>
      </c>
      <c r="W20" s="23">
        <v>0.02</v>
      </c>
      <c r="X20" s="23">
        <v>0.03</v>
      </c>
      <c r="Y20" s="23">
        <v>0.09</v>
      </c>
      <c r="Z20" s="23">
        <v>0.26</v>
      </c>
      <c r="AA20" s="23">
        <v>0.59</v>
      </c>
      <c r="AB20" s="1"/>
    </row>
    <row r="21" spans="1:28" s="2" customFormat="1" x14ac:dyDescent="0.25">
      <c r="A21" s="1">
        <v>20</v>
      </c>
      <c r="B21" s="5" t="s">
        <v>23</v>
      </c>
      <c r="C21" s="27" t="s">
        <v>24</v>
      </c>
      <c r="D21" s="24">
        <v>44309</v>
      </c>
      <c r="E21" s="14">
        <f t="shared" si="0"/>
        <v>0.91901408450704225</v>
      </c>
      <c r="F21" s="17">
        <f t="shared" si="1"/>
        <v>9.327464788732394</v>
      </c>
      <c r="G21" s="28">
        <v>284</v>
      </c>
      <c r="H21" s="11">
        <f t="shared" si="2"/>
        <v>0</v>
      </c>
      <c r="I21" s="11">
        <f t="shared" si="3"/>
        <v>3</v>
      </c>
      <c r="J21" s="11">
        <f t="shared" si="4"/>
        <v>0</v>
      </c>
      <c r="K21" s="11">
        <f t="shared" si="5"/>
        <v>0</v>
      </c>
      <c r="L21" s="11">
        <f t="shared" si="6"/>
        <v>0</v>
      </c>
      <c r="M21" s="11">
        <f t="shared" si="7"/>
        <v>3</v>
      </c>
      <c r="N21" s="11">
        <f t="shared" si="8"/>
        <v>14</v>
      </c>
      <c r="O21" s="11">
        <f t="shared" si="9"/>
        <v>31</v>
      </c>
      <c r="P21" s="11">
        <f t="shared" si="10"/>
        <v>51</v>
      </c>
      <c r="Q21" s="11">
        <f t="shared" si="11"/>
        <v>182</v>
      </c>
      <c r="R21" s="23">
        <v>0</v>
      </c>
      <c r="S21" s="23">
        <v>0.01</v>
      </c>
      <c r="T21" s="23">
        <v>0</v>
      </c>
      <c r="U21" s="23">
        <v>0</v>
      </c>
      <c r="V21" s="23">
        <v>0</v>
      </c>
      <c r="W21" s="23">
        <v>0.01</v>
      </c>
      <c r="X21" s="23">
        <v>0.05</v>
      </c>
      <c r="Y21" s="23">
        <v>0.11</v>
      </c>
      <c r="Z21" s="23">
        <v>0.18</v>
      </c>
      <c r="AA21" s="23">
        <v>0.64</v>
      </c>
      <c r="AB21" s="1"/>
    </row>
    <row r="22" spans="1:28" s="2" customFormat="1" x14ac:dyDescent="0.25">
      <c r="A22" s="1">
        <v>21</v>
      </c>
      <c r="B22" s="5" t="s">
        <v>21</v>
      </c>
      <c r="C22" s="27" t="s">
        <v>22</v>
      </c>
      <c r="D22" s="24">
        <v>44312</v>
      </c>
      <c r="E22" s="14">
        <f t="shared" si="0"/>
        <v>0.99358974358974361</v>
      </c>
      <c r="F22" s="17">
        <f t="shared" si="1"/>
        <v>9.8461538461538467</v>
      </c>
      <c r="G22" s="28">
        <v>156</v>
      </c>
      <c r="H22" s="11">
        <f t="shared" si="2"/>
        <v>0</v>
      </c>
      <c r="I22" s="11">
        <f t="shared" si="3"/>
        <v>0</v>
      </c>
      <c r="J22" s="11">
        <f t="shared" si="4"/>
        <v>0</v>
      </c>
      <c r="K22" s="11">
        <f t="shared" si="5"/>
        <v>0</v>
      </c>
      <c r="L22" s="11">
        <f t="shared" si="6"/>
        <v>0</v>
      </c>
      <c r="M22" s="11">
        <f t="shared" si="7"/>
        <v>0</v>
      </c>
      <c r="N22" s="11">
        <f t="shared" si="8"/>
        <v>2</v>
      </c>
      <c r="O22" s="11">
        <f t="shared" si="9"/>
        <v>6</v>
      </c>
      <c r="P22" s="11">
        <f t="shared" si="10"/>
        <v>16</v>
      </c>
      <c r="Q22" s="11">
        <f t="shared" si="11"/>
        <v>133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0.01</v>
      </c>
      <c r="Y22" s="23">
        <v>0.04</v>
      </c>
      <c r="Z22" s="23">
        <v>0.1</v>
      </c>
      <c r="AA22" s="23">
        <v>0.85</v>
      </c>
      <c r="AB22" s="1"/>
    </row>
    <row r="23" spans="1:28" s="2" customFormat="1" x14ac:dyDescent="0.25">
      <c r="A23" s="1">
        <v>22</v>
      </c>
      <c r="B23" s="5" t="s">
        <v>61</v>
      </c>
      <c r="C23" s="27" t="s">
        <v>62</v>
      </c>
      <c r="D23" s="24">
        <v>44313</v>
      </c>
      <c r="E23" s="14">
        <f t="shared" si="0"/>
        <v>0.92788461538461542</v>
      </c>
      <c r="F23" s="17">
        <f t="shared" si="1"/>
        <v>9.2259615384615383</v>
      </c>
      <c r="G23" s="28">
        <v>208</v>
      </c>
      <c r="H23" s="11">
        <f t="shared" si="2"/>
        <v>0</v>
      </c>
      <c r="I23" s="11">
        <f t="shared" si="3"/>
        <v>0</v>
      </c>
      <c r="J23" s="11">
        <f t="shared" si="4"/>
        <v>0</v>
      </c>
      <c r="K23" s="11">
        <f t="shared" si="5"/>
        <v>0</v>
      </c>
      <c r="L23" s="11">
        <f t="shared" si="6"/>
        <v>0</v>
      </c>
      <c r="M23" s="11">
        <f t="shared" si="7"/>
        <v>4</v>
      </c>
      <c r="N23" s="11">
        <f t="shared" si="8"/>
        <v>10</v>
      </c>
      <c r="O23" s="11">
        <f t="shared" si="9"/>
        <v>35</v>
      </c>
      <c r="P23" s="11">
        <f t="shared" si="10"/>
        <v>35</v>
      </c>
      <c r="Q23" s="11">
        <f t="shared" si="11"/>
        <v>123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0.02</v>
      </c>
      <c r="X23" s="23">
        <v>0.05</v>
      </c>
      <c r="Y23" s="23">
        <v>0.17</v>
      </c>
      <c r="Z23" s="23">
        <v>0.17</v>
      </c>
      <c r="AA23" s="23">
        <v>0.59</v>
      </c>
      <c r="AB23" s="1"/>
    </row>
    <row r="24" spans="1:28" s="2" customFormat="1" x14ac:dyDescent="0.25">
      <c r="A24" s="1">
        <v>23</v>
      </c>
      <c r="B24" s="5" t="s">
        <v>45</v>
      </c>
      <c r="C24" s="27" t="s">
        <v>46</v>
      </c>
      <c r="D24" s="24">
        <v>44351</v>
      </c>
      <c r="E24" s="14">
        <f t="shared" si="0"/>
        <v>0.95071868583162222</v>
      </c>
      <c r="F24" s="17">
        <f t="shared" si="1"/>
        <v>9.4537987679671449</v>
      </c>
      <c r="G24" s="28">
        <v>487</v>
      </c>
      <c r="H24" s="11">
        <f t="shared" si="2"/>
        <v>0</v>
      </c>
      <c r="I24" s="11">
        <f t="shared" si="3"/>
        <v>0</v>
      </c>
      <c r="J24" s="11">
        <f t="shared" si="4"/>
        <v>0</v>
      </c>
      <c r="K24" s="11">
        <f t="shared" si="5"/>
        <v>0</v>
      </c>
      <c r="L24" s="11">
        <f t="shared" si="6"/>
        <v>5</v>
      </c>
      <c r="M24" s="11">
        <f t="shared" si="7"/>
        <v>5</v>
      </c>
      <c r="N24" s="11">
        <f t="shared" si="8"/>
        <v>15</v>
      </c>
      <c r="O24" s="11">
        <f t="shared" si="9"/>
        <v>49</v>
      </c>
      <c r="P24" s="11">
        <f t="shared" si="10"/>
        <v>88</v>
      </c>
      <c r="Q24" s="11">
        <f t="shared" si="11"/>
        <v>326</v>
      </c>
      <c r="R24" s="23">
        <v>0</v>
      </c>
      <c r="S24" s="23">
        <v>0</v>
      </c>
      <c r="T24" s="23">
        <v>0</v>
      </c>
      <c r="U24" s="23">
        <v>0</v>
      </c>
      <c r="V24" s="23">
        <v>0.01</v>
      </c>
      <c r="W24" s="23">
        <v>0.01</v>
      </c>
      <c r="X24" s="23">
        <v>0.03</v>
      </c>
      <c r="Y24" s="23">
        <v>0.1</v>
      </c>
      <c r="Z24" s="23">
        <v>0.18</v>
      </c>
      <c r="AA24" s="23">
        <v>0.67</v>
      </c>
      <c r="AB24" s="1"/>
    </row>
    <row r="25" spans="1:28" s="2" customFormat="1" x14ac:dyDescent="0.25">
      <c r="A25" s="1">
        <v>24</v>
      </c>
      <c r="B25" s="5" t="s">
        <v>59</v>
      </c>
      <c r="C25" s="27" t="s">
        <v>60</v>
      </c>
      <c r="D25" s="24">
        <v>44382</v>
      </c>
      <c r="E25" s="14">
        <f t="shared" si="0"/>
        <v>0.92222222222222217</v>
      </c>
      <c r="F25" s="17">
        <f t="shared" si="1"/>
        <v>9.4888888888888889</v>
      </c>
      <c r="G25" s="28">
        <v>180</v>
      </c>
      <c r="H25" s="11">
        <f t="shared" si="2"/>
        <v>0</v>
      </c>
      <c r="I25" s="11">
        <f t="shared" si="3"/>
        <v>2</v>
      </c>
      <c r="J25" s="11">
        <f t="shared" si="4"/>
        <v>2</v>
      </c>
      <c r="K25" s="11">
        <f t="shared" si="5"/>
        <v>0</v>
      </c>
      <c r="L25" s="11">
        <f t="shared" si="6"/>
        <v>0</v>
      </c>
      <c r="M25" s="11">
        <f t="shared" si="7"/>
        <v>2</v>
      </c>
      <c r="N25" s="11">
        <f t="shared" si="8"/>
        <v>11</v>
      </c>
      <c r="O25" s="11">
        <f t="shared" si="9"/>
        <v>22</v>
      </c>
      <c r="P25" s="11">
        <f t="shared" si="10"/>
        <v>47</v>
      </c>
      <c r="Q25" s="11">
        <f t="shared" si="11"/>
        <v>101</v>
      </c>
      <c r="R25" s="23">
        <v>0</v>
      </c>
      <c r="S25" s="23">
        <v>0.01</v>
      </c>
      <c r="T25" s="23">
        <v>0.01</v>
      </c>
      <c r="U25" s="23">
        <v>0</v>
      </c>
      <c r="V25" s="23">
        <v>0</v>
      </c>
      <c r="W25" s="23">
        <v>0.01</v>
      </c>
      <c r="X25" s="23">
        <v>0.06</v>
      </c>
      <c r="Y25" s="23">
        <v>0.12</v>
      </c>
      <c r="Z25" s="23">
        <v>0.26</v>
      </c>
      <c r="AA25" s="23">
        <v>0.56000000000000005</v>
      </c>
      <c r="AB25" s="1"/>
    </row>
    <row r="26" spans="1:28" s="2" customFormat="1" x14ac:dyDescent="0.25">
      <c r="A26" s="1">
        <v>25</v>
      </c>
      <c r="B26" s="5" t="s">
        <v>27</v>
      </c>
      <c r="C26" s="27" t="s">
        <v>28</v>
      </c>
      <c r="D26" s="24">
        <v>44400</v>
      </c>
      <c r="E26" s="14">
        <f t="shared" si="0"/>
        <v>0.72268907563025209</v>
      </c>
      <c r="F26" s="17">
        <f t="shared" si="1"/>
        <v>8.5042016806722689</v>
      </c>
      <c r="G26" s="28">
        <v>119</v>
      </c>
      <c r="H26" s="11">
        <f t="shared" si="2"/>
        <v>0</v>
      </c>
      <c r="I26" s="11">
        <f t="shared" si="3"/>
        <v>2</v>
      </c>
      <c r="J26" s="11">
        <f t="shared" si="4"/>
        <v>4</v>
      </c>
      <c r="K26" s="11">
        <f t="shared" si="5"/>
        <v>2</v>
      </c>
      <c r="L26" s="11">
        <f t="shared" si="6"/>
        <v>2</v>
      </c>
      <c r="M26" s="11">
        <f t="shared" si="7"/>
        <v>6</v>
      </c>
      <c r="N26" s="11">
        <f t="shared" si="8"/>
        <v>12</v>
      </c>
      <c r="O26" s="11">
        <f t="shared" si="9"/>
        <v>21</v>
      </c>
      <c r="P26" s="11">
        <f t="shared" si="10"/>
        <v>20</v>
      </c>
      <c r="Q26" s="11">
        <f t="shared" si="11"/>
        <v>51</v>
      </c>
      <c r="R26" s="23">
        <v>0</v>
      </c>
      <c r="S26" s="23">
        <v>0.02</v>
      </c>
      <c r="T26" s="23">
        <v>0.03</v>
      </c>
      <c r="U26" s="23">
        <v>0.02</v>
      </c>
      <c r="V26" s="23">
        <v>0.02</v>
      </c>
      <c r="W26" s="23">
        <v>0.05</v>
      </c>
      <c r="X26" s="23">
        <v>0.1</v>
      </c>
      <c r="Y26" s="23">
        <v>0.18</v>
      </c>
      <c r="Z26" s="23">
        <v>0.17</v>
      </c>
      <c r="AA26" s="23">
        <v>0.43</v>
      </c>
      <c r="AB26" s="1"/>
    </row>
    <row r="27" spans="1:28" s="2" customFormat="1" x14ac:dyDescent="0.25">
      <c r="A27" s="1">
        <v>26</v>
      </c>
      <c r="B27" s="5" t="s">
        <v>15</v>
      </c>
      <c r="C27" s="27" t="s">
        <v>16</v>
      </c>
      <c r="D27" s="25">
        <v>44427</v>
      </c>
      <c r="E27" s="14">
        <f t="shared" si="0"/>
        <v>0.93798449612403101</v>
      </c>
      <c r="F27" s="17">
        <f t="shared" si="1"/>
        <v>9.3643410852713185</v>
      </c>
      <c r="G27" s="28">
        <v>129</v>
      </c>
      <c r="H27" s="11">
        <f t="shared" si="2"/>
        <v>0</v>
      </c>
      <c r="I27" s="11">
        <f t="shared" si="3"/>
        <v>0</v>
      </c>
      <c r="J27" s="11">
        <f t="shared" si="4"/>
        <v>0</v>
      </c>
      <c r="K27" s="11">
        <f t="shared" si="5"/>
        <v>0</v>
      </c>
      <c r="L27" s="11">
        <f t="shared" si="6"/>
        <v>1</v>
      </c>
      <c r="M27" s="11">
        <f t="shared" si="7"/>
        <v>3</v>
      </c>
      <c r="N27" s="11">
        <f t="shared" si="8"/>
        <v>4</v>
      </c>
      <c r="O27" s="11">
        <f t="shared" si="9"/>
        <v>13</v>
      </c>
      <c r="P27" s="11">
        <f t="shared" si="10"/>
        <v>27</v>
      </c>
      <c r="Q27" s="11">
        <f t="shared" si="11"/>
        <v>81</v>
      </c>
      <c r="R27" s="23">
        <v>0</v>
      </c>
      <c r="S27" s="23">
        <v>0</v>
      </c>
      <c r="T27" s="23">
        <v>0</v>
      </c>
      <c r="U27" s="23">
        <v>0</v>
      </c>
      <c r="V27" s="23">
        <v>0.01</v>
      </c>
      <c r="W27" s="23">
        <v>0.02</v>
      </c>
      <c r="X27" s="23">
        <v>0.03</v>
      </c>
      <c r="Y27" s="23">
        <v>0.1</v>
      </c>
      <c r="Z27" s="23">
        <v>0.21</v>
      </c>
      <c r="AA27" s="23">
        <v>0.63</v>
      </c>
      <c r="AB27" s="1"/>
    </row>
    <row r="28" spans="1:28" s="2" customFormat="1" x14ac:dyDescent="0.25">
      <c r="A28" s="1">
        <v>27</v>
      </c>
      <c r="B28" s="5" t="s">
        <v>9</v>
      </c>
      <c r="C28" s="27" t="s">
        <v>10</v>
      </c>
      <c r="D28" s="25">
        <v>44593</v>
      </c>
      <c r="E28" s="14">
        <f t="shared" ref="E28:E31" si="12">IFERROR(SUM(O28:Q28)/G28-SUM(H28:J28)/G28,"")</f>
        <v>0.91862567811934903</v>
      </c>
      <c r="F28" s="17">
        <f t="shared" ref="F28:F31" si="13">IFERROR(SUMPRODUCT($H$1:$Q$1,H28:Q28)/G28,"")</f>
        <v>9.206148282097649</v>
      </c>
      <c r="G28" s="28">
        <v>553</v>
      </c>
      <c r="H28" s="11">
        <f t="shared" ref="H28:H31" si="14">ROUND($G28*R28,0)</f>
        <v>0</v>
      </c>
      <c r="I28" s="11">
        <f t="shared" ref="I28:I31" si="15">ROUND($G28*S28,0)</f>
        <v>0</v>
      </c>
      <c r="J28" s="11">
        <f t="shared" ref="J28:J31" si="16">ROUND($G28*T28,0)</f>
        <v>0</v>
      </c>
      <c r="K28" s="11">
        <f t="shared" ref="K28:K31" si="17">ROUND($G28*U28,0)</f>
        <v>0</v>
      </c>
      <c r="L28" s="11">
        <f t="shared" ref="L28:L31" si="18">ROUND($G28*V28,0)</f>
        <v>6</v>
      </c>
      <c r="M28" s="11">
        <f t="shared" ref="M28:M31" si="19">ROUND($G28*W28,0)</f>
        <v>17</v>
      </c>
      <c r="N28" s="11">
        <f t="shared" ref="N28:N31" si="20">ROUND($G28*X28,0)</f>
        <v>11</v>
      </c>
      <c r="O28" s="11">
        <f t="shared" ref="O28:O31" si="21">ROUND($G28*Y28,0)</f>
        <v>55</v>
      </c>
      <c r="P28" s="11">
        <f t="shared" ref="P28:P31" si="22">ROUND($G28*Z28,0)</f>
        <v>88</v>
      </c>
      <c r="Q28" s="11">
        <f t="shared" ref="Q28:Q31" si="23">ROUND($G28*AA28,0)</f>
        <v>365</v>
      </c>
      <c r="R28" s="23">
        <v>0</v>
      </c>
      <c r="S28" s="23">
        <v>0</v>
      </c>
      <c r="T28" s="23">
        <v>0</v>
      </c>
      <c r="U28" s="23">
        <v>0</v>
      </c>
      <c r="V28" s="23">
        <v>0.01</v>
      </c>
      <c r="W28" s="23">
        <v>0.03</v>
      </c>
      <c r="X28" s="23">
        <v>0.02</v>
      </c>
      <c r="Y28" s="23">
        <v>0.1</v>
      </c>
      <c r="Z28" s="23">
        <v>0.16</v>
      </c>
      <c r="AA28" s="23">
        <v>0.66</v>
      </c>
      <c r="AB28" s="1"/>
    </row>
    <row r="29" spans="1:28" s="2" customFormat="1" x14ac:dyDescent="0.25">
      <c r="A29" s="1">
        <v>28</v>
      </c>
      <c r="B29" s="5" t="s">
        <v>11</v>
      </c>
      <c r="C29" s="27" t="s">
        <v>12</v>
      </c>
      <c r="D29" s="25">
        <v>44592</v>
      </c>
      <c r="E29" s="14">
        <f t="shared" si="12"/>
        <v>0.87047353760445689</v>
      </c>
      <c r="F29" s="17">
        <f t="shared" si="13"/>
        <v>9.1142061281337039</v>
      </c>
      <c r="G29" s="28">
        <v>718</v>
      </c>
      <c r="H29" s="11">
        <f t="shared" si="14"/>
        <v>0</v>
      </c>
      <c r="I29" s="11">
        <f t="shared" si="15"/>
        <v>0</v>
      </c>
      <c r="J29" s="11">
        <f t="shared" si="16"/>
        <v>7</v>
      </c>
      <c r="K29" s="11">
        <f t="shared" si="17"/>
        <v>0</v>
      </c>
      <c r="L29" s="11">
        <f t="shared" si="18"/>
        <v>14</v>
      </c>
      <c r="M29" s="11">
        <f t="shared" si="19"/>
        <v>14</v>
      </c>
      <c r="N29" s="11">
        <f t="shared" si="20"/>
        <v>50</v>
      </c>
      <c r="O29" s="11">
        <f t="shared" si="21"/>
        <v>93</v>
      </c>
      <c r="P29" s="11">
        <f t="shared" si="22"/>
        <v>115</v>
      </c>
      <c r="Q29" s="11">
        <f t="shared" si="23"/>
        <v>424</v>
      </c>
      <c r="R29" s="23">
        <v>0</v>
      </c>
      <c r="S29" s="23">
        <v>0</v>
      </c>
      <c r="T29" s="23">
        <v>0.01</v>
      </c>
      <c r="U29" s="23">
        <v>0</v>
      </c>
      <c r="V29" s="23">
        <v>0.02</v>
      </c>
      <c r="W29" s="23">
        <v>0.02</v>
      </c>
      <c r="X29" s="23">
        <v>7.0000000000000007E-2</v>
      </c>
      <c r="Y29" s="23">
        <v>0.13</v>
      </c>
      <c r="Z29" s="23">
        <v>0.16</v>
      </c>
      <c r="AA29" s="23">
        <v>0.59</v>
      </c>
      <c r="AB29" s="1"/>
    </row>
    <row r="30" spans="1:28" s="2" customFormat="1" x14ac:dyDescent="0.25">
      <c r="A30" s="1">
        <v>29</v>
      </c>
      <c r="B30" s="5" t="s">
        <v>35</v>
      </c>
      <c r="C30" s="27" t="s">
        <v>36</v>
      </c>
      <c r="D30" s="25">
        <v>44797</v>
      </c>
      <c r="E30" s="14">
        <f t="shared" si="12"/>
        <v>0.95</v>
      </c>
      <c r="F30" s="17">
        <f t="shared" si="13"/>
        <v>9.4</v>
      </c>
      <c r="G30" s="28">
        <v>20</v>
      </c>
      <c r="H30" s="11">
        <f t="shared" si="14"/>
        <v>0</v>
      </c>
      <c r="I30" s="11">
        <f t="shared" si="15"/>
        <v>0</v>
      </c>
      <c r="J30" s="11">
        <f t="shared" si="16"/>
        <v>0</v>
      </c>
      <c r="K30" s="11">
        <f t="shared" si="17"/>
        <v>0</v>
      </c>
      <c r="L30" s="11">
        <f t="shared" si="18"/>
        <v>0</v>
      </c>
      <c r="M30" s="11">
        <f t="shared" si="19"/>
        <v>0</v>
      </c>
      <c r="N30" s="11">
        <f t="shared" si="20"/>
        <v>1</v>
      </c>
      <c r="O30" s="11">
        <f t="shared" si="21"/>
        <v>2</v>
      </c>
      <c r="P30" s="11">
        <f t="shared" si="22"/>
        <v>5</v>
      </c>
      <c r="Q30" s="11">
        <f t="shared" si="23"/>
        <v>12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0.05</v>
      </c>
      <c r="Y30" s="23">
        <v>0.1</v>
      </c>
      <c r="Z30" s="23">
        <v>0.25</v>
      </c>
      <c r="AA30" s="23">
        <v>0.6</v>
      </c>
      <c r="AB30" s="1"/>
    </row>
    <row r="31" spans="1:28" s="2" customFormat="1" x14ac:dyDescent="0.25">
      <c r="A31" s="1">
        <v>30</v>
      </c>
      <c r="B31" s="5" t="s">
        <v>49</v>
      </c>
      <c r="C31" s="27" t="s">
        <v>50</v>
      </c>
      <c r="D31" s="25">
        <v>44664</v>
      </c>
      <c r="E31" s="14">
        <f t="shared" si="12"/>
        <v>0.88725490196078427</v>
      </c>
      <c r="F31" s="17">
        <f t="shared" si="13"/>
        <v>9.1225490196078436</v>
      </c>
      <c r="G31" s="28">
        <v>204</v>
      </c>
      <c r="H31" s="11">
        <f t="shared" si="14"/>
        <v>0</v>
      </c>
      <c r="I31" s="11">
        <f t="shared" si="15"/>
        <v>0</v>
      </c>
      <c r="J31" s="11">
        <f t="shared" si="16"/>
        <v>0</v>
      </c>
      <c r="K31" s="11">
        <f t="shared" si="17"/>
        <v>0</v>
      </c>
      <c r="L31" s="11">
        <f t="shared" si="18"/>
        <v>4</v>
      </c>
      <c r="M31" s="11">
        <f t="shared" si="19"/>
        <v>4</v>
      </c>
      <c r="N31" s="11">
        <f t="shared" si="20"/>
        <v>14</v>
      </c>
      <c r="O31" s="11">
        <f t="shared" si="21"/>
        <v>22</v>
      </c>
      <c r="P31" s="11">
        <f t="shared" si="22"/>
        <v>47</v>
      </c>
      <c r="Q31" s="11">
        <f t="shared" si="23"/>
        <v>112</v>
      </c>
      <c r="R31" s="23">
        <v>0</v>
      </c>
      <c r="S31" s="23">
        <v>0</v>
      </c>
      <c r="T31" s="23">
        <v>0</v>
      </c>
      <c r="U31" s="23">
        <v>0</v>
      </c>
      <c r="V31" s="23">
        <v>0.02</v>
      </c>
      <c r="W31" s="23">
        <v>0.02</v>
      </c>
      <c r="X31" s="23">
        <v>7.0000000000000007E-2</v>
      </c>
      <c r="Y31" s="23">
        <v>0.11</v>
      </c>
      <c r="Z31" s="23">
        <v>0.23</v>
      </c>
      <c r="AA31" s="23">
        <v>0.55000000000000004</v>
      </c>
      <c r="AB31" s="1"/>
    </row>
    <row r="36" spans="1:27" x14ac:dyDescent="0.25">
      <c r="B36" s="3" t="s">
        <v>0</v>
      </c>
      <c r="C36" s="4" t="s">
        <v>1</v>
      </c>
      <c r="D36" s="4" t="s">
        <v>2</v>
      </c>
      <c r="E36" s="4" t="s">
        <v>64</v>
      </c>
      <c r="F36" s="16" t="s">
        <v>65</v>
      </c>
      <c r="G36" s="15" t="s">
        <v>63</v>
      </c>
      <c r="H36" s="10">
        <v>1</v>
      </c>
      <c r="I36" s="10">
        <v>2</v>
      </c>
      <c r="J36" s="10">
        <v>3</v>
      </c>
      <c r="K36" s="10">
        <v>4</v>
      </c>
      <c r="L36" s="10">
        <v>5</v>
      </c>
      <c r="M36" s="10">
        <v>6</v>
      </c>
      <c r="N36" s="10">
        <v>7</v>
      </c>
      <c r="O36" s="10">
        <v>8</v>
      </c>
      <c r="P36" s="10">
        <v>9</v>
      </c>
      <c r="Q36" s="10">
        <v>10</v>
      </c>
      <c r="R36" s="9">
        <v>1</v>
      </c>
      <c r="S36" s="9">
        <v>2</v>
      </c>
      <c r="T36" s="9">
        <v>3</v>
      </c>
      <c r="U36" s="9">
        <v>4</v>
      </c>
      <c r="V36" s="9">
        <v>5</v>
      </c>
      <c r="W36" s="9">
        <v>6</v>
      </c>
      <c r="X36" s="9">
        <v>7</v>
      </c>
      <c r="Y36" s="9">
        <v>8</v>
      </c>
      <c r="Z36" s="9">
        <v>9</v>
      </c>
      <c r="AA36" s="9">
        <v>10</v>
      </c>
    </row>
    <row r="37" spans="1:27" x14ac:dyDescent="0.25">
      <c r="A37" s="1">
        <v>1</v>
      </c>
      <c r="B37" s="5" t="s">
        <v>3</v>
      </c>
      <c r="C37" s="27" t="s">
        <v>4</v>
      </c>
      <c r="D37" s="24">
        <v>43857</v>
      </c>
      <c r="E37" s="14">
        <f t="shared" ref="E37:E60" si="24">IFERROR(SUM(O37:Q37)/G37-SUM(H37:J37)/G37,"")</f>
        <v>0.95995278644296433</v>
      </c>
      <c r="F37" s="17">
        <f t="shared" ref="F37:F64" si="25">IFERROR(SUMPRODUCT($H$1:$Q$1,H37:Q37)/G37,"")</f>
        <v>9.4298119888710907</v>
      </c>
      <c r="G37" s="28">
        <v>11861</v>
      </c>
      <c r="H37" s="11">
        <f t="shared" ref="H37:H64" si="26">ROUND($G37*R37,0)</f>
        <v>0</v>
      </c>
      <c r="I37" s="11">
        <f t="shared" ref="I37:I64" si="27">ROUND($G37*S37,0)</f>
        <v>0</v>
      </c>
      <c r="J37" s="11">
        <f t="shared" ref="J37:J64" si="28">ROUND($G37*T37,0)</f>
        <v>0</v>
      </c>
      <c r="K37" s="11">
        <f t="shared" ref="K37:K64" si="29">ROUND($G37*U37,0)</f>
        <v>0</v>
      </c>
      <c r="L37" s="11">
        <f t="shared" ref="L37:L64" si="30">ROUND($G37*V37,0)</f>
        <v>0</v>
      </c>
      <c r="M37" s="11">
        <f t="shared" ref="M37:M64" si="31">ROUND($G37*W37,0)</f>
        <v>119</v>
      </c>
      <c r="N37" s="11">
        <f t="shared" ref="N37:N64" si="32">ROUND($G37*X37,0)</f>
        <v>356</v>
      </c>
      <c r="O37" s="11">
        <f t="shared" ref="O37:O64" si="33">ROUND($G37*Y37,0)</f>
        <v>1305</v>
      </c>
      <c r="P37" s="11">
        <f t="shared" ref="P37:P64" si="34">ROUND($G37*Z37,0)</f>
        <v>2609</v>
      </c>
      <c r="Q37" s="11">
        <f>ROUND($G37*AA37,0)</f>
        <v>7472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0.01</v>
      </c>
      <c r="X37" s="23">
        <v>0.03</v>
      </c>
      <c r="Y37" s="23">
        <v>0.11</v>
      </c>
      <c r="Z37" s="23">
        <v>0.22</v>
      </c>
      <c r="AA37" s="23">
        <v>0.63</v>
      </c>
    </row>
    <row r="38" spans="1:27" x14ac:dyDescent="0.25">
      <c r="A38" s="1">
        <v>2</v>
      </c>
      <c r="B38" s="5" t="s">
        <v>7</v>
      </c>
      <c r="C38" s="27" t="s">
        <v>8</v>
      </c>
      <c r="D38" s="24">
        <v>43885</v>
      </c>
      <c r="E38" s="14">
        <f t="shared" si="24"/>
        <v>0.8598798970546182</v>
      </c>
      <c r="F38" s="17">
        <f t="shared" si="25"/>
        <v>8.9093508721761516</v>
      </c>
      <c r="G38" s="28">
        <v>3497</v>
      </c>
      <c r="H38" s="11">
        <f t="shared" si="26"/>
        <v>0</v>
      </c>
      <c r="I38" s="11">
        <f t="shared" si="27"/>
        <v>0</v>
      </c>
      <c r="J38" s="11">
        <f t="shared" si="28"/>
        <v>0</v>
      </c>
      <c r="K38" s="11">
        <f t="shared" si="29"/>
        <v>35</v>
      </c>
      <c r="L38" s="11">
        <f t="shared" si="30"/>
        <v>70</v>
      </c>
      <c r="M38" s="11">
        <f t="shared" si="31"/>
        <v>105</v>
      </c>
      <c r="N38" s="11">
        <f t="shared" si="32"/>
        <v>245</v>
      </c>
      <c r="O38" s="11">
        <f t="shared" si="33"/>
        <v>525</v>
      </c>
      <c r="P38" s="11">
        <f t="shared" si="34"/>
        <v>699</v>
      </c>
      <c r="Q38" s="11">
        <f t="shared" ref="Q38:Q64" si="35">ROUND($G38*AA38,0)</f>
        <v>1783</v>
      </c>
      <c r="R38" s="23">
        <v>0</v>
      </c>
      <c r="S38" s="23">
        <v>0</v>
      </c>
      <c r="T38" s="23">
        <v>0</v>
      </c>
      <c r="U38" s="23">
        <v>0.01</v>
      </c>
      <c r="V38" s="23">
        <v>0.02</v>
      </c>
      <c r="W38" s="23">
        <v>0.03</v>
      </c>
      <c r="X38" s="23">
        <v>7.0000000000000007E-2</v>
      </c>
      <c r="Y38" s="23">
        <v>0.15</v>
      </c>
      <c r="Z38" s="23">
        <v>0.2</v>
      </c>
      <c r="AA38" s="23">
        <v>0.51</v>
      </c>
    </row>
    <row r="39" spans="1:27" x14ac:dyDescent="0.25">
      <c r="A39" s="1">
        <v>3</v>
      </c>
      <c r="B39" s="5" t="s">
        <v>17</v>
      </c>
      <c r="C39" s="27" t="s">
        <v>18</v>
      </c>
      <c r="D39" s="24">
        <v>43886</v>
      </c>
      <c r="E39" s="14">
        <f t="shared" si="24"/>
        <v>0.94971537001897532</v>
      </c>
      <c r="F39" s="17">
        <f t="shared" si="25"/>
        <v>9.4449715370018978</v>
      </c>
      <c r="G39" s="28">
        <v>1054</v>
      </c>
      <c r="H39" s="11">
        <f t="shared" si="26"/>
        <v>0</v>
      </c>
      <c r="I39" s="11">
        <f t="shared" si="27"/>
        <v>0</v>
      </c>
      <c r="J39" s="11">
        <f t="shared" si="28"/>
        <v>0</v>
      </c>
      <c r="K39" s="11">
        <f t="shared" si="29"/>
        <v>0</v>
      </c>
      <c r="L39" s="11">
        <f t="shared" si="30"/>
        <v>11</v>
      </c>
      <c r="M39" s="11">
        <f t="shared" si="31"/>
        <v>11</v>
      </c>
      <c r="N39" s="11">
        <f t="shared" si="32"/>
        <v>32</v>
      </c>
      <c r="O39" s="11">
        <f t="shared" si="33"/>
        <v>105</v>
      </c>
      <c r="P39" s="11">
        <f t="shared" si="34"/>
        <v>190</v>
      </c>
      <c r="Q39" s="11">
        <f t="shared" si="35"/>
        <v>706</v>
      </c>
      <c r="R39" s="23">
        <v>0</v>
      </c>
      <c r="S39" s="23">
        <v>0</v>
      </c>
      <c r="T39" s="23">
        <v>0</v>
      </c>
      <c r="U39" s="23">
        <v>0</v>
      </c>
      <c r="V39" s="23">
        <v>0.01</v>
      </c>
      <c r="W39" s="23">
        <v>0.01</v>
      </c>
      <c r="X39" s="23">
        <v>0.03</v>
      </c>
      <c r="Y39" s="23">
        <v>0.1</v>
      </c>
      <c r="Z39" s="23">
        <v>0.18</v>
      </c>
      <c r="AA39" s="23">
        <v>0.67</v>
      </c>
    </row>
    <row r="40" spans="1:27" x14ac:dyDescent="0.25">
      <c r="A40" s="1">
        <v>4</v>
      </c>
      <c r="B40" s="5" t="s">
        <v>19</v>
      </c>
      <c r="C40" s="27" t="s">
        <v>20</v>
      </c>
      <c r="D40" s="24">
        <v>44025</v>
      </c>
      <c r="E40" s="14">
        <f t="shared" si="24"/>
        <v>0.92054483541430188</v>
      </c>
      <c r="F40" s="17">
        <f t="shared" si="25"/>
        <v>9.2372304199772977</v>
      </c>
      <c r="G40" s="28">
        <v>881</v>
      </c>
      <c r="H40" s="11">
        <f t="shared" si="26"/>
        <v>0</v>
      </c>
      <c r="I40" s="11">
        <f t="shared" si="27"/>
        <v>0</v>
      </c>
      <c r="J40" s="11">
        <f t="shared" si="28"/>
        <v>0</v>
      </c>
      <c r="K40" s="11">
        <f t="shared" si="29"/>
        <v>0</v>
      </c>
      <c r="L40" s="11">
        <f t="shared" si="30"/>
        <v>9</v>
      </c>
      <c r="M40" s="11">
        <f t="shared" si="31"/>
        <v>9</v>
      </c>
      <c r="N40" s="11">
        <f t="shared" si="32"/>
        <v>44</v>
      </c>
      <c r="O40" s="11">
        <f t="shared" si="33"/>
        <v>97</v>
      </c>
      <c r="P40" s="11">
        <f t="shared" si="34"/>
        <v>185</v>
      </c>
      <c r="Q40" s="11">
        <f t="shared" si="35"/>
        <v>529</v>
      </c>
      <c r="R40" s="23">
        <v>0</v>
      </c>
      <c r="S40" s="23">
        <v>0</v>
      </c>
      <c r="T40" s="23">
        <v>0</v>
      </c>
      <c r="U40" s="23">
        <v>0</v>
      </c>
      <c r="V40" s="23">
        <v>0.01</v>
      </c>
      <c r="W40" s="23">
        <v>0.01</v>
      </c>
      <c r="X40" s="23">
        <v>0.05</v>
      </c>
      <c r="Y40" s="23">
        <v>0.11</v>
      </c>
      <c r="Z40" s="23">
        <v>0.21</v>
      </c>
      <c r="AA40" s="23">
        <v>0.6</v>
      </c>
    </row>
    <row r="41" spans="1:27" x14ac:dyDescent="0.25">
      <c r="A41" s="1">
        <v>5</v>
      </c>
      <c r="B41" s="5" t="s">
        <v>43</v>
      </c>
      <c r="C41" s="27" t="s">
        <v>44</v>
      </c>
      <c r="D41" s="24">
        <v>44089</v>
      </c>
      <c r="E41" s="14">
        <f t="shared" si="24"/>
        <v>0.97</v>
      </c>
      <c r="F41" s="17">
        <f t="shared" si="25"/>
        <v>9.59</v>
      </c>
      <c r="G41" s="28">
        <v>300</v>
      </c>
      <c r="H41" s="11">
        <f t="shared" si="26"/>
        <v>0</v>
      </c>
      <c r="I41" s="11">
        <f t="shared" si="27"/>
        <v>0</v>
      </c>
      <c r="J41" s="11">
        <f t="shared" si="28"/>
        <v>0</v>
      </c>
      <c r="K41" s="11">
        <f t="shared" si="29"/>
        <v>0</v>
      </c>
      <c r="L41" s="11">
        <f t="shared" si="30"/>
        <v>3</v>
      </c>
      <c r="M41" s="11">
        <f t="shared" si="31"/>
        <v>0</v>
      </c>
      <c r="N41" s="11">
        <f t="shared" si="32"/>
        <v>3</v>
      </c>
      <c r="O41" s="11">
        <f t="shared" si="33"/>
        <v>15</v>
      </c>
      <c r="P41" s="11">
        <f t="shared" si="34"/>
        <v>39</v>
      </c>
      <c r="Q41" s="11">
        <f t="shared" si="35"/>
        <v>237</v>
      </c>
      <c r="R41" s="23">
        <v>0</v>
      </c>
      <c r="S41" s="23">
        <v>0</v>
      </c>
      <c r="T41" s="23">
        <v>0</v>
      </c>
      <c r="U41" s="23">
        <v>0</v>
      </c>
      <c r="V41" s="23">
        <v>0.01</v>
      </c>
      <c r="W41" s="23">
        <v>0</v>
      </c>
      <c r="X41" s="23">
        <v>0.01</v>
      </c>
      <c r="Y41" s="23">
        <v>0.05</v>
      </c>
      <c r="Z41" s="23">
        <v>0.13</v>
      </c>
      <c r="AA41" s="23">
        <v>0.79</v>
      </c>
    </row>
    <row r="42" spans="1:27" x14ac:dyDescent="0.25">
      <c r="A42" s="1">
        <v>6</v>
      </c>
      <c r="B42" s="5" t="s">
        <v>13</v>
      </c>
      <c r="C42" s="27" t="s">
        <v>14</v>
      </c>
      <c r="D42" s="24">
        <v>44102</v>
      </c>
      <c r="E42" s="14">
        <f t="shared" si="24"/>
        <v>0.92039800995024879</v>
      </c>
      <c r="F42" s="17">
        <f t="shared" si="25"/>
        <v>9.2338308457711449</v>
      </c>
      <c r="G42" s="28">
        <v>2412</v>
      </c>
      <c r="H42" s="11">
        <f t="shared" si="26"/>
        <v>0</v>
      </c>
      <c r="I42" s="11">
        <f t="shared" si="27"/>
        <v>0</v>
      </c>
      <c r="J42" s="11">
        <f t="shared" si="28"/>
        <v>0</v>
      </c>
      <c r="K42" s="11">
        <f t="shared" si="29"/>
        <v>0</v>
      </c>
      <c r="L42" s="11">
        <f t="shared" si="30"/>
        <v>24</v>
      </c>
      <c r="M42" s="11">
        <f t="shared" si="31"/>
        <v>48</v>
      </c>
      <c r="N42" s="11">
        <f t="shared" si="32"/>
        <v>121</v>
      </c>
      <c r="O42" s="11">
        <f t="shared" si="33"/>
        <v>338</v>
      </c>
      <c r="P42" s="11">
        <f t="shared" si="34"/>
        <v>507</v>
      </c>
      <c r="Q42" s="11">
        <f t="shared" si="35"/>
        <v>1375</v>
      </c>
      <c r="R42" s="23">
        <v>0</v>
      </c>
      <c r="S42" s="23">
        <v>0</v>
      </c>
      <c r="T42" s="23">
        <v>0</v>
      </c>
      <c r="U42" s="23">
        <v>0</v>
      </c>
      <c r="V42" s="23">
        <v>0.01</v>
      </c>
      <c r="W42" s="23">
        <v>0.02</v>
      </c>
      <c r="X42" s="23">
        <v>0.05</v>
      </c>
      <c r="Y42" s="23">
        <v>0.14000000000000001</v>
      </c>
      <c r="Z42" s="23">
        <v>0.21</v>
      </c>
      <c r="AA42" s="23">
        <v>0.56999999999999995</v>
      </c>
    </row>
    <row r="43" spans="1:27" x14ac:dyDescent="0.25">
      <c r="A43" s="1">
        <v>7</v>
      </c>
      <c r="B43" s="5" t="s">
        <v>37</v>
      </c>
      <c r="C43" s="27" t="s">
        <v>38</v>
      </c>
      <c r="D43" s="24">
        <v>44104</v>
      </c>
      <c r="E43" s="14">
        <f t="shared" si="24"/>
        <v>0.82096069868995636</v>
      </c>
      <c r="F43" s="17">
        <f t="shared" si="25"/>
        <v>8.9039301310043673</v>
      </c>
      <c r="G43" s="28">
        <v>229</v>
      </c>
      <c r="H43" s="11">
        <f t="shared" si="26"/>
        <v>0</v>
      </c>
      <c r="I43" s="11">
        <f t="shared" si="27"/>
        <v>0</v>
      </c>
      <c r="J43" s="11">
        <f t="shared" si="28"/>
        <v>2</v>
      </c>
      <c r="K43" s="11">
        <f t="shared" si="29"/>
        <v>5</v>
      </c>
      <c r="L43" s="11">
        <f t="shared" si="30"/>
        <v>5</v>
      </c>
      <c r="M43" s="11">
        <f t="shared" si="31"/>
        <v>7</v>
      </c>
      <c r="N43" s="11">
        <f t="shared" si="32"/>
        <v>18</v>
      </c>
      <c r="O43" s="11">
        <f t="shared" si="33"/>
        <v>25</v>
      </c>
      <c r="P43" s="11">
        <f t="shared" si="34"/>
        <v>30</v>
      </c>
      <c r="Q43" s="11">
        <f t="shared" si="35"/>
        <v>135</v>
      </c>
      <c r="R43" s="23">
        <v>0</v>
      </c>
      <c r="S43" s="23">
        <v>0</v>
      </c>
      <c r="T43" s="23">
        <v>0.01</v>
      </c>
      <c r="U43" s="23">
        <v>0.02</v>
      </c>
      <c r="V43" s="23">
        <v>0.02</v>
      </c>
      <c r="W43" s="23">
        <v>0.03</v>
      </c>
      <c r="X43" s="23">
        <v>0.08</v>
      </c>
      <c r="Y43" s="23">
        <v>0.11</v>
      </c>
      <c r="Z43" s="23">
        <v>0.13</v>
      </c>
      <c r="AA43" s="23">
        <v>0.59</v>
      </c>
    </row>
    <row r="44" spans="1:27" x14ac:dyDescent="0.25">
      <c r="A44" s="1">
        <v>8</v>
      </c>
      <c r="B44" s="5" t="s">
        <v>31</v>
      </c>
      <c r="C44" s="27" t="s">
        <v>32</v>
      </c>
      <c r="D44" s="24">
        <v>44120</v>
      </c>
      <c r="E44" s="14">
        <f t="shared" si="24"/>
        <v>0.8529411764705882</v>
      </c>
      <c r="F44" s="17">
        <f t="shared" si="25"/>
        <v>9.0882352941176467</v>
      </c>
      <c r="G44" s="28">
        <v>34</v>
      </c>
      <c r="H44" s="11">
        <f t="shared" si="26"/>
        <v>0</v>
      </c>
      <c r="I44" s="11">
        <f t="shared" si="27"/>
        <v>0</v>
      </c>
      <c r="J44" s="11">
        <f t="shared" si="28"/>
        <v>0</v>
      </c>
      <c r="K44" s="11">
        <f t="shared" si="29"/>
        <v>0</v>
      </c>
      <c r="L44" s="11">
        <f t="shared" si="30"/>
        <v>1</v>
      </c>
      <c r="M44" s="11">
        <f t="shared" si="31"/>
        <v>2</v>
      </c>
      <c r="N44" s="11">
        <f t="shared" si="32"/>
        <v>2</v>
      </c>
      <c r="O44" s="11">
        <f t="shared" si="33"/>
        <v>3</v>
      </c>
      <c r="P44" s="11">
        <f t="shared" si="34"/>
        <v>6</v>
      </c>
      <c r="Q44" s="11">
        <f t="shared" si="35"/>
        <v>20</v>
      </c>
      <c r="R44" s="23">
        <v>0</v>
      </c>
      <c r="S44" s="23">
        <v>0</v>
      </c>
      <c r="T44" s="23">
        <v>0</v>
      </c>
      <c r="U44" s="23">
        <v>0</v>
      </c>
      <c r="V44" s="23">
        <v>0.03</v>
      </c>
      <c r="W44" s="23">
        <v>0.06</v>
      </c>
      <c r="X44" s="23">
        <v>0.06</v>
      </c>
      <c r="Y44" s="23">
        <v>0.09</v>
      </c>
      <c r="Z44" s="23">
        <v>0.18</v>
      </c>
      <c r="AA44" s="23">
        <v>0.59</v>
      </c>
    </row>
    <row r="45" spans="1:27" x14ac:dyDescent="0.25">
      <c r="A45" s="1">
        <v>9</v>
      </c>
      <c r="B45" s="5" t="s">
        <v>33</v>
      </c>
      <c r="C45" s="27" t="s">
        <v>34</v>
      </c>
      <c r="D45" s="24">
        <v>44120</v>
      </c>
      <c r="E45" s="14">
        <f t="shared" si="24"/>
        <v>1</v>
      </c>
      <c r="F45" s="17">
        <f t="shared" si="25"/>
        <v>10</v>
      </c>
      <c r="G45" s="28">
        <v>2</v>
      </c>
      <c r="H45" s="11">
        <f t="shared" si="26"/>
        <v>0</v>
      </c>
      <c r="I45" s="11">
        <f t="shared" si="27"/>
        <v>0</v>
      </c>
      <c r="J45" s="11">
        <f t="shared" si="28"/>
        <v>0</v>
      </c>
      <c r="K45" s="11">
        <f t="shared" si="29"/>
        <v>0</v>
      </c>
      <c r="L45" s="11">
        <f t="shared" si="30"/>
        <v>0</v>
      </c>
      <c r="M45" s="11">
        <f t="shared" si="31"/>
        <v>0</v>
      </c>
      <c r="N45" s="11">
        <f t="shared" si="32"/>
        <v>0</v>
      </c>
      <c r="O45" s="11">
        <f t="shared" si="33"/>
        <v>0</v>
      </c>
      <c r="P45" s="11">
        <f t="shared" si="34"/>
        <v>0</v>
      </c>
      <c r="Q45" s="11">
        <f t="shared" si="35"/>
        <v>2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1</v>
      </c>
    </row>
    <row r="46" spans="1:27" x14ac:dyDescent="0.25">
      <c r="A46" s="1">
        <v>10</v>
      </c>
      <c r="B46" s="5" t="s">
        <v>47</v>
      </c>
      <c r="C46" s="27" t="s">
        <v>48</v>
      </c>
      <c r="D46" s="24">
        <v>44123</v>
      </c>
      <c r="E46" s="14">
        <f t="shared" si="24"/>
        <v>0.97115384615384615</v>
      </c>
      <c r="F46" s="17">
        <f t="shared" si="25"/>
        <v>9.5264423076923084</v>
      </c>
      <c r="G46" s="28">
        <v>416</v>
      </c>
      <c r="H46" s="11">
        <f t="shared" si="26"/>
        <v>0</v>
      </c>
      <c r="I46" s="11">
        <f t="shared" si="27"/>
        <v>0</v>
      </c>
      <c r="J46" s="11">
        <f t="shared" si="28"/>
        <v>0</v>
      </c>
      <c r="K46" s="11">
        <f t="shared" si="29"/>
        <v>0</v>
      </c>
      <c r="L46" s="11">
        <f t="shared" si="30"/>
        <v>0</v>
      </c>
      <c r="M46" s="11">
        <f t="shared" si="31"/>
        <v>4</v>
      </c>
      <c r="N46" s="11">
        <f t="shared" si="32"/>
        <v>4</v>
      </c>
      <c r="O46" s="11">
        <f t="shared" si="33"/>
        <v>29</v>
      </c>
      <c r="P46" s="11">
        <f t="shared" si="34"/>
        <v>71</v>
      </c>
      <c r="Q46" s="11">
        <f t="shared" si="35"/>
        <v>304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0.01</v>
      </c>
      <c r="X46" s="23">
        <v>0.01</v>
      </c>
      <c r="Y46" s="23">
        <v>7.0000000000000007E-2</v>
      </c>
      <c r="Z46" s="23">
        <v>0.17</v>
      </c>
      <c r="AA46" s="23">
        <v>0.73</v>
      </c>
    </row>
    <row r="47" spans="1:27" x14ac:dyDescent="0.25">
      <c r="A47" s="1">
        <v>11</v>
      </c>
      <c r="B47" s="5" t="s">
        <v>25</v>
      </c>
      <c r="C47" s="27" t="s">
        <v>26</v>
      </c>
      <c r="D47" s="24">
        <v>44123</v>
      </c>
      <c r="E47" s="14">
        <f t="shared" si="24"/>
        <v>0.87804878048780488</v>
      </c>
      <c r="F47" s="17">
        <f t="shared" si="25"/>
        <v>9.0609756097560972</v>
      </c>
      <c r="G47" s="28">
        <v>246</v>
      </c>
      <c r="H47" s="11">
        <f t="shared" si="26"/>
        <v>0</v>
      </c>
      <c r="I47" s="11">
        <f t="shared" si="27"/>
        <v>2</v>
      </c>
      <c r="J47" s="11">
        <f t="shared" si="28"/>
        <v>0</v>
      </c>
      <c r="K47" s="11">
        <f t="shared" si="29"/>
        <v>0</v>
      </c>
      <c r="L47" s="11">
        <f t="shared" si="30"/>
        <v>2</v>
      </c>
      <c r="M47" s="11">
        <f t="shared" si="31"/>
        <v>7</v>
      </c>
      <c r="N47" s="11">
        <f t="shared" si="32"/>
        <v>15</v>
      </c>
      <c r="O47" s="11">
        <f t="shared" si="33"/>
        <v>34</v>
      </c>
      <c r="P47" s="11">
        <f t="shared" si="34"/>
        <v>44</v>
      </c>
      <c r="Q47" s="11">
        <f t="shared" si="35"/>
        <v>140</v>
      </c>
      <c r="R47" s="23">
        <v>0</v>
      </c>
      <c r="S47" s="23">
        <v>0.01</v>
      </c>
      <c r="T47" s="23">
        <v>0</v>
      </c>
      <c r="U47" s="23">
        <v>0</v>
      </c>
      <c r="V47" s="23">
        <v>0.01</v>
      </c>
      <c r="W47" s="23">
        <v>0.03</v>
      </c>
      <c r="X47" s="23">
        <v>0.06</v>
      </c>
      <c r="Y47" s="23">
        <v>0.14000000000000001</v>
      </c>
      <c r="Z47" s="23">
        <v>0.18</v>
      </c>
      <c r="AA47" s="23">
        <v>0.56999999999999995</v>
      </c>
    </row>
    <row r="48" spans="1:27" x14ac:dyDescent="0.25">
      <c r="A48" s="1">
        <v>13</v>
      </c>
      <c r="B48" s="5" t="s">
        <v>39</v>
      </c>
      <c r="C48" s="27" t="s">
        <v>40</v>
      </c>
      <c r="D48" s="24">
        <v>44182</v>
      </c>
      <c r="E48" s="14">
        <f t="shared" si="24"/>
        <v>0.76388888888888895</v>
      </c>
      <c r="F48" s="17">
        <f t="shared" si="25"/>
        <v>8.7916666666666661</v>
      </c>
      <c r="G48" s="28">
        <v>72</v>
      </c>
      <c r="H48" s="11">
        <f t="shared" si="26"/>
        <v>0</v>
      </c>
      <c r="I48" s="11">
        <f t="shared" si="27"/>
        <v>1</v>
      </c>
      <c r="J48" s="11">
        <f t="shared" si="28"/>
        <v>0</v>
      </c>
      <c r="K48" s="11">
        <f t="shared" si="29"/>
        <v>0</v>
      </c>
      <c r="L48" s="11">
        <f t="shared" si="30"/>
        <v>6</v>
      </c>
      <c r="M48" s="11">
        <f t="shared" si="31"/>
        <v>2</v>
      </c>
      <c r="N48" s="11">
        <f t="shared" si="32"/>
        <v>7</v>
      </c>
      <c r="O48" s="11">
        <f t="shared" si="33"/>
        <v>7</v>
      </c>
      <c r="P48" s="11">
        <f t="shared" si="34"/>
        <v>6</v>
      </c>
      <c r="Q48" s="11">
        <f t="shared" si="35"/>
        <v>43</v>
      </c>
      <c r="R48" s="23">
        <v>0</v>
      </c>
      <c r="S48" s="23">
        <v>0.01</v>
      </c>
      <c r="T48" s="23">
        <v>0</v>
      </c>
      <c r="U48" s="23">
        <v>0</v>
      </c>
      <c r="V48" s="23">
        <v>0.08</v>
      </c>
      <c r="W48" s="23">
        <v>0.03</v>
      </c>
      <c r="X48" s="23">
        <v>0.1</v>
      </c>
      <c r="Y48" s="23">
        <v>0.1</v>
      </c>
      <c r="Z48" s="23">
        <v>0.08</v>
      </c>
      <c r="AA48" s="23">
        <v>0.6</v>
      </c>
    </row>
    <row r="49" spans="1:28" s="2" customFormat="1" x14ac:dyDescent="0.25">
      <c r="A49" s="1">
        <v>15</v>
      </c>
      <c r="B49" s="5" t="s">
        <v>51</v>
      </c>
      <c r="C49" s="27" t="s">
        <v>52</v>
      </c>
      <c r="D49" s="24">
        <v>44246</v>
      </c>
      <c r="E49" s="14">
        <f t="shared" si="24"/>
        <v>0.95927601809954754</v>
      </c>
      <c r="F49" s="17">
        <f t="shared" si="25"/>
        <v>9.4570135746606336</v>
      </c>
      <c r="G49" s="28">
        <v>221</v>
      </c>
      <c r="H49" s="11">
        <f t="shared" si="26"/>
        <v>0</v>
      </c>
      <c r="I49" s="11">
        <f t="shared" si="27"/>
        <v>0</v>
      </c>
      <c r="J49" s="11">
        <f t="shared" si="28"/>
        <v>0</v>
      </c>
      <c r="K49" s="11">
        <f t="shared" si="29"/>
        <v>0</v>
      </c>
      <c r="L49" s="11">
        <f t="shared" si="30"/>
        <v>2</v>
      </c>
      <c r="M49" s="11">
        <f t="shared" si="31"/>
        <v>2</v>
      </c>
      <c r="N49" s="11">
        <f t="shared" si="32"/>
        <v>7</v>
      </c>
      <c r="O49" s="11">
        <f t="shared" si="33"/>
        <v>24</v>
      </c>
      <c r="P49" s="11">
        <f t="shared" si="34"/>
        <v>53</v>
      </c>
      <c r="Q49" s="11">
        <f t="shared" si="35"/>
        <v>135</v>
      </c>
      <c r="R49" s="23">
        <v>0</v>
      </c>
      <c r="S49" s="23">
        <v>0</v>
      </c>
      <c r="T49" s="23">
        <v>0</v>
      </c>
      <c r="U49" s="23">
        <v>0</v>
      </c>
      <c r="V49" s="23">
        <v>0.01</v>
      </c>
      <c r="W49" s="23">
        <v>0.01</v>
      </c>
      <c r="X49" s="23">
        <v>0.03</v>
      </c>
      <c r="Y49" s="23">
        <v>0.11</v>
      </c>
      <c r="Z49" s="23">
        <v>0.24</v>
      </c>
      <c r="AA49" s="23">
        <v>0.61</v>
      </c>
      <c r="AB49" s="1"/>
    </row>
    <row r="50" spans="1:28" s="2" customFormat="1" x14ac:dyDescent="0.25">
      <c r="A50" s="1">
        <v>16</v>
      </c>
      <c r="B50" s="5" t="s">
        <v>53</v>
      </c>
      <c r="C50" s="27" t="s">
        <v>54</v>
      </c>
      <c r="D50" s="24">
        <v>44246</v>
      </c>
      <c r="E50" s="14">
        <f t="shared" si="24"/>
        <v>0.95695364238410596</v>
      </c>
      <c r="F50" s="17">
        <f t="shared" si="25"/>
        <v>9.410596026490067</v>
      </c>
      <c r="G50" s="28">
        <v>302</v>
      </c>
      <c r="H50" s="11">
        <f t="shared" si="26"/>
        <v>0</v>
      </c>
      <c r="I50" s="11">
        <f t="shared" si="27"/>
        <v>0</v>
      </c>
      <c r="J50" s="11">
        <f t="shared" si="28"/>
        <v>0</v>
      </c>
      <c r="K50" s="11">
        <f t="shared" si="29"/>
        <v>0</v>
      </c>
      <c r="L50" s="11">
        <f t="shared" si="30"/>
        <v>0</v>
      </c>
      <c r="M50" s="11">
        <f t="shared" si="31"/>
        <v>6</v>
      </c>
      <c r="N50" s="11">
        <f t="shared" si="32"/>
        <v>6</v>
      </c>
      <c r="O50" s="11">
        <f t="shared" si="33"/>
        <v>39</v>
      </c>
      <c r="P50" s="11">
        <f t="shared" si="34"/>
        <v>48</v>
      </c>
      <c r="Q50" s="11">
        <f t="shared" si="35"/>
        <v>202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0.02</v>
      </c>
      <c r="X50" s="23">
        <v>0.02</v>
      </c>
      <c r="Y50" s="23">
        <v>0.13</v>
      </c>
      <c r="Z50" s="23">
        <v>0.16</v>
      </c>
      <c r="AA50" s="23">
        <v>0.67</v>
      </c>
      <c r="AB50" s="1"/>
    </row>
    <row r="51" spans="1:28" s="2" customFormat="1" x14ac:dyDescent="0.25">
      <c r="A51" s="1">
        <v>17</v>
      </c>
      <c r="B51" s="5" t="s">
        <v>29</v>
      </c>
      <c r="C51" s="27" t="s">
        <v>30</v>
      </c>
      <c r="D51" s="24">
        <v>44256</v>
      </c>
      <c r="E51" s="14">
        <f t="shared" si="24"/>
        <v>1</v>
      </c>
      <c r="F51" s="17">
        <f t="shared" si="25"/>
        <v>9.5394736842105257</v>
      </c>
      <c r="G51" s="28">
        <v>76</v>
      </c>
      <c r="H51" s="11">
        <f t="shared" si="26"/>
        <v>0</v>
      </c>
      <c r="I51" s="11">
        <f t="shared" si="27"/>
        <v>0</v>
      </c>
      <c r="J51" s="11">
        <f t="shared" si="28"/>
        <v>0</v>
      </c>
      <c r="K51" s="11">
        <f t="shared" si="29"/>
        <v>0</v>
      </c>
      <c r="L51" s="11">
        <f t="shared" si="30"/>
        <v>0</v>
      </c>
      <c r="M51" s="11">
        <f t="shared" si="31"/>
        <v>0</v>
      </c>
      <c r="N51" s="11">
        <f t="shared" si="32"/>
        <v>0</v>
      </c>
      <c r="O51" s="11">
        <f t="shared" si="33"/>
        <v>9</v>
      </c>
      <c r="P51" s="11">
        <f t="shared" si="34"/>
        <v>17</v>
      </c>
      <c r="Q51" s="11">
        <f t="shared" si="35"/>
        <v>50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0.12</v>
      </c>
      <c r="Z51" s="23">
        <v>0.22</v>
      </c>
      <c r="AA51" s="23">
        <v>0.66</v>
      </c>
      <c r="AB51" s="1"/>
    </row>
    <row r="52" spans="1:28" s="2" customFormat="1" x14ac:dyDescent="0.25">
      <c r="A52" s="1">
        <v>18</v>
      </c>
      <c r="B52" s="5" t="s">
        <v>55</v>
      </c>
      <c r="C52" s="27" t="s">
        <v>56</v>
      </c>
      <c r="D52" s="24">
        <v>44277</v>
      </c>
      <c r="E52" s="14">
        <f t="shared" si="24"/>
        <v>0.93949044585987262</v>
      </c>
      <c r="F52" s="17">
        <f t="shared" si="25"/>
        <v>9.5286624203821653</v>
      </c>
      <c r="G52" s="28">
        <v>314</v>
      </c>
      <c r="H52" s="11">
        <f t="shared" si="26"/>
        <v>0</v>
      </c>
      <c r="I52" s="11">
        <f t="shared" si="27"/>
        <v>0</v>
      </c>
      <c r="J52" s="11">
        <f t="shared" si="28"/>
        <v>0</v>
      </c>
      <c r="K52" s="11">
        <f t="shared" si="29"/>
        <v>0</v>
      </c>
      <c r="L52" s="11">
        <f t="shared" si="30"/>
        <v>3</v>
      </c>
      <c r="M52" s="11">
        <f t="shared" si="31"/>
        <v>3</v>
      </c>
      <c r="N52" s="11">
        <f t="shared" si="32"/>
        <v>16</v>
      </c>
      <c r="O52" s="11">
        <f t="shared" si="33"/>
        <v>25</v>
      </c>
      <c r="P52" s="11">
        <f t="shared" si="34"/>
        <v>53</v>
      </c>
      <c r="Q52" s="11">
        <f t="shared" si="35"/>
        <v>217</v>
      </c>
      <c r="R52" s="23">
        <v>0</v>
      </c>
      <c r="S52" s="23">
        <v>0</v>
      </c>
      <c r="T52" s="23">
        <v>0</v>
      </c>
      <c r="U52" s="23">
        <v>0</v>
      </c>
      <c r="V52" s="23">
        <v>0.01</v>
      </c>
      <c r="W52" s="23">
        <v>0.01</v>
      </c>
      <c r="X52" s="23">
        <v>0.05</v>
      </c>
      <c r="Y52" s="23">
        <v>0.08</v>
      </c>
      <c r="Z52" s="23">
        <v>0.17</v>
      </c>
      <c r="AA52" s="23">
        <v>0.69</v>
      </c>
      <c r="AB52" s="1"/>
    </row>
    <row r="53" spans="1:28" s="2" customFormat="1" x14ac:dyDescent="0.25">
      <c r="A53" s="1">
        <v>19</v>
      </c>
      <c r="B53" s="5" t="s">
        <v>57</v>
      </c>
      <c r="C53" s="27" t="s">
        <v>58</v>
      </c>
      <c r="D53" s="24">
        <v>44300</v>
      </c>
      <c r="E53" s="14">
        <f t="shared" si="24"/>
        <v>0.93142857142857138</v>
      </c>
      <c r="F53" s="17">
        <f t="shared" si="25"/>
        <v>9.3542857142857141</v>
      </c>
      <c r="G53" s="28">
        <v>175</v>
      </c>
      <c r="H53" s="11">
        <f t="shared" si="26"/>
        <v>0</v>
      </c>
      <c r="I53" s="11">
        <f t="shared" si="27"/>
        <v>0</v>
      </c>
      <c r="J53" s="11">
        <f t="shared" si="28"/>
        <v>2</v>
      </c>
      <c r="K53" s="11">
        <f t="shared" si="29"/>
        <v>0</v>
      </c>
      <c r="L53" s="11">
        <f t="shared" si="30"/>
        <v>0</v>
      </c>
      <c r="M53" s="11">
        <f t="shared" si="31"/>
        <v>4</v>
      </c>
      <c r="N53" s="11">
        <f t="shared" si="32"/>
        <v>5</v>
      </c>
      <c r="O53" s="11">
        <f t="shared" si="33"/>
        <v>16</v>
      </c>
      <c r="P53" s="11">
        <f t="shared" si="34"/>
        <v>46</v>
      </c>
      <c r="Q53" s="11">
        <f t="shared" si="35"/>
        <v>103</v>
      </c>
      <c r="R53" s="23">
        <v>0</v>
      </c>
      <c r="S53" s="23">
        <v>0</v>
      </c>
      <c r="T53" s="23">
        <v>0.01</v>
      </c>
      <c r="U53" s="23">
        <v>0</v>
      </c>
      <c r="V53" s="23">
        <v>0</v>
      </c>
      <c r="W53" s="23">
        <v>0.02</v>
      </c>
      <c r="X53" s="23">
        <v>0.03</v>
      </c>
      <c r="Y53" s="23">
        <v>0.09</v>
      </c>
      <c r="Z53" s="23">
        <v>0.26</v>
      </c>
      <c r="AA53" s="23">
        <v>0.59</v>
      </c>
      <c r="AB53" s="1"/>
    </row>
    <row r="54" spans="1:28" s="2" customFormat="1" x14ac:dyDescent="0.25">
      <c r="A54" s="1">
        <v>20</v>
      </c>
      <c r="B54" s="5" t="s">
        <v>23</v>
      </c>
      <c r="C54" s="27" t="s">
        <v>24</v>
      </c>
      <c r="D54" s="24">
        <v>44309</v>
      </c>
      <c r="E54" s="14">
        <f t="shared" si="24"/>
        <v>0.91901408450704225</v>
      </c>
      <c r="F54" s="17">
        <f t="shared" si="25"/>
        <v>9.327464788732394</v>
      </c>
      <c r="G54" s="28">
        <v>284</v>
      </c>
      <c r="H54" s="11">
        <f t="shared" si="26"/>
        <v>0</v>
      </c>
      <c r="I54" s="11">
        <f t="shared" si="27"/>
        <v>3</v>
      </c>
      <c r="J54" s="11">
        <f t="shared" si="28"/>
        <v>0</v>
      </c>
      <c r="K54" s="11">
        <f t="shared" si="29"/>
        <v>0</v>
      </c>
      <c r="L54" s="11">
        <f t="shared" si="30"/>
        <v>0</v>
      </c>
      <c r="M54" s="11">
        <f t="shared" si="31"/>
        <v>3</v>
      </c>
      <c r="N54" s="11">
        <f t="shared" si="32"/>
        <v>14</v>
      </c>
      <c r="O54" s="11">
        <f t="shared" si="33"/>
        <v>31</v>
      </c>
      <c r="P54" s="11">
        <f t="shared" si="34"/>
        <v>51</v>
      </c>
      <c r="Q54" s="11">
        <f t="shared" si="35"/>
        <v>182</v>
      </c>
      <c r="R54" s="23">
        <v>0</v>
      </c>
      <c r="S54" s="23">
        <v>0.01</v>
      </c>
      <c r="T54" s="23">
        <v>0</v>
      </c>
      <c r="U54" s="23">
        <v>0</v>
      </c>
      <c r="V54" s="23">
        <v>0</v>
      </c>
      <c r="W54" s="23">
        <v>0.01</v>
      </c>
      <c r="X54" s="23">
        <v>0.05</v>
      </c>
      <c r="Y54" s="23">
        <v>0.11</v>
      </c>
      <c r="Z54" s="23">
        <v>0.18</v>
      </c>
      <c r="AA54" s="23">
        <v>0.64</v>
      </c>
      <c r="AB54" s="1"/>
    </row>
    <row r="55" spans="1:28" s="2" customFormat="1" x14ac:dyDescent="0.25">
      <c r="A55" s="1">
        <v>21</v>
      </c>
      <c r="B55" s="5" t="s">
        <v>21</v>
      </c>
      <c r="C55" s="27" t="s">
        <v>22</v>
      </c>
      <c r="D55" s="24">
        <v>44312</v>
      </c>
      <c r="E55" s="14">
        <f t="shared" si="24"/>
        <v>0.99358974358974361</v>
      </c>
      <c r="F55" s="17">
        <f t="shared" si="25"/>
        <v>9.8461538461538467</v>
      </c>
      <c r="G55" s="28">
        <v>156</v>
      </c>
      <c r="H55" s="11">
        <f t="shared" si="26"/>
        <v>0</v>
      </c>
      <c r="I55" s="11">
        <f t="shared" si="27"/>
        <v>0</v>
      </c>
      <c r="J55" s="11">
        <f t="shared" si="28"/>
        <v>0</v>
      </c>
      <c r="K55" s="11">
        <f t="shared" si="29"/>
        <v>0</v>
      </c>
      <c r="L55" s="11">
        <f t="shared" si="30"/>
        <v>0</v>
      </c>
      <c r="M55" s="11">
        <f t="shared" si="31"/>
        <v>0</v>
      </c>
      <c r="N55" s="11">
        <f t="shared" si="32"/>
        <v>2</v>
      </c>
      <c r="O55" s="11">
        <f t="shared" si="33"/>
        <v>6</v>
      </c>
      <c r="P55" s="11">
        <f t="shared" si="34"/>
        <v>16</v>
      </c>
      <c r="Q55" s="11">
        <f t="shared" si="35"/>
        <v>133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0.01</v>
      </c>
      <c r="Y55" s="23">
        <v>0.04</v>
      </c>
      <c r="Z55" s="23">
        <v>0.1</v>
      </c>
      <c r="AA55" s="23">
        <v>0.85</v>
      </c>
      <c r="AB55" s="1"/>
    </row>
    <row r="56" spans="1:28" s="2" customFormat="1" x14ac:dyDescent="0.25">
      <c r="A56" s="1">
        <v>22</v>
      </c>
      <c r="B56" s="5" t="s">
        <v>61</v>
      </c>
      <c r="C56" s="27" t="s">
        <v>62</v>
      </c>
      <c r="D56" s="24">
        <v>44313</v>
      </c>
      <c r="E56" s="14">
        <f t="shared" si="24"/>
        <v>0.92788461538461542</v>
      </c>
      <c r="F56" s="17">
        <f t="shared" si="25"/>
        <v>9.2259615384615383</v>
      </c>
      <c r="G56" s="28">
        <v>208</v>
      </c>
      <c r="H56" s="11">
        <f t="shared" si="26"/>
        <v>0</v>
      </c>
      <c r="I56" s="11">
        <f t="shared" si="27"/>
        <v>0</v>
      </c>
      <c r="J56" s="11">
        <f t="shared" si="28"/>
        <v>0</v>
      </c>
      <c r="K56" s="11">
        <f t="shared" si="29"/>
        <v>0</v>
      </c>
      <c r="L56" s="11">
        <f t="shared" si="30"/>
        <v>0</v>
      </c>
      <c r="M56" s="11">
        <f t="shared" si="31"/>
        <v>4</v>
      </c>
      <c r="N56" s="11">
        <f t="shared" si="32"/>
        <v>10</v>
      </c>
      <c r="O56" s="11">
        <f t="shared" si="33"/>
        <v>35</v>
      </c>
      <c r="P56" s="11">
        <f t="shared" si="34"/>
        <v>35</v>
      </c>
      <c r="Q56" s="11">
        <f t="shared" si="35"/>
        <v>123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0.02</v>
      </c>
      <c r="X56" s="23">
        <v>0.05</v>
      </c>
      <c r="Y56" s="23">
        <v>0.17</v>
      </c>
      <c r="Z56" s="23">
        <v>0.17</v>
      </c>
      <c r="AA56" s="23">
        <v>0.59</v>
      </c>
      <c r="AB56" s="1"/>
    </row>
    <row r="57" spans="1:28" s="2" customFormat="1" x14ac:dyDescent="0.25">
      <c r="A57" s="1">
        <v>23</v>
      </c>
      <c r="B57" s="5" t="s">
        <v>45</v>
      </c>
      <c r="C57" s="27" t="s">
        <v>46</v>
      </c>
      <c r="D57" s="24">
        <v>44351</v>
      </c>
      <c r="E57" s="14">
        <f t="shared" si="24"/>
        <v>0.95071868583162222</v>
      </c>
      <c r="F57" s="17">
        <f t="shared" si="25"/>
        <v>9.4537987679671449</v>
      </c>
      <c r="G57" s="28">
        <v>487</v>
      </c>
      <c r="H57" s="11">
        <f t="shared" si="26"/>
        <v>0</v>
      </c>
      <c r="I57" s="11">
        <f t="shared" si="27"/>
        <v>0</v>
      </c>
      <c r="J57" s="11">
        <f t="shared" si="28"/>
        <v>0</v>
      </c>
      <c r="K57" s="11">
        <f t="shared" si="29"/>
        <v>0</v>
      </c>
      <c r="L57" s="11">
        <f t="shared" si="30"/>
        <v>5</v>
      </c>
      <c r="M57" s="11">
        <f t="shared" si="31"/>
        <v>5</v>
      </c>
      <c r="N57" s="11">
        <f t="shared" si="32"/>
        <v>15</v>
      </c>
      <c r="O57" s="11">
        <f t="shared" si="33"/>
        <v>49</v>
      </c>
      <c r="P57" s="11">
        <f t="shared" si="34"/>
        <v>88</v>
      </c>
      <c r="Q57" s="11">
        <f t="shared" si="35"/>
        <v>326</v>
      </c>
      <c r="R57" s="23">
        <v>0</v>
      </c>
      <c r="S57" s="23">
        <v>0</v>
      </c>
      <c r="T57" s="23">
        <v>0</v>
      </c>
      <c r="U57" s="23">
        <v>0</v>
      </c>
      <c r="V57" s="23">
        <v>0.01</v>
      </c>
      <c r="W57" s="23">
        <v>0.01</v>
      </c>
      <c r="X57" s="23">
        <v>0.03</v>
      </c>
      <c r="Y57" s="23">
        <v>0.1</v>
      </c>
      <c r="Z57" s="23">
        <v>0.18</v>
      </c>
      <c r="AA57" s="23">
        <v>0.67</v>
      </c>
      <c r="AB57" s="1"/>
    </row>
    <row r="58" spans="1:28" s="2" customFormat="1" x14ac:dyDescent="0.25">
      <c r="A58" s="1">
        <v>24</v>
      </c>
      <c r="B58" s="5" t="s">
        <v>59</v>
      </c>
      <c r="C58" s="27" t="s">
        <v>60</v>
      </c>
      <c r="D58" s="24">
        <v>44382</v>
      </c>
      <c r="E58" s="14">
        <f t="shared" si="24"/>
        <v>0.92222222222222217</v>
      </c>
      <c r="F58" s="17">
        <f t="shared" si="25"/>
        <v>9.4888888888888889</v>
      </c>
      <c r="G58" s="28">
        <v>180</v>
      </c>
      <c r="H58" s="11">
        <f t="shared" si="26"/>
        <v>0</v>
      </c>
      <c r="I58" s="11">
        <f t="shared" si="27"/>
        <v>2</v>
      </c>
      <c r="J58" s="11">
        <f t="shared" si="28"/>
        <v>2</v>
      </c>
      <c r="K58" s="11">
        <f t="shared" si="29"/>
        <v>0</v>
      </c>
      <c r="L58" s="11">
        <f t="shared" si="30"/>
        <v>0</v>
      </c>
      <c r="M58" s="11">
        <f t="shared" si="31"/>
        <v>2</v>
      </c>
      <c r="N58" s="11">
        <f t="shared" si="32"/>
        <v>11</v>
      </c>
      <c r="O58" s="11">
        <f t="shared" si="33"/>
        <v>22</v>
      </c>
      <c r="P58" s="11">
        <f t="shared" si="34"/>
        <v>47</v>
      </c>
      <c r="Q58" s="11">
        <f t="shared" si="35"/>
        <v>101</v>
      </c>
      <c r="R58" s="23">
        <v>0</v>
      </c>
      <c r="S58" s="23">
        <v>0.01</v>
      </c>
      <c r="T58" s="23">
        <v>0.01</v>
      </c>
      <c r="U58" s="23">
        <v>0</v>
      </c>
      <c r="V58" s="23">
        <v>0</v>
      </c>
      <c r="W58" s="23">
        <v>0.01</v>
      </c>
      <c r="X58" s="23">
        <v>0.06</v>
      </c>
      <c r="Y58" s="23">
        <v>0.12</v>
      </c>
      <c r="Z58" s="23">
        <v>0.26</v>
      </c>
      <c r="AA58" s="23">
        <v>0.56000000000000005</v>
      </c>
      <c r="AB58" s="1"/>
    </row>
    <row r="59" spans="1:28" s="2" customFormat="1" x14ac:dyDescent="0.25">
      <c r="A59" s="1">
        <v>25</v>
      </c>
      <c r="B59" s="5" t="s">
        <v>27</v>
      </c>
      <c r="C59" s="27" t="s">
        <v>28</v>
      </c>
      <c r="D59" s="24">
        <v>44400</v>
      </c>
      <c r="E59" s="14">
        <f t="shared" si="24"/>
        <v>0.72268907563025209</v>
      </c>
      <c r="F59" s="17">
        <f t="shared" si="25"/>
        <v>8.5042016806722689</v>
      </c>
      <c r="G59" s="28">
        <v>119</v>
      </c>
      <c r="H59" s="11">
        <f t="shared" si="26"/>
        <v>0</v>
      </c>
      <c r="I59" s="11">
        <f t="shared" si="27"/>
        <v>2</v>
      </c>
      <c r="J59" s="11">
        <f t="shared" si="28"/>
        <v>4</v>
      </c>
      <c r="K59" s="11">
        <f t="shared" si="29"/>
        <v>2</v>
      </c>
      <c r="L59" s="11">
        <f t="shared" si="30"/>
        <v>2</v>
      </c>
      <c r="M59" s="11">
        <f t="shared" si="31"/>
        <v>6</v>
      </c>
      <c r="N59" s="11">
        <f t="shared" si="32"/>
        <v>12</v>
      </c>
      <c r="O59" s="11">
        <f t="shared" si="33"/>
        <v>21</v>
      </c>
      <c r="P59" s="11">
        <f t="shared" si="34"/>
        <v>20</v>
      </c>
      <c r="Q59" s="11">
        <f t="shared" si="35"/>
        <v>51</v>
      </c>
      <c r="R59" s="23">
        <v>0</v>
      </c>
      <c r="S59" s="23">
        <v>0.02</v>
      </c>
      <c r="T59" s="23">
        <v>0.03</v>
      </c>
      <c r="U59" s="23">
        <v>0.02</v>
      </c>
      <c r="V59" s="23">
        <v>0.02</v>
      </c>
      <c r="W59" s="23">
        <v>0.05</v>
      </c>
      <c r="X59" s="23">
        <v>0.1</v>
      </c>
      <c r="Y59" s="23">
        <v>0.18</v>
      </c>
      <c r="Z59" s="23">
        <v>0.17</v>
      </c>
      <c r="AA59" s="23">
        <v>0.43</v>
      </c>
      <c r="AB59" s="1"/>
    </row>
    <row r="60" spans="1:28" s="2" customFormat="1" x14ac:dyDescent="0.25">
      <c r="A60" s="1">
        <v>26</v>
      </c>
      <c r="B60" s="5" t="s">
        <v>15</v>
      </c>
      <c r="C60" s="27" t="s">
        <v>16</v>
      </c>
      <c r="D60" s="25">
        <v>44427</v>
      </c>
      <c r="E60" s="14">
        <f t="shared" si="24"/>
        <v>0.93798449612403101</v>
      </c>
      <c r="F60" s="17">
        <f t="shared" si="25"/>
        <v>9.3643410852713185</v>
      </c>
      <c r="G60" s="28">
        <v>129</v>
      </c>
      <c r="H60" s="11">
        <f t="shared" si="26"/>
        <v>0</v>
      </c>
      <c r="I60" s="11">
        <f t="shared" si="27"/>
        <v>0</v>
      </c>
      <c r="J60" s="11">
        <f t="shared" si="28"/>
        <v>0</v>
      </c>
      <c r="K60" s="11">
        <f t="shared" si="29"/>
        <v>0</v>
      </c>
      <c r="L60" s="11">
        <f t="shared" si="30"/>
        <v>1</v>
      </c>
      <c r="M60" s="11">
        <f t="shared" si="31"/>
        <v>3</v>
      </c>
      <c r="N60" s="11">
        <f t="shared" si="32"/>
        <v>4</v>
      </c>
      <c r="O60" s="11">
        <f t="shared" si="33"/>
        <v>13</v>
      </c>
      <c r="P60" s="11">
        <f t="shared" si="34"/>
        <v>27</v>
      </c>
      <c r="Q60" s="11">
        <f t="shared" si="35"/>
        <v>81</v>
      </c>
      <c r="R60" s="23">
        <v>0</v>
      </c>
      <c r="S60" s="23">
        <v>0</v>
      </c>
      <c r="T60" s="23">
        <v>0</v>
      </c>
      <c r="U60" s="23">
        <v>0</v>
      </c>
      <c r="V60" s="23">
        <v>0.01</v>
      </c>
      <c r="W60" s="23">
        <v>0.02</v>
      </c>
      <c r="X60" s="23">
        <v>0.03</v>
      </c>
      <c r="Y60" s="23">
        <v>0.1</v>
      </c>
      <c r="Z60" s="23">
        <v>0.21</v>
      </c>
      <c r="AA60" s="23">
        <v>0.63</v>
      </c>
      <c r="AB60" s="1"/>
    </row>
    <row r="61" spans="1:28" s="2" customFormat="1" x14ac:dyDescent="0.25">
      <c r="A61" s="1">
        <v>27</v>
      </c>
      <c r="B61" s="5" t="s">
        <v>9</v>
      </c>
      <c r="C61" s="27" t="s">
        <v>10</v>
      </c>
      <c r="D61" s="25">
        <v>44593</v>
      </c>
      <c r="E61" s="14">
        <f t="shared" ref="E61:E64" si="36">IFERROR(SUM(O61:Q61)/G61-SUM(H61:J61)/G61,"")</f>
        <v>0.91862567811934903</v>
      </c>
      <c r="F61" s="17">
        <f t="shared" si="25"/>
        <v>9.206148282097649</v>
      </c>
      <c r="G61" s="28">
        <v>553</v>
      </c>
      <c r="H61" s="11">
        <f t="shared" si="26"/>
        <v>0</v>
      </c>
      <c r="I61" s="11">
        <f t="shared" si="27"/>
        <v>0</v>
      </c>
      <c r="J61" s="11">
        <f t="shared" si="28"/>
        <v>0</v>
      </c>
      <c r="K61" s="11">
        <f t="shared" si="29"/>
        <v>0</v>
      </c>
      <c r="L61" s="11">
        <f t="shared" si="30"/>
        <v>6</v>
      </c>
      <c r="M61" s="11">
        <f t="shared" si="31"/>
        <v>17</v>
      </c>
      <c r="N61" s="11">
        <f t="shared" si="32"/>
        <v>11</v>
      </c>
      <c r="O61" s="11">
        <f t="shared" si="33"/>
        <v>55</v>
      </c>
      <c r="P61" s="11">
        <f t="shared" si="34"/>
        <v>88</v>
      </c>
      <c r="Q61" s="11">
        <f t="shared" si="35"/>
        <v>365</v>
      </c>
      <c r="R61" s="23">
        <v>0</v>
      </c>
      <c r="S61" s="23">
        <v>0</v>
      </c>
      <c r="T61" s="23">
        <v>0</v>
      </c>
      <c r="U61" s="23">
        <v>0</v>
      </c>
      <c r="V61" s="23">
        <v>0.01</v>
      </c>
      <c r="W61" s="23">
        <v>0.03</v>
      </c>
      <c r="X61" s="23">
        <v>0.02</v>
      </c>
      <c r="Y61" s="23">
        <v>0.1</v>
      </c>
      <c r="Z61" s="23">
        <v>0.16</v>
      </c>
      <c r="AA61" s="23">
        <v>0.66</v>
      </c>
      <c r="AB61" s="1"/>
    </row>
    <row r="62" spans="1:28" s="2" customFormat="1" x14ac:dyDescent="0.25">
      <c r="A62" s="1">
        <v>28</v>
      </c>
      <c r="B62" s="5" t="s">
        <v>11</v>
      </c>
      <c r="C62" s="27" t="s">
        <v>12</v>
      </c>
      <c r="D62" s="25">
        <v>44592</v>
      </c>
      <c r="E62" s="14">
        <f t="shared" si="36"/>
        <v>0.87047353760445689</v>
      </c>
      <c r="F62" s="17">
        <f t="shared" si="25"/>
        <v>9.1142061281337039</v>
      </c>
      <c r="G62" s="28">
        <v>718</v>
      </c>
      <c r="H62" s="11">
        <f t="shared" si="26"/>
        <v>0</v>
      </c>
      <c r="I62" s="11">
        <f t="shared" si="27"/>
        <v>0</v>
      </c>
      <c r="J62" s="11">
        <f t="shared" si="28"/>
        <v>7</v>
      </c>
      <c r="K62" s="11">
        <f t="shared" si="29"/>
        <v>0</v>
      </c>
      <c r="L62" s="11">
        <f t="shared" si="30"/>
        <v>14</v>
      </c>
      <c r="M62" s="11">
        <f t="shared" si="31"/>
        <v>14</v>
      </c>
      <c r="N62" s="11">
        <f t="shared" si="32"/>
        <v>50</v>
      </c>
      <c r="O62" s="11">
        <f t="shared" si="33"/>
        <v>93</v>
      </c>
      <c r="P62" s="11">
        <f t="shared" si="34"/>
        <v>115</v>
      </c>
      <c r="Q62" s="11">
        <f t="shared" si="35"/>
        <v>424</v>
      </c>
      <c r="R62" s="23">
        <v>0</v>
      </c>
      <c r="S62" s="23">
        <v>0</v>
      </c>
      <c r="T62" s="23">
        <v>0.01</v>
      </c>
      <c r="U62" s="23">
        <v>0</v>
      </c>
      <c r="V62" s="23">
        <v>0.02</v>
      </c>
      <c r="W62" s="23">
        <v>0.02</v>
      </c>
      <c r="X62" s="23">
        <v>7.0000000000000007E-2</v>
      </c>
      <c r="Y62" s="23">
        <v>0.13</v>
      </c>
      <c r="Z62" s="23">
        <v>0.16</v>
      </c>
      <c r="AA62" s="23">
        <v>0.59</v>
      </c>
      <c r="AB62" s="1"/>
    </row>
    <row r="63" spans="1:28" s="2" customFormat="1" x14ac:dyDescent="0.25">
      <c r="A63" s="1">
        <v>29</v>
      </c>
      <c r="B63" s="5" t="s">
        <v>35</v>
      </c>
      <c r="C63" s="27" t="s">
        <v>36</v>
      </c>
      <c r="D63" s="25">
        <v>44797</v>
      </c>
      <c r="E63" s="14">
        <f t="shared" si="36"/>
        <v>0.95</v>
      </c>
      <c r="F63" s="17">
        <f t="shared" si="25"/>
        <v>9.4</v>
      </c>
      <c r="G63" s="28">
        <v>20</v>
      </c>
      <c r="H63" s="11">
        <f t="shared" si="26"/>
        <v>0</v>
      </c>
      <c r="I63" s="11">
        <f t="shared" si="27"/>
        <v>0</v>
      </c>
      <c r="J63" s="11">
        <f t="shared" si="28"/>
        <v>0</v>
      </c>
      <c r="K63" s="11">
        <f t="shared" si="29"/>
        <v>0</v>
      </c>
      <c r="L63" s="11">
        <f t="shared" si="30"/>
        <v>0</v>
      </c>
      <c r="M63" s="11">
        <f t="shared" si="31"/>
        <v>0</v>
      </c>
      <c r="N63" s="11">
        <f t="shared" si="32"/>
        <v>1</v>
      </c>
      <c r="O63" s="11">
        <f t="shared" si="33"/>
        <v>2</v>
      </c>
      <c r="P63" s="11">
        <f t="shared" si="34"/>
        <v>5</v>
      </c>
      <c r="Q63" s="11">
        <f t="shared" si="35"/>
        <v>12</v>
      </c>
      <c r="R63" s="23">
        <v>0</v>
      </c>
      <c r="S63" s="23">
        <v>0</v>
      </c>
      <c r="T63" s="23">
        <v>0</v>
      </c>
      <c r="U63" s="23">
        <v>0</v>
      </c>
      <c r="V63" s="23">
        <v>0</v>
      </c>
      <c r="W63" s="23">
        <v>0</v>
      </c>
      <c r="X63" s="23">
        <v>0.05</v>
      </c>
      <c r="Y63" s="23">
        <v>0.1</v>
      </c>
      <c r="Z63" s="23">
        <v>0.25</v>
      </c>
      <c r="AA63" s="23">
        <v>0.6</v>
      </c>
      <c r="AB63" s="1"/>
    </row>
    <row r="64" spans="1:28" s="2" customFormat="1" x14ac:dyDescent="0.25">
      <c r="A64" s="1">
        <v>30</v>
      </c>
      <c r="B64" s="5" t="s">
        <v>49</v>
      </c>
      <c r="C64" s="27" t="s">
        <v>50</v>
      </c>
      <c r="D64" s="25">
        <v>44664</v>
      </c>
      <c r="E64" s="14">
        <f t="shared" si="36"/>
        <v>0.88725490196078427</v>
      </c>
      <c r="F64" s="17">
        <f t="shared" si="25"/>
        <v>9.1225490196078436</v>
      </c>
      <c r="G64" s="28">
        <v>204</v>
      </c>
      <c r="H64" s="11">
        <f t="shared" si="26"/>
        <v>0</v>
      </c>
      <c r="I64" s="11">
        <f t="shared" si="27"/>
        <v>0</v>
      </c>
      <c r="J64" s="11">
        <f t="shared" si="28"/>
        <v>0</v>
      </c>
      <c r="K64" s="11">
        <f t="shared" si="29"/>
        <v>0</v>
      </c>
      <c r="L64" s="11">
        <f t="shared" si="30"/>
        <v>4</v>
      </c>
      <c r="M64" s="11">
        <f t="shared" si="31"/>
        <v>4</v>
      </c>
      <c r="N64" s="11">
        <f t="shared" si="32"/>
        <v>14</v>
      </c>
      <c r="O64" s="11">
        <f t="shared" si="33"/>
        <v>22</v>
      </c>
      <c r="P64" s="11">
        <f t="shared" si="34"/>
        <v>47</v>
      </c>
      <c r="Q64" s="11">
        <f t="shared" si="35"/>
        <v>112</v>
      </c>
      <c r="R64" s="23">
        <v>0</v>
      </c>
      <c r="S64" s="23">
        <v>0</v>
      </c>
      <c r="T64" s="23">
        <v>0</v>
      </c>
      <c r="U64" s="23">
        <v>0</v>
      </c>
      <c r="V64" s="23">
        <v>0.02</v>
      </c>
      <c r="W64" s="23">
        <v>0.02</v>
      </c>
      <c r="X64" s="23">
        <v>7.0000000000000007E-2</v>
      </c>
      <c r="Y64" s="23">
        <v>0.11</v>
      </c>
      <c r="Z64" s="23">
        <v>0.23</v>
      </c>
      <c r="AA64" s="23">
        <v>0.55000000000000004</v>
      </c>
      <c r="AB64" s="1"/>
    </row>
    <row r="66" spans="1:27" x14ac:dyDescent="0.25">
      <c r="A66" s="1">
        <v>14</v>
      </c>
      <c r="B66" s="5" t="s">
        <v>5</v>
      </c>
      <c r="C66" s="27" t="s">
        <v>6</v>
      </c>
      <c r="D66" s="24">
        <v>44204</v>
      </c>
      <c r="E66" s="14">
        <f>IFERROR(SUM(O66:Q66)/G66-SUM(H66:J66)/G66,"")</f>
        <v>0.234375</v>
      </c>
      <c r="F66" s="17">
        <f>IFERROR(SUMPRODUCT($H$1:$Q$1,H66:Q66)/G66,"")</f>
        <v>6.5</v>
      </c>
      <c r="G66" s="28">
        <v>64</v>
      </c>
      <c r="H66" s="11">
        <f>ROUND($G66*R66,0)</f>
        <v>6</v>
      </c>
      <c r="I66" s="11">
        <f>ROUND($G66*S66,0)</f>
        <v>3</v>
      </c>
      <c r="J66" s="11">
        <f>ROUND($G66*T66,0)</f>
        <v>4</v>
      </c>
      <c r="K66" s="11">
        <f>ROUND($G66*U66,0)</f>
        <v>2</v>
      </c>
      <c r="L66" s="11">
        <f>ROUND($G66*V66,0)</f>
        <v>7</v>
      </c>
      <c r="M66" s="11">
        <f>ROUND($G66*W66,0)</f>
        <v>8</v>
      </c>
      <c r="N66" s="11">
        <f>ROUND($G66*X66,0)</f>
        <v>6</v>
      </c>
      <c r="O66" s="11">
        <f>ROUND($G66*Y66,0)</f>
        <v>8</v>
      </c>
      <c r="P66" s="11">
        <f>ROUND($G66*Z66,0)</f>
        <v>5</v>
      </c>
      <c r="Q66" s="11">
        <f>ROUND($G66*AA66,0)</f>
        <v>15</v>
      </c>
      <c r="R66" s="23">
        <v>0.09</v>
      </c>
      <c r="S66" s="23">
        <v>0.05</v>
      </c>
      <c r="T66" s="23">
        <v>0.06</v>
      </c>
      <c r="U66" s="23">
        <v>0.03</v>
      </c>
      <c r="V66" s="23">
        <v>0.11</v>
      </c>
      <c r="W66" s="23">
        <v>0.12</v>
      </c>
      <c r="X66" s="23">
        <v>0.09</v>
      </c>
      <c r="Y66" s="23">
        <v>0.12</v>
      </c>
      <c r="Z66" s="23">
        <v>0.08</v>
      </c>
      <c r="AA66" s="23">
        <v>0.23</v>
      </c>
    </row>
    <row r="67" spans="1:27" x14ac:dyDescent="0.25">
      <c r="A67" s="1">
        <v>12</v>
      </c>
      <c r="B67" s="5" t="s">
        <v>41</v>
      </c>
      <c r="C67" s="27" t="s">
        <v>42</v>
      </c>
      <c r="D67" s="24">
        <v>44179</v>
      </c>
      <c r="E67" s="14">
        <f>IFERROR(SUM(O67:Q67)/G67-SUM(H67:J67)/G67,"")</f>
        <v>0.5</v>
      </c>
      <c r="F67" s="17">
        <f>IFERROR(SUMPRODUCT($H$1:$Q$1,H67:Q67)/G67,"")</f>
        <v>7.4285714285714288</v>
      </c>
      <c r="G67" s="28">
        <v>14</v>
      </c>
      <c r="H67" s="11">
        <f>ROUND($G67*R67,0)</f>
        <v>0</v>
      </c>
      <c r="I67" s="11">
        <f>ROUND($G67*S67,0)</f>
        <v>1</v>
      </c>
      <c r="J67" s="11">
        <f>ROUND($G67*T67,0)</f>
        <v>1</v>
      </c>
      <c r="K67" s="11">
        <f>ROUND($G67*U67,0)</f>
        <v>0</v>
      </c>
      <c r="L67" s="11">
        <f>ROUND($G67*V67,0)</f>
        <v>1</v>
      </c>
      <c r="M67" s="11">
        <f>ROUND($G67*W67,0)</f>
        <v>2</v>
      </c>
      <c r="N67" s="11">
        <f>ROUND($G67*X67,0)</f>
        <v>0</v>
      </c>
      <c r="O67" s="11">
        <f>ROUND($G67*Y67,0)</f>
        <v>3</v>
      </c>
      <c r="P67" s="11">
        <f>ROUND($G67*Z67,0)</f>
        <v>2</v>
      </c>
      <c r="Q67" s="11">
        <f>ROUND($G67*AA67,0)</f>
        <v>4</v>
      </c>
      <c r="R67" s="23">
        <v>0</v>
      </c>
      <c r="S67" s="23">
        <v>7.0000000000000007E-2</v>
      </c>
      <c r="T67" s="23">
        <v>7.0000000000000007E-2</v>
      </c>
      <c r="U67" s="23">
        <v>0</v>
      </c>
      <c r="V67" s="23">
        <v>7.0000000000000007E-2</v>
      </c>
      <c r="W67" s="23">
        <v>0.14000000000000001</v>
      </c>
      <c r="X67" s="23">
        <v>0</v>
      </c>
      <c r="Y67" s="23">
        <v>0.21</v>
      </c>
      <c r="Z67" s="23">
        <v>0.14000000000000001</v>
      </c>
      <c r="AA67" s="23">
        <v>0.28999999999999998</v>
      </c>
    </row>
  </sheetData>
  <sortState xmlns:xlrd2="http://schemas.microsoft.com/office/spreadsheetml/2017/richdata2" ref="B2:AA27">
    <sortCondition ref="D2:D27"/>
  </sortState>
  <conditionalFormatting sqref="B13">
    <cfRule type="containsText" dxfId="14" priority="32" operator="containsText" text="(blank)">
      <formula>NOT(ISERROR(SEARCH("(blank)",B13)))</formula>
    </cfRule>
  </conditionalFormatting>
  <conditionalFormatting sqref="B13">
    <cfRule type="cellIs" dxfId="13" priority="31" operator="equal">
      <formula>"(blank)"</formula>
    </cfRule>
  </conditionalFormatting>
  <conditionalFormatting sqref="B14">
    <cfRule type="containsText" dxfId="12" priority="30" operator="containsText" text="(blank)">
      <formula>NOT(ISERROR(SEARCH("(blank)",B14)))</formula>
    </cfRule>
  </conditionalFormatting>
  <conditionalFormatting sqref="B14">
    <cfRule type="cellIs" dxfId="11" priority="29" operator="equal">
      <formula>"(blank)"</formula>
    </cfRule>
  </conditionalFormatting>
  <conditionalFormatting sqref="B15">
    <cfRule type="containsText" dxfId="10" priority="28" operator="containsText" text="(blank)">
      <formula>NOT(ISERROR(SEARCH("(blank)",B15)))</formula>
    </cfRule>
  </conditionalFormatting>
  <conditionalFormatting sqref="B15">
    <cfRule type="cellIs" dxfId="9" priority="27" operator="equal">
      <formula>"(blank)"</formula>
    </cfRule>
  </conditionalFormatting>
  <conditionalFormatting sqref="B16:B17">
    <cfRule type="containsText" dxfId="8" priority="26" operator="containsText" text="(blank)">
      <formula>NOT(ISERROR(SEARCH("(blank)",B16)))</formula>
    </cfRule>
  </conditionalFormatting>
  <conditionalFormatting sqref="B16:B17">
    <cfRule type="cellIs" dxfId="7" priority="25" operator="equal">
      <formula>"(blank)"</formula>
    </cfRule>
  </conditionalFormatting>
  <conditionalFormatting sqref="B18">
    <cfRule type="containsText" dxfId="6" priority="24" operator="containsText" text="(blank)">
      <formula>NOT(ISERROR(SEARCH("(blank)",B18)))</formula>
    </cfRule>
  </conditionalFormatting>
  <conditionalFormatting sqref="B18">
    <cfRule type="cellIs" dxfId="5" priority="23" operator="equal">
      <formula>"(blank)"</formula>
    </cfRule>
  </conditionalFormatting>
  <conditionalFormatting sqref="B19">
    <cfRule type="containsText" dxfId="4" priority="22" operator="containsText" text="(blank)">
      <formula>NOT(ISERROR(SEARCH("(blank)",B19)))</formula>
    </cfRule>
  </conditionalFormatting>
  <conditionalFormatting sqref="B19">
    <cfRule type="cellIs" dxfId="3" priority="21" operator="equal">
      <formula>"(blank)"</formula>
    </cfRule>
  </conditionalFormatting>
  <conditionalFormatting sqref="B20">
    <cfRule type="containsText" dxfId="2" priority="20" operator="containsText" text="(blank)">
      <formula>NOT(ISERROR(SEARCH("(blank)",B20)))</formula>
    </cfRule>
  </conditionalFormatting>
  <conditionalFormatting sqref="B20">
    <cfRule type="cellIs" dxfId="1" priority="19" operator="equal">
      <formula>"(blank)"</formula>
    </cfRule>
  </conditionalFormatting>
  <conditionalFormatting sqref="B68:B1048576 B1:B35 B65">
    <cfRule type="duplicateValues" dxfId="0" priority="33"/>
  </conditionalFormatting>
  <conditionalFormatting sqref="E2:F31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1">
    <cfRule type="colorScale" priority="45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87ED6-518E-4F63-AF4B-339AD4BE548A}">
  <dimension ref="A1:B6"/>
  <sheetViews>
    <sheetView showGridLines="0" workbookViewId="0">
      <selection activeCell="A15" sqref="A15"/>
    </sheetView>
  </sheetViews>
  <sheetFormatPr defaultRowHeight="14.25" x14ac:dyDescent="0.2"/>
  <cols>
    <col min="1" max="1" width="9.75" bestFit="1" customWidth="1"/>
  </cols>
  <sheetData>
    <row r="1" spans="1:2" x14ac:dyDescent="0.2">
      <c r="A1" s="22" t="s">
        <v>67</v>
      </c>
      <c r="B1" s="22" t="s">
        <v>69</v>
      </c>
    </row>
    <row r="2" spans="1:2" x14ac:dyDescent="0.2">
      <c r="A2" s="19" t="s">
        <v>70</v>
      </c>
      <c r="B2" s="20">
        <f>COUNTIF('Overall Rating'!$E$2:$E$31,"&lt;0.26")</f>
        <v>1</v>
      </c>
    </row>
    <row r="3" spans="1:2" x14ac:dyDescent="0.2">
      <c r="A3" s="19" t="s">
        <v>71</v>
      </c>
      <c r="B3" s="20">
        <f>COUNTIFS('Overall Rating'!$E$2:$E$31,"&lt;0.51",'Overall Rating'!$E$2:$E$31,"&gt;0.25")</f>
        <v>1</v>
      </c>
    </row>
    <row r="4" spans="1:2" x14ac:dyDescent="0.2">
      <c r="A4" s="19" t="s">
        <v>72</v>
      </c>
      <c r="B4" s="20">
        <f>COUNTIFS('Overall Rating'!$E$2:$E$31,"&lt;0.76",'Overall Rating'!$E$2:$E$31,"&gt;0.50")</f>
        <v>1</v>
      </c>
    </row>
    <row r="5" spans="1:2" x14ac:dyDescent="0.2">
      <c r="A5" s="19" t="s">
        <v>73</v>
      </c>
      <c r="B5" s="20">
        <f>COUNTIFS('Overall Rating'!$E$2:$E$31,"&lt;1.1",'Overall Rating'!$E$2:$E$31,"&gt;0.75")</f>
        <v>27</v>
      </c>
    </row>
    <row r="6" spans="1:2" ht="15" thickBot="1" x14ac:dyDescent="0.25">
      <c r="A6" s="21" t="s">
        <v>68</v>
      </c>
      <c r="B6" s="21">
        <v>0</v>
      </c>
    </row>
  </sheetData>
  <sortState xmlns:xlrd2="http://schemas.microsoft.com/office/spreadsheetml/2017/richdata2" ref="A2:A5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80025-07C2-4AD3-A6F8-AFC279FCF808}">
  <dimension ref="A1:H35"/>
  <sheetViews>
    <sheetView showGridLines="0" topLeftCell="A13" zoomScale="85" zoomScaleNormal="85" workbookViewId="0">
      <selection activeCell="B1" sqref="B1:H31"/>
    </sheetView>
  </sheetViews>
  <sheetFormatPr defaultRowHeight="12.75" x14ac:dyDescent="0.2"/>
  <cols>
    <col min="1" max="1" width="2.75" style="29" bestFit="1" customWidth="1"/>
    <col min="2" max="2" width="12" style="29" bestFit="1" customWidth="1"/>
    <col min="3" max="3" width="21" style="29" bestFit="1" customWidth="1"/>
    <col min="4" max="4" width="10.125" style="29" customWidth="1"/>
    <col min="5" max="5" width="48.625" style="29" bestFit="1" customWidth="1"/>
    <col min="6" max="6" width="14.25" style="29" customWidth="1"/>
    <col min="7" max="7" width="18.5" style="29" bestFit="1" customWidth="1"/>
    <col min="8" max="8" width="12" style="29" bestFit="1" customWidth="1"/>
    <col min="9" max="16384" width="9" style="29"/>
  </cols>
  <sheetData>
    <row r="1" spans="1:8" ht="15" customHeight="1" x14ac:dyDescent="0.2">
      <c r="B1" s="30" t="s">
        <v>66</v>
      </c>
      <c r="C1" s="31" t="s">
        <v>74</v>
      </c>
      <c r="D1" s="32" t="s">
        <v>1</v>
      </c>
      <c r="E1" s="33" t="s">
        <v>0</v>
      </c>
      <c r="F1" s="34" t="s">
        <v>64</v>
      </c>
      <c r="G1" s="35" t="s">
        <v>65</v>
      </c>
      <c r="H1" s="36" t="s">
        <v>63</v>
      </c>
    </row>
    <row r="2" spans="1:8" ht="14.25" customHeight="1" x14ac:dyDescent="0.25">
      <c r="A2" s="44">
        <v>1</v>
      </c>
      <c r="B2" s="37">
        <v>43857</v>
      </c>
      <c r="C2" s="38" t="s">
        <v>79</v>
      </c>
      <c r="D2" s="39" t="s">
        <v>4</v>
      </c>
      <c r="E2" s="39" t="s">
        <v>3</v>
      </c>
      <c r="F2" s="42">
        <f>VLOOKUP(D2,'Overall Rating'!C:G,3,FALSE)</f>
        <v>0.95995278644296433</v>
      </c>
      <c r="G2" s="40">
        <f>VLOOKUP(D2,'Overall Rating'!C:G,4,FALSE)</f>
        <v>9.4298119888710907</v>
      </c>
      <c r="H2" s="41">
        <f>VLOOKUP(D2,'Overall Rating'!C:G,5,FALSE)</f>
        <v>11861</v>
      </c>
    </row>
    <row r="3" spans="1:8" ht="14.25" customHeight="1" x14ac:dyDescent="0.25">
      <c r="A3" s="44">
        <v>2</v>
      </c>
      <c r="B3" s="37">
        <v>44204</v>
      </c>
      <c r="C3" s="38" t="s">
        <v>79</v>
      </c>
      <c r="D3" s="39" t="s">
        <v>6</v>
      </c>
      <c r="E3" s="39" t="s">
        <v>5</v>
      </c>
      <c r="F3" s="42">
        <f>VLOOKUP(D3,'Overall Rating'!C:G,3,FALSE)</f>
        <v>0.234375</v>
      </c>
      <c r="G3" s="40">
        <f>VLOOKUP(D3,'Overall Rating'!C:G,4,FALSE)</f>
        <v>6.5</v>
      </c>
      <c r="H3" s="41">
        <f>VLOOKUP(D3,'Overall Rating'!C:G,5,FALSE)</f>
        <v>64</v>
      </c>
    </row>
    <row r="4" spans="1:8" ht="14.25" customHeight="1" x14ac:dyDescent="0.25">
      <c r="A4" s="44">
        <v>3</v>
      </c>
      <c r="B4" s="37">
        <v>43885</v>
      </c>
      <c r="C4" s="38" t="s">
        <v>83</v>
      </c>
      <c r="D4" s="39" t="s">
        <v>8</v>
      </c>
      <c r="E4" s="39" t="s">
        <v>7</v>
      </c>
      <c r="F4" s="42">
        <f>VLOOKUP(D4,'Overall Rating'!C:G,3,FALSE)</f>
        <v>0.8598798970546182</v>
      </c>
      <c r="G4" s="40">
        <f>VLOOKUP(D4,'Overall Rating'!C:G,4,FALSE)</f>
        <v>8.9093508721761516</v>
      </c>
      <c r="H4" s="41">
        <f>VLOOKUP(D4,'Overall Rating'!C:G,5,FALSE)</f>
        <v>3497</v>
      </c>
    </row>
    <row r="5" spans="1:8" ht="14.25" customHeight="1" x14ac:dyDescent="0.25">
      <c r="A5" s="44">
        <v>4</v>
      </c>
      <c r="B5" s="37">
        <v>44593</v>
      </c>
      <c r="C5" s="38" t="s">
        <v>83</v>
      </c>
      <c r="D5" s="39" t="s">
        <v>10</v>
      </c>
      <c r="E5" s="39" t="s">
        <v>9</v>
      </c>
      <c r="F5" s="42">
        <f>VLOOKUP(D5,'Overall Rating'!C:G,3,FALSE)</f>
        <v>0.91862567811934903</v>
      </c>
      <c r="G5" s="40">
        <f>VLOOKUP(D5,'Overall Rating'!C:G,4,FALSE)</f>
        <v>9.206148282097649</v>
      </c>
      <c r="H5" s="41">
        <f>VLOOKUP(D5,'Overall Rating'!C:G,5,FALSE)</f>
        <v>553</v>
      </c>
    </row>
    <row r="6" spans="1:8" ht="14.25" customHeight="1" x14ac:dyDescent="0.25">
      <c r="A6" s="44">
        <v>5</v>
      </c>
      <c r="B6" s="37">
        <v>44592</v>
      </c>
      <c r="C6" s="38" t="s">
        <v>83</v>
      </c>
      <c r="D6" s="39" t="s">
        <v>12</v>
      </c>
      <c r="E6" s="39" t="s">
        <v>11</v>
      </c>
      <c r="F6" s="42">
        <f>VLOOKUP(D6,'Overall Rating'!C:G,3,FALSE)</f>
        <v>0.87047353760445689</v>
      </c>
      <c r="G6" s="40">
        <f>VLOOKUP(D6,'Overall Rating'!C:G,4,FALSE)</f>
        <v>9.1142061281337039</v>
      </c>
      <c r="H6" s="41">
        <f>VLOOKUP(D6,'Overall Rating'!C:G,5,FALSE)</f>
        <v>718</v>
      </c>
    </row>
    <row r="7" spans="1:8" ht="14.25" customHeight="1" x14ac:dyDescent="0.25">
      <c r="A7" s="44">
        <v>6</v>
      </c>
      <c r="B7" s="37">
        <v>44102</v>
      </c>
      <c r="C7" s="38" t="s">
        <v>81</v>
      </c>
      <c r="D7" s="39" t="s">
        <v>14</v>
      </c>
      <c r="E7" s="39" t="s">
        <v>13</v>
      </c>
      <c r="F7" s="42">
        <f>VLOOKUP(D7,'Overall Rating'!C:G,3,FALSE)</f>
        <v>0.92039800995024879</v>
      </c>
      <c r="G7" s="40">
        <f>VLOOKUP(D7,'Overall Rating'!C:G,4,FALSE)</f>
        <v>9.2338308457711449</v>
      </c>
      <c r="H7" s="41">
        <f>VLOOKUP(D7,'Overall Rating'!C:G,5,FALSE)</f>
        <v>2412</v>
      </c>
    </row>
    <row r="8" spans="1:8" ht="14.25" customHeight="1" x14ac:dyDescent="0.25">
      <c r="A8" s="44">
        <v>7</v>
      </c>
      <c r="B8" s="37">
        <v>44427</v>
      </c>
      <c r="C8" s="38" t="s">
        <v>81</v>
      </c>
      <c r="D8" s="39" t="s">
        <v>16</v>
      </c>
      <c r="E8" s="39" t="s">
        <v>15</v>
      </c>
      <c r="F8" s="42">
        <f>VLOOKUP(D8,'Overall Rating'!C:G,3,FALSE)</f>
        <v>0.93798449612403101</v>
      </c>
      <c r="G8" s="40">
        <f>VLOOKUP(D8,'Overall Rating'!C:G,4,FALSE)</f>
        <v>9.3643410852713185</v>
      </c>
      <c r="H8" s="41">
        <f>VLOOKUP(D8,'Overall Rating'!C:G,5,FALSE)</f>
        <v>129</v>
      </c>
    </row>
    <row r="9" spans="1:8" ht="14.25" customHeight="1" x14ac:dyDescent="0.25">
      <c r="A9" s="44">
        <v>8</v>
      </c>
      <c r="B9" s="37">
        <v>43886</v>
      </c>
      <c r="C9" s="38" t="s">
        <v>80</v>
      </c>
      <c r="D9" s="39" t="s">
        <v>18</v>
      </c>
      <c r="E9" s="39" t="s">
        <v>17</v>
      </c>
      <c r="F9" s="42">
        <f>VLOOKUP(D9,'Overall Rating'!C:G,3,FALSE)</f>
        <v>0.94971537001897532</v>
      </c>
      <c r="G9" s="40">
        <f>VLOOKUP(D9,'Overall Rating'!C:G,4,FALSE)</f>
        <v>9.4449715370018978</v>
      </c>
      <c r="H9" s="41">
        <f>VLOOKUP(D9,'Overall Rating'!C:G,5,FALSE)</f>
        <v>1054</v>
      </c>
    </row>
    <row r="10" spans="1:8" ht="14.25" customHeight="1" x14ac:dyDescent="0.25">
      <c r="A10" s="44">
        <v>9</v>
      </c>
      <c r="B10" s="37">
        <v>44025</v>
      </c>
      <c r="C10" s="38" t="s">
        <v>75</v>
      </c>
      <c r="D10" s="39" t="s">
        <v>20</v>
      </c>
      <c r="E10" s="39" t="s">
        <v>19</v>
      </c>
      <c r="F10" s="42">
        <f>VLOOKUP(D10,'Overall Rating'!C:G,3,FALSE)</f>
        <v>0.92054483541430188</v>
      </c>
      <c r="G10" s="40">
        <f>VLOOKUP(D10,'Overall Rating'!C:G,4,FALSE)</f>
        <v>9.2372304199772977</v>
      </c>
      <c r="H10" s="41">
        <f>VLOOKUP(D10,'Overall Rating'!C:G,5,FALSE)</f>
        <v>881</v>
      </c>
    </row>
    <row r="11" spans="1:8" ht="14.25" customHeight="1" x14ac:dyDescent="0.25">
      <c r="A11" s="44">
        <v>10</v>
      </c>
      <c r="B11" s="37">
        <v>44312</v>
      </c>
      <c r="C11" s="38" t="s">
        <v>75</v>
      </c>
      <c r="D11" s="39" t="s">
        <v>22</v>
      </c>
      <c r="E11" s="39" t="s">
        <v>21</v>
      </c>
      <c r="F11" s="42">
        <f>VLOOKUP(D11,'Overall Rating'!C:G,3,FALSE)</f>
        <v>0.99358974358974361</v>
      </c>
      <c r="G11" s="40">
        <f>VLOOKUP(D11,'Overall Rating'!C:G,4,FALSE)</f>
        <v>9.8461538461538467</v>
      </c>
      <c r="H11" s="41">
        <f>VLOOKUP(D11,'Overall Rating'!C:G,5,FALSE)</f>
        <v>156</v>
      </c>
    </row>
    <row r="12" spans="1:8" ht="14.25" customHeight="1" x14ac:dyDescent="0.25">
      <c r="A12" s="44">
        <v>11</v>
      </c>
      <c r="B12" s="37">
        <v>44309</v>
      </c>
      <c r="C12" s="38" t="s">
        <v>75</v>
      </c>
      <c r="D12" s="39" t="s">
        <v>24</v>
      </c>
      <c r="E12" s="39" t="s">
        <v>23</v>
      </c>
      <c r="F12" s="42">
        <f>VLOOKUP(D12,'Overall Rating'!C:G,3,FALSE)</f>
        <v>0.91901408450704225</v>
      </c>
      <c r="G12" s="40">
        <f>VLOOKUP(D12,'Overall Rating'!C:G,4,FALSE)</f>
        <v>9.327464788732394</v>
      </c>
      <c r="H12" s="41">
        <f>VLOOKUP(D12,'Overall Rating'!C:G,5,FALSE)</f>
        <v>284</v>
      </c>
    </row>
    <row r="13" spans="1:8" ht="14.25" customHeight="1" x14ac:dyDescent="0.25">
      <c r="A13" s="44">
        <v>12</v>
      </c>
      <c r="B13" s="37">
        <v>44123</v>
      </c>
      <c r="C13" s="38" t="s">
        <v>82</v>
      </c>
      <c r="D13" s="39" t="s">
        <v>26</v>
      </c>
      <c r="E13" s="39" t="s">
        <v>25</v>
      </c>
      <c r="F13" s="42">
        <f>VLOOKUP(D13,'Overall Rating'!C:G,3,FALSE)</f>
        <v>0.87804878048780488</v>
      </c>
      <c r="G13" s="40">
        <f>VLOOKUP(D13,'Overall Rating'!C:G,4,FALSE)</f>
        <v>9.0609756097560972</v>
      </c>
      <c r="H13" s="41">
        <f>VLOOKUP(D13,'Overall Rating'!C:G,5,FALSE)</f>
        <v>246</v>
      </c>
    </row>
    <row r="14" spans="1:8" ht="14.25" customHeight="1" x14ac:dyDescent="0.25">
      <c r="A14" s="44">
        <v>13</v>
      </c>
      <c r="B14" s="37">
        <v>44400</v>
      </c>
      <c r="C14" s="38" t="s">
        <v>82</v>
      </c>
      <c r="D14" s="39" t="s">
        <v>28</v>
      </c>
      <c r="E14" s="39" t="s">
        <v>27</v>
      </c>
      <c r="F14" s="42">
        <f>VLOOKUP(D14,'Overall Rating'!C:G,3,FALSE)</f>
        <v>0.72268907563025209</v>
      </c>
      <c r="G14" s="40">
        <f>VLOOKUP(D14,'Overall Rating'!C:G,4,FALSE)</f>
        <v>8.5042016806722689</v>
      </c>
      <c r="H14" s="41">
        <f>VLOOKUP(D14,'Overall Rating'!C:G,5,FALSE)</f>
        <v>119</v>
      </c>
    </row>
    <row r="15" spans="1:8" ht="14.25" customHeight="1" x14ac:dyDescent="0.25">
      <c r="A15" s="44">
        <v>14</v>
      </c>
      <c r="B15" s="37">
        <v>44256</v>
      </c>
      <c r="C15" s="38" t="s">
        <v>76</v>
      </c>
      <c r="D15" s="39" t="s">
        <v>30</v>
      </c>
      <c r="E15" s="39" t="s">
        <v>29</v>
      </c>
      <c r="F15" s="42">
        <f>VLOOKUP(D15,'Overall Rating'!C:G,3,FALSE)</f>
        <v>1</v>
      </c>
      <c r="G15" s="40">
        <f>VLOOKUP(D15,'Overall Rating'!C:G,4,FALSE)</f>
        <v>9.5394736842105257</v>
      </c>
      <c r="H15" s="41">
        <f>VLOOKUP(D15,'Overall Rating'!C:G,5,FALSE)</f>
        <v>76</v>
      </c>
    </row>
    <row r="16" spans="1:8" ht="14.25" customHeight="1" x14ac:dyDescent="0.25">
      <c r="A16" s="44">
        <v>15</v>
      </c>
      <c r="B16" s="37">
        <v>44120</v>
      </c>
      <c r="C16" s="38" t="s">
        <v>76</v>
      </c>
      <c r="D16" s="39" t="s">
        <v>32</v>
      </c>
      <c r="E16" s="39" t="s">
        <v>31</v>
      </c>
      <c r="F16" s="42">
        <f>VLOOKUP(D16,'Overall Rating'!C:G,3,FALSE)</f>
        <v>0.8529411764705882</v>
      </c>
      <c r="G16" s="40">
        <f>VLOOKUP(D16,'Overall Rating'!C:G,4,FALSE)</f>
        <v>9.0882352941176467</v>
      </c>
      <c r="H16" s="41">
        <f>VLOOKUP(D16,'Overall Rating'!C:G,5,FALSE)</f>
        <v>34</v>
      </c>
    </row>
    <row r="17" spans="1:8" ht="14.25" customHeight="1" x14ac:dyDescent="0.25">
      <c r="A17" s="44">
        <v>16</v>
      </c>
      <c r="B17" s="37">
        <v>44120</v>
      </c>
      <c r="C17" s="38" t="s">
        <v>76</v>
      </c>
      <c r="D17" s="39" t="s">
        <v>34</v>
      </c>
      <c r="E17" s="39" t="s">
        <v>33</v>
      </c>
      <c r="F17" s="42">
        <f>VLOOKUP(D17,'Overall Rating'!C:G,3,FALSE)</f>
        <v>1</v>
      </c>
      <c r="G17" s="40">
        <f>VLOOKUP(D17,'Overall Rating'!C:G,4,FALSE)</f>
        <v>10</v>
      </c>
      <c r="H17" s="41">
        <f>VLOOKUP(D17,'Overall Rating'!C:G,5,FALSE)</f>
        <v>2</v>
      </c>
    </row>
    <row r="18" spans="1:8" ht="14.25" customHeight="1" x14ac:dyDescent="0.25">
      <c r="A18" s="44">
        <v>17</v>
      </c>
      <c r="B18" s="37">
        <v>44797</v>
      </c>
      <c r="C18" s="38" t="s">
        <v>84</v>
      </c>
      <c r="D18" s="39" t="s">
        <v>36</v>
      </c>
      <c r="E18" s="39" t="s">
        <v>35</v>
      </c>
      <c r="F18" s="42">
        <f>VLOOKUP(D18,'Overall Rating'!C:G,3,FALSE)</f>
        <v>0.95</v>
      </c>
      <c r="G18" s="40">
        <f>VLOOKUP(D18,'Overall Rating'!C:G,4,FALSE)</f>
        <v>9.4</v>
      </c>
      <c r="H18" s="41">
        <f>VLOOKUP(D18,'Overall Rating'!C:G,5,FALSE)</f>
        <v>20</v>
      </c>
    </row>
    <row r="19" spans="1:8" ht="14.25" customHeight="1" x14ac:dyDescent="0.25">
      <c r="A19" s="44">
        <v>18</v>
      </c>
      <c r="B19" s="37">
        <v>44104</v>
      </c>
      <c r="C19" s="38" t="s">
        <v>84</v>
      </c>
      <c r="D19" s="39" t="s">
        <v>38</v>
      </c>
      <c r="E19" s="39" t="s">
        <v>37</v>
      </c>
      <c r="F19" s="42">
        <f>VLOOKUP(D19,'Overall Rating'!C:G,3,FALSE)</f>
        <v>0.82096069868995636</v>
      </c>
      <c r="G19" s="40">
        <f>VLOOKUP(D19,'Overall Rating'!C:G,4,FALSE)</f>
        <v>8.9039301310043673</v>
      </c>
      <c r="H19" s="41">
        <f>VLOOKUP(D19,'Overall Rating'!C:G,5,FALSE)</f>
        <v>229</v>
      </c>
    </row>
    <row r="20" spans="1:8" ht="14.25" customHeight="1" x14ac:dyDescent="0.25">
      <c r="A20" s="44">
        <v>19</v>
      </c>
      <c r="B20" s="37">
        <v>44182</v>
      </c>
      <c r="C20" s="38" t="s">
        <v>77</v>
      </c>
      <c r="D20" s="39" t="s">
        <v>40</v>
      </c>
      <c r="E20" s="39" t="s">
        <v>39</v>
      </c>
      <c r="F20" s="42">
        <f>VLOOKUP(D20,'Overall Rating'!C:G,3,FALSE)</f>
        <v>0.76388888888888895</v>
      </c>
      <c r="G20" s="40">
        <f>VLOOKUP(D20,'Overall Rating'!C:G,4,FALSE)</f>
        <v>8.7916666666666661</v>
      </c>
      <c r="H20" s="41">
        <f>VLOOKUP(D20,'Overall Rating'!C:G,5,FALSE)</f>
        <v>72</v>
      </c>
    </row>
    <row r="21" spans="1:8" ht="14.25" customHeight="1" x14ac:dyDescent="0.25">
      <c r="A21" s="44">
        <v>20</v>
      </c>
      <c r="B21" s="37">
        <v>44179</v>
      </c>
      <c r="C21" s="38" t="s">
        <v>77</v>
      </c>
      <c r="D21" s="39" t="s">
        <v>42</v>
      </c>
      <c r="E21" s="39" t="s">
        <v>41</v>
      </c>
      <c r="F21" s="42">
        <f>VLOOKUP(D21,'Overall Rating'!C:G,3,FALSE)</f>
        <v>0.5</v>
      </c>
      <c r="G21" s="40">
        <f>VLOOKUP(D21,'Overall Rating'!C:G,4,FALSE)</f>
        <v>7.4285714285714288</v>
      </c>
      <c r="H21" s="41">
        <f>VLOOKUP(D21,'Overall Rating'!C:G,5,FALSE)</f>
        <v>14</v>
      </c>
    </row>
    <row r="22" spans="1:8" ht="14.25" customHeight="1" x14ac:dyDescent="0.25">
      <c r="A22" s="44">
        <v>21</v>
      </c>
      <c r="B22" s="37">
        <v>44089</v>
      </c>
      <c r="C22" s="38" t="s">
        <v>78</v>
      </c>
      <c r="D22" s="39" t="s">
        <v>44</v>
      </c>
      <c r="E22" s="39" t="s">
        <v>43</v>
      </c>
      <c r="F22" s="42">
        <f>VLOOKUP(D22,'Overall Rating'!C:G,3,FALSE)</f>
        <v>0.97</v>
      </c>
      <c r="G22" s="40">
        <f>VLOOKUP(D22,'Overall Rating'!C:G,4,FALSE)</f>
        <v>9.59</v>
      </c>
      <c r="H22" s="41">
        <f>VLOOKUP(D22,'Overall Rating'!C:G,5,FALSE)</f>
        <v>300</v>
      </c>
    </row>
    <row r="23" spans="1:8" ht="14.25" customHeight="1" x14ac:dyDescent="0.25">
      <c r="A23" s="44">
        <v>22</v>
      </c>
      <c r="B23" s="37">
        <v>44351</v>
      </c>
      <c r="C23" s="38" t="s">
        <v>78</v>
      </c>
      <c r="D23" s="39" t="s">
        <v>46</v>
      </c>
      <c r="E23" s="39" t="s">
        <v>45</v>
      </c>
      <c r="F23" s="42">
        <f>VLOOKUP(D23,'Overall Rating'!C:G,3,FALSE)</f>
        <v>0.95071868583162222</v>
      </c>
      <c r="G23" s="40">
        <f>VLOOKUP(D23,'Overall Rating'!C:G,4,FALSE)</f>
        <v>9.4537987679671449</v>
      </c>
      <c r="H23" s="41">
        <f>VLOOKUP(D23,'Overall Rating'!C:G,5,FALSE)</f>
        <v>487</v>
      </c>
    </row>
    <row r="24" spans="1:8" ht="14.25" customHeight="1" x14ac:dyDescent="0.25">
      <c r="A24" s="44">
        <v>23</v>
      </c>
      <c r="B24" s="37">
        <v>44123</v>
      </c>
      <c r="C24" s="38" t="s">
        <v>78</v>
      </c>
      <c r="D24" s="39" t="s">
        <v>48</v>
      </c>
      <c r="E24" s="39" t="s">
        <v>47</v>
      </c>
      <c r="F24" s="42">
        <f>VLOOKUP(D24,'Overall Rating'!C:G,3,FALSE)</f>
        <v>0.97115384615384615</v>
      </c>
      <c r="G24" s="40">
        <f>VLOOKUP(D24,'Overall Rating'!C:G,4,FALSE)</f>
        <v>9.5264423076923084</v>
      </c>
      <c r="H24" s="41">
        <f>VLOOKUP(D24,'Overall Rating'!C:G,5,FALSE)</f>
        <v>416</v>
      </c>
    </row>
    <row r="25" spans="1:8" ht="14.25" customHeight="1" x14ac:dyDescent="0.25">
      <c r="A25" s="44">
        <v>24</v>
      </c>
      <c r="B25" s="37">
        <v>44664</v>
      </c>
      <c r="C25" s="38" t="s">
        <v>78</v>
      </c>
      <c r="D25" s="39" t="s">
        <v>50</v>
      </c>
      <c r="E25" s="39" t="s">
        <v>49</v>
      </c>
      <c r="F25" s="42">
        <f>VLOOKUP(D25,'Overall Rating'!C:G,3,FALSE)</f>
        <v>0.88725490196078427</v>
      </c>
      <c r="G25" s="40">
        <f>VLOOKUP(D25,'Overall Rating'!C:G,4,FALSE)</f>
        <v>9.1225490196078436</v>
      </c>
      <c r="H25" s="41">
        <f>VLOOKUP(D25,'Overall Rating'!C:G,5,FALSE)</f>
        <v>204</v>
      </c>
    </row>
    <row r="26" spans="1:8" ht="14.25" customHeight="1" x14ac:dyDescent="0.25">
      <c r="A26" s="44">
        <v>25</v>
      </c>
      <c r="B26" s="37">
        <v>44246</v>
      </c>
      <c r="C26" s="38" t="s">
        <v>78</v>
      </c>
      <c r="D26" s="39" t="s">
        <v>52</v>
      </c>
      <c r="E26" s="39" t="s">
        <v>51</v>
      </c>
      <c r="F26" s="42">
        <f>VLOOKUP(D26,'Overall Rating'!C:G,3,FALSE)</f>
        <v>0.95927601809954754</v>
      </c>
      <c r="G26" s="40">
        <f>VLOOKUP(D26,'Overall Rating'!C:G,4,FALSE)</f>
        <v>9.4570135746606336</v>
      </c>
      <c r="H26" s="41">
        <f>VLOOKUP(D26,'Overall Rating'!C:G,5,FALSE)</f>
        <v>221</v>
      </c>
    </row>
    <row r="27" spans="1:8" ht="14.25" customHeight="1" x14ac:dyDescent="0.25">
      <c r="A27" s="44">
        <v>26</v>
      </c>
      <c r="B27" s="37">
        <v>44246</v>
      </c>
      <c r="C27" s="38" t="s">
        <v>78</v>
      </c>
      <c r="D27" s="39" t="s">
        <v>54</v>
      </c>
      <c r="E27" s="39" t="s">
        <v>53</v>
      </c>
      <c r="F27" s="42">
        <f>VLOOKUP(D27,'Overall Rating'!C:G,3,FALSE)</f>
        <v>0.95695364238410596</v>
      </c>
      <c r="G27" s="40">
        <f>VLOOKUP(D27,'Overall Rating'!C:G,4,FALSE)</f>
        <v>9.410596026490067</v>
      </c>
      <c r="H27" s="41">
        <f>VLOOKUP(D27,'Overall Rating'!C:G,5,FALSE)</f>
        <v>302</v>
      </c>
    </row>
    <row r="28" spans="1:8" ht="14.25" customHeight="1" x14ac:dyDescent="0.25">
      <c r="A28" s="44">
        <v>27</v>
      </c>
      <c r="B28" s="37">
        <v>44277</v>
      </c>
      <c r="C28" s="38" t="s">
        <v>78</v>
      </c>
      <c r="D28" s="39" t="s">
        <v>56</v>
      </c>
      <c r="E28" s="39" t="s">
        <v>55</v>
      </c>
      <c r="F28" s="42">
        <f>VLOOKUP(D28,'Overall Rating'!C:G,3,FALSE)</f>
        <v>0.93949044585987262</v>
      </c>
      <c r="G28" s="40">
        <f>VLOOKUP(D28,'Overall Rating'!C:G,4,FALSE)</f>
        <v>9.5286624203821653</v>
      </c>
      <c r="H28" s="41">
        <f>VLOOKUP(D28,'Overall Rating'!C:G,5,FALSE)</f>
        <v>314</v>
      </c>
    </row>
    <row r="29" spans="1:8" ht="14.25" customHeight="1" x14ac:dyDescent="0.25">
      <c r="A29" s="44">
        <v>28</v>
      </c>
      <c r="B29" s="37">
        <v>44300</v>
      </c>
      <c r="C29" s="38" t="s">
        <v>78</v>
      </c>
      <c r="D29" s="39" t="s">
        <v>58</v>
      </c>
      <c r="E29" s="39" t="s">
        <v>57</v>
      </c>
      <c r="F29" s="42">
        <f>VLOOKUP(D29,'Overall Rating'!C:G,3,FALSE)</f>
        <v>0.93142857142857138</v>
      </c>
      <c r="G29" s="40">
        <f>VLOOKUP(D29,'Overall Rating'!C:G,4,FALSE)</f>
        <v>9.3542857142857141</v>
      </c>
      <c r="H29" s="41">
        <f>VLOOKUP(D29,'Overall Rating'!C:G,5,FALSE)</f>
        <v>175</v>
      </c>
    </row>
    <row r="30" spans="1:8" ht="14.25" customHeight="1" x14ac:dyDescent="0.25">
      <c r="A30" s="44">
        <v>29</v>
      </c>
      <c r="B30" s="37">
        <v>44382</v>
      </c>
      <c r="C30" s="38" t="s">
        <v>78</v>
      </c>
      <c r="D30" s="39" t="s">
        <v>60</v>
      </c>
      <c r="E30" s="39" t="s">
        <v>59</v>
      </c>
      <c r="F30" s="42">
        <f>VLOOKUP(D30,'Overall Rating'!C:G,3,FALSE)</f>
        <v>0.92222222222222217</v>
      </c>
      <c r="G30" s="40">
        <f>VLOOKUP(D30,'Overall Rating'!C:G,4,FALSE)</f>
        <v>9.4888888888888889</v>
      </c>
      <c r="H30" s="41">
        <f>VLOOKUP(D30,'Overall Rating'!C:G,5,FALSE)</f>
        <v>180</v>
      </c>
    </row>
    <row r="31" spans="1:8" ht="14.25" customHeight="1" x14ac:dyDescent="0.25">
      <c r="A31" s="44">
        <v>30</v>
      </c>
      <c r="B31" s="37">
        <v>44313</v>
      </c>
      <c r="C31" s="38" t="s">
        <v>78</v>
      </c>
      <c r="D31" s="39" t="s">
        <v>62</v>
      </c>
      <c r="E31" s="39" t="s">
        <v>61</v>
      </c>
      <c r="F31" s="42">
        <f>VLOOKUP(D31,'Overall Rating'!C:G,3,FALSE)</f>
        <v>0.92788461538461542</v>
      </c>
      <c r="G31" s="40">
        <f>VLOOKUP(D31,'Overall Rating'!C:G,4,FALSE)</f>
        <v>9.2259615384615383</v>
      </c>
      <c r="H31" s="41">
        <f>VLOOKUP(D31,'Overall Rating'!C:G,5,FALSE)</f>
        <v>208</v>
      </c>
    </row>
    <row r="35" spans="2:2" x14ac:dyDescent="0.2">
      <c r="B35" s="43" t="s">
        <v>85</v>
      </c>
    </row>
  </sheetData>
  <sortState xmlns:xlrd2="http://schemas.microsoft.com/office/spreadsheetml/2017/richdata2" ref="A2:H21">
    <sortCondition ref="D2:D21"/>
  </sortState>
  <phoneticPr fontId="10" type="noConversion"/>
  <conditionalFormatting sqref="F2:F31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1">
    <cfRule type="colorScale" priority="4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1C93F-E779-40E4-A87E-E18B78CB8C2F}">
  <dimension ref="A3:G40"/>
  <sheetViews>
    <sheetView showGridLines="0" topLeftCell="A15" zoomScale="85" zoomScaleNormal="85" workbookViewId="0">
      <selection activeCell="C30" sqref="C30:C40"/>
    </sheetView>
  </sheetViews>
  <sheetFormatPr defaultRowHeight="15" x14ac:dyDescent="0.25"/>
  <cols>
    <col min="1" max="1" width="50.25" style="45" bestFit="1" customWidth="1"/>
    <col min="2" max="2" width="10.25" style="48" bestFit="1" customWidth="1"/>
    <col min="3" max="3" width="10.75" style="48" bestFit="1" customWidth="1"/>
    <col min="4" max="4" width="8.25" style="48" bestFit="1" customWidth="1"/>
    <col min="5" max="5" width="8" style="48" bestFit="1" customWidth="1"/>
    <col min="6" max="6" width="19" style="48" bestFit="1" customWidth="1"/>
    <col min="7" max="16384" width="9" style="45"/>
  </cols>
  <sheetData>
    <row r="3" spans="1:6" x14ac:dyDescent="0.25">
      <c r="A3" s="46" t="s">
        <v>74</v>
      </c>
      <c r="B3" s="46" t="s">
        <v>89</v>
      </c>
      <c r="C3" s="46" t="s">
        <v>88</v>
      </c>
      <c r="D3" s="46" t="s">
        <v>86</v>
      </c>
      <c r="E3" s="46" t="s">
        <v>87</v>
      </c>
      <c r="F3" s="46" t="s">
        <v>90</v>
      </c>
    </row>
    <row r="4" spans="1:6" x14ac:dyDescent="0.25">
      <c r="A4" s="47" t="s">
        <v>79</v>
      </c>
      <c r="B4" s="49">
        <v>2</v>
      </c>
      <c r="C4" s="50">
        <v>0.59716389322148222</v>
      </c>
      <c r="D4" s="50">
        <v>0.95995278644296433</v>
      </c>
      <c r="E4" s="50">
        <v>0.234375</v>
      </c>
      <c r="F4" s="51">
        <v>7.9649059944355454</v>
      </c>
    </row>
    <row r="5" spans="1:6" x14ac:dyDescent="0.25">
      <c r="A5" s="61" t="s">
        <v>5</v>
      </c>
      <c r="B5" s="49">
        <v>1</v>
      </c>
      <c r="C5" s="50">
        <v>0.234375</v>
      </c>
      <c r="D5" s="50">
        <v>0.234375</v>
      </c>
      <c r="E5" s="50">
        <v>0.234375</v>
      </c>
      <c r="F5" s="51">
        <v>6.5</v>
      </c>
    </row>
    <row r="6" spans="1:6" x14ac:dyDescent="0.25">
      <c r="A6" s="61" t="s">
        <v>3</v>
      </c>
      <c r="B6" s="49">
        <v>1</v>
      </c>
      <c r="C6" s="50">
        <v>0.95995278644296433</v>
      </c>
      <c r="D6" s="50">
        <v>0.95995278644296433</v>
      </c>
      <c r="E6" s="50">
        <v>0.95995278644296433</v>
      </c>
      <c r="F6" s="51">
        <v>9.4298119888710907</v>
      </c>
    </row>
    <row r="7" spans="1:6" x14ac:dyDescent="0.25">
      <c r="A7" s="47" t="s">
        <v>83</v>
      </c>
      <c r="B7" s="49">
        <v>3</v>
      </c>
      <c r="C7" s="50">
        <v>0.88299303759280801</v>
      </c>
      <c r="D7" s="50">
        <v>0.91862567811934903</v>
      </c>
      <c r="E7" s="50">
        <v>0.8598798970546182</v>
      </c>
      <c r="F7" s="51">
        <v>9.0765684274691676</v>
      </c>
    </row>
    <row r="8" spans="1:6" x14ac:dyDescent="0.25">
      <c r="A8" s="47" t="s">
        <v>76</v>
      </c>
      <c r="B8" s="49">
        <v>3</v>
      </c>
      <c r="C8" s="50">
        <v>0.95098039215686281</v>
      </c>
      <c r="D8" s="50">
        <v>1</v>
      </c>
      <c r="E8" s="50">
        <v>0.8529411764705882</v>
      </c>
      <c r="F8" s="51">
        <v>9.5425696594427247</v>
      </c>
    </row>
    <row r="9" spans="1:6" x14ac:dyDescent="0.25">
      <c r="A9" s="47" t="s">
        <v>81</v>
      </c>
      <c r="B9" s="49">
        <v>2</v>
      </c>
      <c r="C9" s="50">
        <v>0.9291912530371399</v>
      </c>
      <c r="D9" s="50">
        <v>0.93798449612403101</v>
      </c>
      <c r="E9" s="50">
        <v>0.92039800995024879</v>
      </c>
      <c r="F9" s="51">
        <v>9.2990859655212326</v>
      </c>
    </row>
    <row r="10" spans="1:6" x14ac:dyDescent="0.25">
      <c r="A10" s="47" t="s">
        <v>75</v>
      </c>
      <c r="B10" s="49">
        <v>3</v>
      </c>
      <c r="C10" s="50">
        <v>0.94438288783702917</v>
      </c>
      <c r="D10" s="50">
        <v>0.99358974358974361</v>
      </c>
      <c r="E10" s="50">
        <v>0.91901408450704225</v>
      </c>
      <c r="F10" s="51">
        <v>9.4702830182878461</v>
      </c>
    </row>
    <row r="11" spans="1:6" x14ac:dyDescent="0.25">
      <c r="A11" s="47" t="s">
        <v>77</v>
      </c>
      <c r="B11" s="49">
        <v>2</v>
      </c>
      <c r="C11" s="50">
        <v>0.63194444444444442</v>
      </c>
      <c r="D11" s="50">
        <v>0.76388888888888895</v>
      </c>
      <c r="E11" s="50">
        <v>0.5</v>
      </c>
      <c r="F11" s="51">
        <v>8.1101190476190474</v>
      </c>
    </row>
    <row r="12" spans="1:6" x14ac:dyDescent="0.25">
      <c r="A12" s="47" t="s">
        <v>80</v>
      </c>
      <c r="B12" s="49">
        <v>1</v>
      </c>
      <c r="C12" s="50">
        <v>0.94971537001897532</v>
      </c>
      <c r="D12" s="50">
        <v>0.94971537001897532</v>
      </c>
      <c r="E12" s="50">
        <v>0.94971537001897532</v>
      </c>
      <c r="F12" s="51">
        <v>9.4449715370018978</v>
      </c>
    </row>
    <row r="13" spans="1:6" x14ac:dyDescent="0.25">
      <c r="A13" s="47" t="s">
        <v>82</v>
      </c>
      <c r="B13" s="49">
        <v>2</v>
      </c>
      <c r="C13" s="50">
        <v>0.80036892805902848</v>
      </c>
      <c r="D13" s="50">
        <v>0.87804878048780488</v>
      </c>
      <c r="E13" s="50">
        <v>0.72268907563025209</v>
      </c>
      <c r="F13" s="51">
        <v>8.782588645214183</v>
      </c>
    </row>
    <row r="14" spans="1:6" x14ac:dyDescent="0.25">
      <c r="A14" s="61" t="s">
        <v>25</v>
      </c>
      <c r="B14" s="49">
        <v>1</v>
      </c>
      <c r="C14" s="50">
        <v>0.87804878048780488</v>
      </c>
      <c r="D14" s="50">
        <v>0.87804878048780488</v>
      </c>
      <c r="E14" s="50">
        <v>0.87804878048780488</v>
      </c>
      <c r="F14" s="51">
        <v>9.0609756097560972</v>
      </c>
    </row>
    <row r="15" spans="1:6" x14ac:dyDescent="0.25">
      <c r="A15" s="61" t="s">
        <v>27</v>
      </c>
      <c r="B15" s="49">
        <v>1</v>
      </c>
      <c r="C15" s="50">
        <v>0.72268907563025209</v>
      </c>
      <c r="D15" s="50">
        <v>0.72268907563025209</v>
      </c>
      <c r="E15" s="50">
        <v>0.72268907563025209</v>
      </c>
      <c r="F15" s="51">
        <v>8.5042016806722689</v>
      </c>
    </row>
    <row r="16" spans="1:6" x14ac:dyDescent="0.25">
      <c r="A16" s="47" t="s">
        <v>84</v>
      </c>
      <c r="B16" s="49">
        <v>2</v>
      </c>
      <c r="C16" s="50">
        <v>0.8854803493449781</v>
      </c>
      <c r="D16" s="50">
        <v>0.95</v>
      </c>
      <c r="E16" s="50">
        <v>0.82096069868995636</v>
      </c>
      <c r="F16" s="51">
        <v>9.1519650655021838</v>
      </c>
    </row>
    <row r="17" spans="1:7" x14ac:dyDescent="0.25">
      <c r="A17" s="61" t="s">
        <v>35</v>
      </c>
      <c r="B17" s="49">
        <v>1</v>
      </c>
      <c r="C17" s="50">
        <v>0.95</v>
      </c>
      <c r="D17" s="50">
        <v>0.95</v>
      </c>
      <c r="E17" s="50">
        <v>0.95</v>
      </c>
      <c r="F17" s="51">
        <v>9.4</v>
      </c>
    </row>
    <row r="18" spans="1:7" x14ac:dyDescent="0.25">
      <c r="A18" s="61" t="s">
        <v>37</v>
      </c>
      <c r="B18" s="49">
        <v>1</v>
      </c>
      <c r="C18" s="50">
        <v>0.82096069868995636</v>
      </c>
      <c r="D18" s="50">
        <v>0.82096069868995636</v>
      </c>
      <c r="E18" s="50">
        <v>0.82096069868995636</v>
      </c>
      <c r="F18" s="51">
        <v>8.9039301310043673</v>
      </c>
    </row>
    <row r="19" spans="1:7" x14ac:dyDescent="0.25">
      <c r="A19" s="47" t="s">
        <v>78</v>
      </c>
      <c r="B19" s="49">
        <v>10</v>
      </c>
      <c r="C19" s="50">
        <v>0.94163829493251883</v>
      </c>
      <c r="D19" s="50">
        <v>0.97115384615384615</v>
      </c>
      <c r="E19" s="50">
        <v>0.88725490196078427</v>
      </c>
      <c r="F19" s="51">
        <v>9.4158198258436308</v>
      </c>
    </row>
    <row r="30" spans="1:7" x14ac:dyDescent="0.25">
      <c r="A30" s="52" t="s">
        <v>74</v>
      </c>
      <c r="B30" s="52" t="s">
        <v>89</v>
      </c>
      <c r="C30" s="52" t="s">
        <v>88</v>
      </c>
      <c r="D30" s="52" t="s">
        <v>86</v>
      </c>
      <c r="E30" s="52" t="s">
        <v>87</v>
      </c>
      <c r="F30" s="52" t="s">
        <v>90</v>
      </c>
      <c r="G30" s="62" t="s">
        <v>91</v>
      </c>
    </row>
    <row r="31" spans="1:7" x14ac:dyDescent="0.25">
      <c r="A31" s="53" t="s">
        <v>79</v>
      </c>
      <c r="B31" s="54">
        <v>2</v>
      </c>
      <c r="C31" s="55">
        <v>0.59716389322148222</v>
      </c>
      <c r="D31" s="55">
        <v>0.95995278644296433</v>
      </c>
      <c r="E31" s="55">
        <v>0.234375</v>
      </c>
      <c r="F31" s="56">
        <v>7.9649059944355454</v>
      </c>
      <c r="G31" s="62">
        <f>RANK(C31,$C$31:$C$40)</f>
        <v>10</v>
      </c>
    </row>
    <row r="32" spans="1:7" x14ac:dyDescent="0.25">
      <c r="A32" s="53" t="s">
        <v>83</v>
      </c>
      <c r="B32" s="54">
        <v>3</v>
      </c>
      <c r="C32" s="55">
        <v>0.88299303759280801</v>
      </c>
      <c r="D32" s="55">
        <v>0.91862567811934903</v>
      </c>
      <c r="E32" s="55">
        <v>0.8598798970546182</v>
      </c>
      <c r="F32" s="56">
        <v>9.0765684274691676</v>
      </c>
      <c r="G32" s="62">
        <f>RANK(C32,$C$31:$C$40)</f>
        <v>7</v>
      </c>
    </row>
    <row r="33" spans="1:7" x14ac:dyDescent="0.25">
      <c r="A33" s="53" t="s">
        <v>76</v>
      </c>
      <c r="B33" s="54">
        <v>3</v>
      </c>
      <c r="C33" s="55">
        <v>0.95098039215686281</v>
      </c>
      <c r="D33" s="55">
        <v>1</v>
      </c>
      <c r="E33" s="55">
        <v>0.8529411764705882</v>
      </c>
      <c r="F33" s="56">
        <v>9.5425696594427247</v>
      </c>
      <c r="G33" s="62">
        <f>RANK(C33,$C$31:$C$40)</f>
        <v>1</v>
      </c>
    </row>
    <row r="34" spans="1:7" x14ac:dyDescent="0.25">
      <c r="A34" s="53" t="s">
        <v>81</v>
      </c>
      <c r="B34" s="54">
        <v>2</v>
      </c>
      <c r="C34" s="55">
        <v>0.9291912530371399</v>
      </c>
      <c r="D34" s="55">
        <v>0.93798449612403101</v>
      </c>
      <c r="E34" s="55">
        <v>0.92039800995024879</v>
      </c>
      <c r="F34" s="56">
        <v>9.2990859655212326</v>
      </c>
      <c r="G34" s="62">
        <f>RANK(C34,$C$31:$C$40)</f>
        <v>5</v>
      </c>
    </row>
    <row r="35" spans="1:7" x14ac:dyDescent="0.25">
      <c r="A35" s="53" t="s">
        <v>75</v>
      </c>
      <c r="B35" s="54">
        <v>3</v>
      </c>
      <c r="C35" s="55">
        <v>0.94438288783702917</v>
      </c>
      <c r="D35" s="55">
        <v>0.99358974358974361</v>
      </c>
      <c r="E35" s="55">
        <v>0.91901408450704225</v>
      </c>
      <c r="F35" s="56">
        <v>9.4702830182878461</v>
      </c>
      <c r="G35" s="62">
        <f>RANK(C35,$C$31:$C$40)</f>
        <v>3</v>
      </c>
    </row>
    <row r="36" spans="1:7" x14ac:dyDescent="0.25">
      <c r="A36" s="53" t="s">
        <v>77</v>
      </c>
      <c r="B36" s="54">
        <v>2</v>
      </c>
      <c r="C36" s="55">
        <v>0.63194444444444442</v>
      </c>
      <c r="D36" s="55">
        <v>0.76388888888888895</v>
      </c>
      <c r="E36" s="55">
        <v>0.5</v>
      </c>
      <c r="F36" s="56">
        <v>8.1101190476190474</v>
      </c>
      <c r="G36" s="62">
        <f>RANK(C36,$C$31:$C$40)</f>
        <v>9</v>
      </c>
    </row>
    <row r="37" spans="1:7" x14ac:dyDescent="0.25">
      <c r="A37" s="53" t="s">
        <v>80</v>
      </c>
      <c r="B37" s="54">
        <v>1</v>
      </c>
      <c r="C37" s="55">
        <v>0.94971537001897532</v>
      </c>
      <c r="D37" s="55">
        <v>0.94971537001897532</v>
      </c>
      <c r="E37" s="55">
        <v>0.94971537001897532</v>
      </c>
      <c r="F37" s="56">
        <v>9.4449715370018978</v>
      </c>
      <c r="G37" s="62">
        <f>RANK(C37,$C$31:$C$40)</f>
        <v>2</v>
      </c>
    </row>
    <row r="38" spans="1:7" x14ac:dyDescent="0.25">
      <c r="A38" s="53" t="s">
        <v>82</v>
      </c>
      <c r="B38" s="54">
        <v>2</v>
      </c>
      <c r="C38" s="55">
        <v>0.80036892805902848</v>
      </c>
      <c r="D38" s="55">
        <v>0.87804878048780488</v>
      </c>
      <c r="E38" s="55">
        <v>0.72268907563025209</v>
      </c>
      <c r="F38" s="56">
        <v>8.782588645214183</v>
      </c>
      <c r="G38" s="62">
        <f>RANK(C38,$C$31:$C$40)</f>
        <v>8</v>
      </c>
    </row>
    <row r="39" spans="1:7" x14ac:dyDescent="0.25">
      <c r="A39" s="53" t="s">
        <v>84</v>
      </c>
      <c r="B39" s="54">
        <v>2</v>
      </c>
      <c r="C39" s="55">
        <v>0.8854803493449781</v>
      </c>
      <c r="D39" s="55">
        <v>0.95</v>
      </c>
      <c r="E39" s="55">
        <v>0.82096069868995636</v>
      </c>
      <c r="F39" s="56">
        <v>9.1519650655021838</v>
      </c>
      <c r="G39" s="62">
        <f>RANK(C39,$C$31:$C$40)</f>
        <v>6</v>
      </c>
    </row>
    <row r="40" spans="1:7" x14ac:dyDescent="0.25">
      <c r="A40" s="57" t="s">
        <v>78</v>
      </c>
      <c r="B40" s="58">
        <v>10</v>
      </c>
      <c r="C40" s="59">
        <v>0.94163829493251883</v>
      </c>
      <c r="D40" s="59">
        <v>0.97115384615384615</v>
      </c>
      <c r="E40" s="59">
        <v>0.88725490196078427</v>
      </c>
      <c r="F40" s="60">
        <v>9.4158198258436308</v>
      </c>
      <c r="G40" s="62">
        <f>RANK(C40,$C$31:$C$40)</f>
        <v>4</v>
      </c>
    </row>
  </sheetData>
  <conditionalFormatting pivot="1" sqref="C4:C1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F4:F1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1:C4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1:F4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9FBE2-DD20-4A69-A6F9-C35363ACE29E}">
  <dimension ref="A1"/>
  <sheetViews>
    <sheetView showGridLines="0" tabSelected="1" zoomScale="85" zoomScaleNormal="85" workbookViewId="0">
      <selection activeCell="Q24" sqref="Q24"/>
    </sheetView>
  </sheetViews>
  <sheetFormatPr defaultRowHeight="14.2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 Rating</vt:lpstr>
      <vt:lpstr>Histogram</vt:lpstr>
      <vt:lpstr>Heatmap</vt:lpstr>
      <vt:lpstr>Competencies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2021-08-21T17:05:53Z</dcterms:created>
  <dcterms:modified xsi:type="dcterms:W3CDTF">2022-11-15T21:47:46Z</dcterms:modified>
</cp:coreProperties>
</file>