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argaux\Article YUH\"/>
    </mc:Choice>
  </mc:AlternateContent>
  <xr:revisionPtr revIDLastSave="0" documentId="13_ncr:1_{89189542-FCDD-48EF-8D8C-4837AB73B820}" xr6:coauthVersionLast="47" xr6:coauthVersionMax="47" xr10:uidLastSave="{00000000-0000-0000-0000-000000000000}"/>
  <bookViews>
    <workbookView xWindow="-120" yWindow="-120" windowWidth="29040" windowHeight="15840" activeTab="1" xr2:uid="{F4505788-52E2-4A73-81C9-8427EA9B3A8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I15" i="1"/>
  <c r="AA2" i="2"/>
  <c r="V2" i="2"/>
  <c r="C7" i="2"/>
  <c r="E7" i="2"/>
  <c r="C35" i="2"/>
  <c r="K35" i="2"/>
  <c r="M35" i="2"/>
  <c r="O35" i="2"/>
  <c r="S35" i="2"/>
  <c r="K14" i="1"/>
  <c r="N3" i="1"/>
  <c r="Z7" i="2"/>
  <c r="Z9" i="2"/>
  <c r="Z11" i="2"/>
  <c r="Z18" i="2"/>
  <c r="Z19" i="2"/>
  <c r="Z27" i="2"/>
  <c r="Z29" i="2"/>
  <c r="Z31" i="2"/>
  <c r="X4" i="2"/>
  <c r="X5" i="2"/>
  <c r="X24" i="2"/>
  <c r="X25" i="2"/>
  <c r="V9" i="2"/>
  <c r="X9" i="2" s="1"/>
  <c r="U25" i="2"/>
  <c r="U26" i="2"/>
  <c r="U27" i="2"/>
  <c r="U28" i="2"/>
  <c r="U29" i="2"/>
  <c r="U30" i="2"/>
  <c r="U31" i="2"/>
  <c r="U32" i="2"/>
  <c r="U33" i="2"/>
  <c r="U34" i="2"/>
  <c r="U35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2" i="2"/>
  <c r="Q3" i="2"/>
  <c r="Z3" i="2" s="1"/>
  <c r="Q4" i="2"/>
  <c r="Z4" i="2" s="1"/>
  <c r="Q5" i="2"/>
  <c r="Z5" i="2" s="1"/>
  <c r="Q6" i="2"/>
  <c r="Z6" i="2" s="1"/>
  <c r="Q7" i="2"/>
  <c r="Q8" i="2"/>
  <c r="Z8" i="2" s="1"/>
  <c r="Q9" i="2"/>
  <c r="Q10" i="2"/>
  <c r="Z10" i="2" s="1"/>
  <c r="Q11" i="2"/>
  <c r="Q12" i="2"/>
  <c r="Z12" i="2" s="1"/>
  <c r="Q13" i="2"/>
  <c r="Z13" i="2" s="1"/>
  <c r="Q14" i="2"/>
  <c r="Z14" i="2" s="1"/>
  <c r="Q15" i="2"/>
  <c r="Z15" i="2" s="1"/>
  <c r="Q16" i="2"/>
  <c r="Z16" i="2" s="1"/>
  <c r="Q17" i="2"/>
  <c r="Z17" i="2" s="1"/>
  <c r="Q18" i="2"/>
  <c r="Q19" i="2"/>
  <c r="Q20" i="2"/>
  <c r="Z20" i="2" s="1"/>
  <c r="Q21" i="2"/>
  <c r="Z21" i="2" s="1"/>
  <c r="Q22" i="2"/>
  <c r="Z22" i="2" s="1"/>
  <c r="Q23" i="2"/>
  <c r="Z23" i="2" s="1"/>
  <c r="Q24" i="2"/>
  <c r="Z24" i="2" s="1"/>
  <c r="Q25" i="2"/>
  <c r="Z25" i="2" s="1"/>
  <c r="Q26" i="2"/>
  <c r="Z26" i="2" s="1"/>
  <c r="Q27" i="2"/>
  <c r="Q28" i="2"/>
  <c r="Z28" i="2" s="1"/>
  <c r="Q29" i="2"/>
  <c r="Q30" i="2"/>
  <c r="Z30" i="2" s="1"/>
  <c r="Q31" i="2"/>
  <c r="Q32" i="2"/>
  <c r="Z32" i="2" s="1"/>
  <c r="Q33" i="2"/>
  <c r="Z33" i="2" s="1"/>
  <c r="Q34" i="2"/>
  <c r="Z34" i="2" s="1"/>
  <c r="Q35" i="2"/>
  <c r="Z35" i="2" s="1"/>
  <c r="Q2" i="2"/>
  <c r="Z2" i="2" s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" i="2"/>
  <c r="G3" i="2"/>
  <c r="G4" i="2"/>
  <c r="G5" i="2"/>
  <c r="G6" i="2"/>
  <c r="G7" i="2"/>
  <c r="G8" i="2"/>
  <c r="G9" i="2"/>
  <c r="AA9" i="2" s="1"/>
  <c r="AB9" i="2" s="1"/>
  <c r="G10" i="2"/>
  <c r="G11" i="2"/>
  <c r="AA11" i="2" s="1"/>
  <c r="AB11" i="2" s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AA24" i="2" s="1"/>
  <c r="AB24" i="2" s="1"/>
  <c r="G25" i="2"/>
  <c r="G26" i="2"/>
  <c r="G27" i="2"/>
  <c r="G28" i="2"/>
  <c r="G29" i="2"/>
  <c r="G30" i="2"/>
  <c r="G31" i="2"/>
  <c r="AA31" i="2" s="1"/>
  <c r="AB31" i="2" s="1"/>
  <c r="G32" i="2"/>
  <c r="G33" i="2"/>
  <c r="G34" i="2"/>
  <c r="G35" i="2"/>
  <c r="G2" i="2"/>
  <c r="E3" i="2"/>
  <c r="E4" i="2"/>
  <c r="E5" i="2"/>
  <c r="E6" i="2"/>
  <c r="E2" i="2"/>
  <c r="C34" i="2"/>
  <c r="C33" i="2"/>
  <c r="V33" i="2" s="1"/>
  <c r="X33" i="2" s="1"/>
  <c r="C32" i="2"/>
  <c r="C31" i="2"/>
  <c r="V31" i="2" s="1"/>
  <c r="X31" i="2" s="1"/>
  <c r="C30" i="2"/>
  <c r="C29" i="2"/>
  <c r="V29" i="2" s="1"/>
  <c r="X29" i="2" s="1"/>
  <c r="C28" i="2"/>
  <c r="C27" i="2"/>
  <c r="C26" i="2"/>
  <c r="C25" i="2"/>
  <c r="V25" i="2" s="1"/>
  <c r="C24" i="2"/>
  <c r="V24" i="2" s="1"/>
  <c r="C23" i="2"/>
  <c r="V23" i="2" s="1"/>
  <c r="X23" i="2" s="1"/>
  <c r="AA23" i="2" s="1"/>
  <c r="AB23" i="2" s="1"/>
  <c r="C22" i="2"/>
  <c r="C21" i="2"/>
  <c r="V21" i="2" s="1"/>
  <c r="X21" i="2" s="1"/>
  <c r="C20" i="2"/>
  <c r="C19" i="2"/>
  <c r="C18" i="2"/>
  <c r="C17" i="2"/>
  <c r="C16" i="2"/>
  <c r="V16" i="2" s="1"/>
  <c r="X16" i="2" s="1"/>
  <c r="C15" i="2"/>
  <c r="C14" i="2"/>
  <c r="C13" i="2"/>
  <c r="V13" i="2" s="1"/>
  <c r="X13" i="2" s="1"/>
  <c r="C12" i="2"/>
  <c r="C11" i="2"/>
  <c r="V11" i="2" s="1"/>
  <c r="X11" i="2" s="1"/>
  <c r="C10" i="2"/>
  <c r="C9" i="2"/>
  <c r="C8" i="2"/>
  <c r="C6" i="2"/>
  <c r="C5" i="2"/>
  <c r="V5" i="2" s="1"/>
  <c r="C4" i="2"/>
  <c r="V4" i="2" s="1"/>
  <c r="C3" i="2"/>
  <c r="C2" i="2"/>
  <c r="AA16" i="2" l="1"/>
  <c r="AB16" i="2" s="1"/>
  <c r="AA30" i="2"/>
  <c r="AB30" i="2" s="1"/>
  <c r="AA21" i="2"/>
  <c r="AB21" i="2" s="1"/>
  <c r="AA29" i="2"/>
  <c r="AB29" i="2" s="1"/>
  <c r="AA28" i="2"/>
  <c r="AB28" i="2" s="1"/>
  <c r="AA8" i="2"/>
  <c r="AB8" i="2" s="1"/>
  <c r="AA27" i="2"/>
  <c r="AB27" i="2" s="1"/>
  <c r="AA26" i="2"/>
  <c r="AB26" i="2" s="1"/>
  <c r="AA13" i="2"/>
  <c r="AB13" i="2" s="1"/>
  <c r="AA33" i="2"/>
  <c r="AB33" i="2" s="1"/>
  <c r="AA25" i="2"/>
  <c r="AB25" i="2" s="1"/>
  <c r="AA5" i="2"/>
  <c r="AB5" i="2" s="1"/>
  <c r="AA4" i="2"/>
  <c r="AB4" i="2" s="1"/>
  <c r="X2" i="2"/>
  <c r="AB2" i="2" s="1"/>
  <c r="V22" i="2"/>
  <c r="X22" i="2" s="1"/>
  <c r="AA22" i="2" s="1"/>
  <c r="AB22" i="2" s="1"/>
  <c r="V3" i="2"/>
  <c r="X3" i="2" s="1"/>
  <c r="AA3" i="2" s="1"/>
  <c r="AB3" i="2" s="1"/>
  <c r="V6" i="2"/>
  <c r="X6" i="2" s="1"/>
  <c r="AA6" i="2" s="1"/>
  <c r="AB6" i="2" s="1"/>
  <c r="V26" i="2"/>
  <c r="X26" i="2" s="1"/>
  <c r="V7" i="2"/>
  <c r="X7" i="2" s="1"/>
  <c r="AA7" i="2" s="1"/>
  <c r="AB7" i="2" s="1"/>
  <c r="V8" i="2"/>
  <c r="X8" i="2" s="1"/>
  <c r="V28" i="2"/>
  <c r="X28" i="2" s="1"/>
  <c r="V27" i="2"/>
  <c r="X27" i="2" s="1"/>
  <c r="V35" i="2"/>
  <c r="X35" i="2" s="1"/>
  <c r="AA35" i="2" s="1"/>
  <c r="AB35" i="2" s="1"/>
  <c r="V15" i="2"/>
  <c r="X15" i="2" s="1"/>
  <c r="AA15" i="2" s="1"/>
  <c r="AB15" i="2" s="1"/>
  <c r="V19" i="2"/>
  <c r="X19" i="2" s="1"/>
  <c r="AA19" i="2" s="1"/>
  <c r="AB19" i="2" s="1"/>
  <c r="V34" i="2"/>
  <c r="X34" i="2" s="1"/>
  <c r="AA34" i="2" s="1"/>
  <c r="AB34" i="2" s="1"/>
  <c r="V10" i="2"/>
  <c r="X10" i="2" s="1"/>
  <c r="AA10" i="2" s="1"/>
  <c r="AB10" i="2" s="1"/>
  <c r="V30" i="2"/>
  <c r="X30" i="2" s="1"/>
  <c r="V12" i="2"/>
  <c r="X12" i="2" s="1"/>
  <c r="AA12" i="2" s="1"/>
  <c r="AB12" i="2" s="1"/>
  <c r="V32" i="2"/>
  <c r="X32" i="2" s="1"/>
  <c r="AA32" i="2" s="1"/>
  <c r="AB32" i="2" s="1"/>
  <c r="V14" i="2"/>
  <c r="X14" i="2" s="1"/>
  <c r="AA14" i="2" s="1"/>
  <c r="AB14" i="2" s="1"/>
  <c r="V18" i="2"/>
  <c r="X18" i="2" s="1"/>
  <c r="AA18" i="2" s="1"/>
  <c r="AB18" i="2" s="1"/>
  <c r="V17" i="2"/>
  <c r="X17" i="2" s="1"/>
  <c r="AA17" i="2" s="1"/>
  <c r="AB17" i="2" s="1"/>
  <c r="V20" i="2"/>
  <c r="X20" i="2" s="1"/>
  <c r="AA20" i="2" s="1"/>
  <c r="AB20" i="2" s="1"/>
</calcChain>
</file>

<file path=xl/sharedStrings.xml><?xml version="1.0" encoding="utf-8"?>
<sst xmlns="http://schemas.openxmlformats.org/spreadsheetml/2006/main" count="54" uniqueCount="43">
  <si>
    <t>Gagnants &amp; perdants du jour</t>
  </si>
  <si>
    <t>Position</t>
  </si>
  <si>
    <t>Date d'achat</t>
  </si>
  <si>
    <t>Prix d'achat</t>
  </si>
  <si>
    <t>Nombre de parts</t>
  </si>
  <si>
    <t>Taille de la position</t>
  </si>
  <si>
    <t>Date de vente</t>
  </si>
  <si>
    <t>Prix de vente de ma position</t>
  </si>
  <si>
    <t>Perte et profits</t>
  </si>
  <si>
    <t>prix de vente/action</t>
  </si>
  <si>
    <t>Nikola</t>
  </si>
  <si>
    <t>Novavax</t>
  </si>
  <si>
    <t>Calida</t>
  </si>
  <si>
    <t>DocMorris</t>
  </si>
  <si>
    <t>Booking</t>
  </si>
  <si>
    <t>Bitcoin</t>
  </si>
  <si>
    <t>Ethereum</t>
  </si>
  <si>
    <t>Danone</t>
  </si>
  <si>
    <t>Enjin</t>
  </si>
  <si>
    <t>Stadler Rail</t>
  </si>
  <si>
    <t>Taille de la position [CHF]</t>
  </si>
  <si>
    <t>P/L [CHF]</t>
  </si>
  <si>
    <t>Date</t>
  </si>
  <si>
    <t>NKLA position</t>
  </si>
  <si>
    <t>NOVA position</t>
  </si>
  <si>
    <t>CADA position</t>
  </si>
  <si>
    <t>DCM position</t>
  </si>
  <si>
    <t>BOO position</t>
  </si>
  <si>
    <t>BTC position</t>
  </si>
  <si>
    <t>ETH position</t>
  </si>
  <si>
    <t>DAN position</t>
  </si>
  <si>
    <t>ENJ position</t>
  </si>
  <si>
    <t>STD position</t>
  </si>
  <si>
    <t>SUM [USD]</t>
  </si>
  <si>
    <t>SUM [CHF]</t>
  </si>
  <si>
    <t>FX CHF/USD</t>
  </si>
  <si>
    <t>Pos' USD-CHF</t>
  </si>
  <si>
    <t>Pos' EUR-CHF</t>
  </si>
  <si>
    <t>FX EUR/CHF</t>
  </si>
  <si>
    <t>Taille position 31.07.2023 [CHF]</t>
  </si>
  <si>
    <t>Prix de vente de ma position [CHF]</t>
  </si>
  <si>
    <t>solde CHF (15.09)</t>
  </si>
  <si>
    <t>Variation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</si>
</sst>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#,##0\ &quot;CHF&quot;;[Red]\-#,##0\ &quot;CHF&quot;"/>
    <numFmt numFmtId="8" formatCode="#,##0.00\ &quot;CHF&quot;;[Red]\-#,##0.00\ &quot;CHF&quot;"/>
    <numFmt numFmtId="44" formatCode="_-* #,##0.00\ &quot;CHF&quot;_-;\-* #,##0.00\ &quot;CHF&quot;_-;_-* &quot;-&quot;??\ &quot;CHF&quot;_-;_-@_-"/>
    <numFmt numFmtId="164" formatCode="_-[$$-409]* #,##0.00_ ;_-[$$-409]* \-#,##0.00\ ;_-[$$-409]* &quot;-&quot;??_ ;_-@_ "/>
    <numFmt numFmtId="165" formatCode="_-[$$-409]* #,##0_ ;_-[$$-409]* \-#,##0\ ;_-[$$-409]* &quot;-&quot;??_ ;_-@_ "/>
    <numFmt numFmtId="166" formatCode="_-* #,##0.00\ [$CHF-100C]_-;\-* #,##0.00\ [$CHF-100C]_-;_-* &quot;-&quot;??\ [$CHF-100C]_-;_-@_-"/>
    <numFmt numFmtId="167" formatCode="_-* #,##0\ [$CHF-100C]_-;\-* #,##0\ [$CHF-100C]_-;_-* &quot;-&quot;??\ [$CHF-100C]_-;_-@_-"/>
    <numFmt numFmtId="168" formatCode="_-[$€-2]\ * #,##0.00_-;\-[$€-2]\ * #,##0.00_-;_-[$€-2]\ * &quot;-&quot;??_-;_-@_-"/>
    <numFmt numFmtId="169" formatCode="_-[$$-409]* #,##0.000_ ;_-[$$-409]* \-#,##0.0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166" fontId="0" fillId="0" borderId="0" xfId="0" applyNumberFormat="1"/>
    <xf numFmtId="0" fontId="2" fillId="0" borderId="0" xfId="0" applyFont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3" xfId="0" applyFont="1" applyBorder="1"/>
    <xf numFmtId="0" fontId="0" fillId="0" borderId="1" xfId="0" applyBorder="1"/>
    <xf numFmtId="0" fontId="2" fillId="0" borderId="1" xfId="0" applyFont="1" applyBorder="1"/>
    <xf numFmtId="0" fontId="0" fillId="3" borderId="1" xfId="0" applyFill="1" applyBorder="1"/>
    <xf numFmtId="14" fontId="0" fillId="0" borderId="1" xfId="0" applyNumberFormat="1" applyBorder="1"/>
    <xf numFmtId="164" fontId="0" fillId="0" borderId="1" xfId="0" applyNumberFormat="1" applyBorder="1"/>
    <xf numFmtId="0" fontId="0" fillId="4" borderId="1" xfId="0" applyFill="1" applyBorder="1"/>
    <xf numFmtId="166" fontId="0" fillId="0" borderId="1" xfId="0" applyNumberFormat="1" applyBorder="1"/>
    <xf numFmtId="0" fontId="0" fillId="2" borderId="1" xfId="0" applyFill="1" applyBorder="1"/>
    <xf numFmtId="168" fontId="0" fillId="0" borderId="1" xfId="0" applyNumberFormat="1" applyBorder="1"/>
    <xf numFmtId="169" fontId="0" fillId="0" borderId="1" xfId="0" applyNumberFormat="1" applyBorder="1"/>
    <xf numFmtId="8" fontId="0" fillId="0" borderId="1" xfId="0" applyNumberFormat="1" applyBorder="1"/>
    <xf numFmtId="14" fontId="0" fillId="5" borderId="1" xfId="0" applyNumberFormat="1" applyFill="1" applyBorder="1"/>
    <xf numFmtId="164" fontId="0" fillId="5" borderId="1" xfId="0" applyNumberFormat="1" applyFill="1" applyBorder="1"/>
    <xf numFmtId="166" fontId="3" fillId="5" borderId="1" xfId="0" applyNumberFormat="1" applyFont="1" applyFill="1" applyBorder="1"/>
    <xf numFmtId="166" fontId="0" fillId="4" borderId="1" xfId="0" applyNumberFormat="1" applyFill="1" applyBorder="1"/>
    <xf numFmtId="166" fontId="0" fillId="5" borderId="1" xfId="0" applyNumberFormat="1" applyFill="1" applyBorder="1"/>
    <xf numFmtId="168" fontId="0" fillId="5" borderId="1" xfId="0" applyNumberFormat="1" applyFill="1" applyBorder="1"/>
    <xf numFmtId="168" fontId="0" fillId="2" borderId="1" xfId="0" applyNumberFormat="1" applyFill="1" applyBorder="1"/>
    <xf numFmtId="8" fontId="0" fillId="5" borderId="1" xfId="0" applyNumberFormat="1" applyFill="1" applyBorder="1"/>
    <xf numFmtId="0" fontId="0" fillId="5" borderId="1" xfId="0" applyFill="1" applyBorder="1"/>
    <xf numFmtId="14" fontId="0" fillId="6" borderId="1" xfId="0" applyNumberFormat="1" applyFill="1" applyBorder="1"/>
    <xf numFmtId="164" fontId="0" fillId="6" borderId="1" xfId="0" applyNumberFormat="1" applyFill="1" applyBorder="1"/>
    <xf numFmtId="166" fontId="3" fillId="6" borderId="1" xfId="0" applyNumberFormat="1" applyFont="1" applyFill="1" applyBorder="1"/>
    <xf numFmtId="166" fontId="0" fillId="6" borderId="1" xfId="0" applyNumberFormat="1" applyFill="1" applyBorder="1"/>
    <xf numFmtId="168" fontId="0" fillId="6" borderId="1" xfId="0" applyNumberFormat="1" applyFill="1" applyBorder="1"/>
    <xf numFmtId="0" fontId="0" fillId="6" borderId="1" xfId="0" applyFill="1" applyBorder="1"/>
    <xf numFmtId="8" fontId="0" fillId="6" borderId="1" xfId="0" applyNumberFormat="1" applyFill="1" applyBorder="1"/>
    <xf numFmtId="14" fontId="0" fillId="7" borderId="1" xfId="0" applyNumberFormat="1" applyFill="1" applyBorder="1"/>
    <xf numFmtId="164" fontId="0" fillId="7" borderId="1" xfId="0" applyNumberFormat="1" applyFill="1" applyBorder="1"/>
    <xf numFmtId="166" fontId="3" fillId="7" borderId="1" xfId="0" applyNumberFormat="1" applyFont="1" applyFill="1" applyBorder="1"/>
    <xf numFmtId="168" fontId="0" fillId="7" borderId="1" xfId="0" applyNumberFormat="1" applyFill="1" applyBorder="1"/>
    <xf numFmtId="166" fontId="0" fillId="7" borderId="1" xfId="0" applyNumberFormat="1" applyFill="1" applyBorder="1"/>
    <xf numFmtId="164" fontId="4" fillId="0" borderId="1" xfId="0" applyNumberFormat="1" applyFont="1" applyBorder="1"/>
    <xf numFmtId="8" fontId="0" fillId="4" borderId="1" xfId="0" applyNumberFormat="1" applyFill="1" applyBorder="1"/>
    <xf numFmtId="166" fontId="4" fillId="4" borderId="1" xfId="0" applyNumberFormat="1" applyFont="1" applyFill="1" applyBorder="1"/>
    <xf numFmtId="0" fontId="4" fillId="4" borderId="1" xfId="0" applyFont="1" applyFill="1" applyBorder="1"/>
    <xf numFmtId="166" fontId="2" fillId="0" borderId="0" xfId="0" applyNumberFormat="1" applyFont="1"/>
    <xf numFmtId="0" fontId="2" fillId="0" borderId="1" xfId="0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0" fillId="0" borderId="1" xfId="0" applyBorder="1" applyAlignment="1">
      <alignment wrapText="1"/>
    </xf>
    <xf numFmtId="165" fontId="0" fillId="0" borderId="1" xfId="0" applyNumberFormat="1" applyBorder="1"/>
    <xf numFmtId="167" fontId="0" fillId="0" borderId="1" xfId="0" applyNumberFormat="1" applyBorder="1"/>
    <xf numFmtId="6" fontId="0" fillId="0" borderId="1" xfId="0" applyNumberFormat="1" applyBorder="1"/>
    <xf numFmtId="44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2404-F66E-4BE6-9C61-68BA7580B8F0}">
  <dimension ref="A1:N15"/>
  <sheetViews>
    <sheetView workbookViewId="0">
      <selection activeCell="N5" sqref="N5"/>
    </sheetView>
  </sheetViews>
  <sheetFormatPr defaultRowHeight="15" x14ac:dyDescent="0.25"/>
  <cols>
    <col min="1" max="1" width="26.5703125" bestFit="1" customWidth="1"/>
    <col min="2" max="2" width="11.85546875" customWidth="1"/>
    <col min="3" max="3" width="11.140625" customWidth="1"/>
    <col min="4" max="4" width="16" bestFit="1" customWidth="1"/>
    <col min="5" max="5" width="18.5703125" bestFit="1" customWidth="1"/>
    <col min="6" max="6" width="24.85546875" customWidth="1"/>
    <col min="7" max="7" width="13.5703125" bestFit="1" customWidth="1"/>
    <col min="8" max="8" width="18.85546875" bestFit="1" customWidth="1"/>
    <col min="9" max="9" width="21.5703125" customWidth="1"/>
    <col min="10" max="10" width="14.5703125" bestFit="1" customWidth="1"/>
    <col min="11" max="11" width="10.7109375" bestFit="1" customWidth="1"/>
    <col min="12" max="12" width="19.28515625" bestFit="1" customWidth="1"/>
    <col min="14" max="14" width="29" bestFit="1" customWidth="1"/>
  </cols>
  <sheetData>
    <row r="1" spans="1:14" ht="18.75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14" ht="30" x14ac:dyDescent="0.25">
      <c r="A2" s="8" t="s">
        <v>1</v>
      </c>
      <c r="B2" s="8" t="s">
        <v>2</v>
      </c>
      <c r="C2" s="8" t="s">
        <v>3</v>
      </c>
      <c r="D2" s="9" t="s">
        <v>4</v>
      </c>
      <c r="E2" s="8" t="s">
        <v>5</v>
      </c>
      <c r="F2" s="8" t="s">
        <v>20</v>
      </c>
      <c r="G2" s="8" t="s">
        <v>6</v>
      </c>
      <c r="H2" s="48" t="s">
        <v>7</v>
      </c>
      <c r="I2" s="48" t="s">
        <v>40</v>
      </c>
      <c r="J2" s="8" t="s">
        <v>8</v>
      </c>
      <c r="K2" s="8" t="s">
        <v>21</v>
      </c>
      <c r="L2" s="8" t="s">
        <v>9</v>
      </c>
      <c r="N2" s="2" t="s">
        <v>39</v>
      </c>
    </row>
    <row r="3" spans="1:14" x14ac:dyDescent="0.25">
      <c r="A3" s="10" t="s">
        <v>10</v>
      </c>
      <c r="B3" s="28">
        <v>45138</v>
      </c>
      <c r="C3" s="12">
        <v>2.61</v>
      </c>
      <c r="D3" s="9">
        <v>37.547899999999998</v>
      </c>
      <c r="E3" s="49">
        <v>98.000018999999995</v>
      </c>
      <c r="F3" s="31">
        <v>85.24238755183039</v>
      </c>
      <c r="G3" s="11"/>
      <c r="H3" s="8"/>
      <c r="I3" s="14"/>
      <c r="J3" s="8"/>
      <c r="K3" s="8"/>
      <c r="L3" s="8"/>
      <c r="N3" s="1">
        <f>SUM(F3,F5:F12)</f>
        <v>984.44406269210674</v>
      </c>
    </row>
    <row r="4" spans="1:14" x14ac:dyDescent="0.25">
      <c r="A4" s="10" t="s">
        <v>10</v>
      </c>
      <c r="B4" s="11">
        <v>45145</v>
      </c>
      <c r="C4" s="12">
        <v>2.3199999999999998</v>
      </c>
      <c r="D4" s="9">
        <v>34.482799999999997</v>
      </c>
      <c r="E4" s="49">
        <v>80.000095999999985</v>
      </c>
      <c r="F4" s="14">
        <v>69.932109989090591</v>
      </c>
      <c r="G4" s="19">
        <v>45183</v>
      </c>
      <c r="H4" s="20">
        <v>83.56</v>
      </c>
      <c r="I4" s="23">
        <v>74.635791999999995</v>
      </c>
      <c r="J4" s="12">
        <v>-94.44</v>
      </c>
      <c r="K4" s="8">
        <v>-84.778788000000006</v>
      </c>
      <c r="L4" s="8">
        <v>1.1600609184694861</v>
      </c>
      <c r="N4" s="1">
        <f>N3+K14</f>
        <v>881.52811369210679</v>
      </c>
    </row>
    <row r="5" spans="1:14" x14ac:dyDescent="0.25">
      <c r="A5" s="10" t="s">
        <v>11</v>
      </c>
      <c r="B5" s="28">
        <v>45138</v>
      </c>
      <c r="C5" s="12">
        <v>8.94</v>
      </c>
      <c r="D5" s="9">
        <v>10.962</v>
      </c>
      <c r="E5" s="49">
        <v>98.000279999999989</v>
      </c>
      <c r="F5" s="31">
        <v>85.242614574879752</v>
      </c>
      <c r="G5" s="11">
        <v>45145</v>
      </c>
      <c r="H5" s="12">
        <v>82.54</v>
      </c>
      <c r="I5" s="14"/>
      <c r="J5" s="12">
        <v>-15.46</v>
      </c>
      <c r="K5" s="8">
        <v>-13.841338</v>
      </c>
      <c r="L5" s="8">
        <v>7.5296478744754616</v>
      </c>
      <c r="N5" s="1"/>
    </row>
    <row r="6" spans="1:14" x14ac:dyDescent="0.25">
      <c r="A6" s="13" t="s">
        <v>12</v>
      </c>
      <c r="B6" s="28">
        <v>45138</v>
      </c>
      <c r="C6" s="14">
        <v>36</v>
      </c>
      <c r="D6" s="9">
        <v>2.7222</v>
      </c>
      <c r="E6" s="50">
        <v>97.999200000000002</v>
      </c>
      <c r="F6" s="31">
        <v>97.999200000000002</v>
      </c>
      <c r="G6" s="19">
        <v>45184</v>
      </c>
      <c r="H6" s="23">
        <v>84</v>
      </c>
      <c r="I6" s="23">
        <v>75.028800000000004</v>
      </c>
      <c r="J6" s="14">
        <v>-14</v>
      </c>
      <c r="K6" s="8">
        <v>-12.5678</v>
      </c>
      <c r="L6" s="8">
        <v>30.857394754242893</v>
      </c>
    </row>
    <row r="7" spans="1:14" x14ac:dyDescent="0.25">
      <c r="A7" s="13" t="s">
        <v>13</v>
      </c>
      <c r="B7" s="28">
        <v>45138</v>
      </c>
      <c r="C7" s="14">
        <v>53.6</v>
      </c>
      <c r="D7" s="9">
        <v>4</v>
      </c>
      <c r="E7" s="14">
        <v>214.4</v>
      </c>
      <c r="F7" s="31">
        <v>214.4</v>
      </c>
      <c r="G7" s="11">
        <v>45168</v>
      </c>
      <c r="H7" s="18">
        <v>66.650000000000006</v>
      </c>
      <c r="I7" s="18">
        <v>66.650000000000006</v>
      </c>
      <c r="J7" s="51">
        <v>52.2</v>
      </c>
      <c r="K7" s="8">
        <v>46.859940000000009</v>
      </c>
      <c r="L7" s="8">
        <v>66.650000000000006</v>
      </c>
    </row>
    <row r="8" spans="1:14" x14ac:dyDescent="0.25">
      <c r="A8" s="10" t="s">
        <v>14</v>
      </c>
      <c r="B8" s="28">
        <v>45138</v>
      </c>
      <c r="C8" s="12">
        <v>3009.99</v>
      </c>
      <c r="D8" s="9">
        <v>3.2599999999999997E-2</v>
      </c>
      <c r="E8" s="12">
        <v>98.125673999999989</v>
      </c>
      <c r="F8" s="31">
        <v>85.351684798066898</v>
      </c>
      <c r="G8" s="19">
        <v>45183</v>
      </c>
      <c r="H8" s="23">
        <v>103.94</v>
      </c>
      <c r="I8" s="23">
        <v>92.839207999999999</v>
      </c>
      <c r="J8" s="12">
        <v>5.81</v>
      </c>
      <c r="K8" s="8">
        <v>5.2156370000000001</v>
      </c>
      <c r="L8" s="8">
        <v>3188.343558282209</v>
      </c>
    </row>
    <row r="9" spans="1:14" x14ac:dyDescent="0.25">
      <c r="A9" s="10" t="s">
        <v>15</v>
      </c>
      <c r="B9" s="28">
        <v>45138</v>
      </c>
      <c r="C9" s="12">
        <v>29332</v>
      </c>
      <c r="D9" s="9">
        <v>6.7000000000000002E-3</v>
      </c>
      <c r="E9" s="12">
        <v>196.52440000000001</v>
      </c>
      <c r="F9" s="31">
        <v>170.94087571749287</v>
      </c>
      <c r="G9" s="19">
        <v>45183</v>
      </c>
      <c r="H9" s="20">
        <v>178.41</v>
      </c>
      <c r="I9" s="23">
        <v>159.35581199999999</v>
      </c>
      <c r="J9" s="12">
        <v>-18.11</v>
      </c>
      <c r="K9" s="8">
        <v>-16.257346999999999</v>
      </c>
      <c r="L9" s="8">
        <v>26628.358208955222</v>
      </c>
    </row>
    <row r="10" spans="1:14" x14ac:dyDescent="0.25">
      <c r="A10" s="10" t="s">
        <v>16</v>
      </c>
      <c r="B10" s="28">
        <v>45138</v>
      </c>
      <c r="C10" s="12">
        <v>1862.1</v>
      </c>
      <c r="D10" s="9">
        <v>5.2999999999999999E-2</v>
      </c>
      <c r="E10" s="12">
        <v>98.691299999999998</v>
      </c>
      <c r="F10" s="31">
        <v>85.843677669021261</v>
      </c>
      <c r="G10" s="19">
        <v>45183</v>
      </c>
      <c r="H10" s="20">
        <v>86.51</v>
      </c>
      <c r="I10" s="23">
        <v>77.27073200000001</v>
      </c>
      <c r="J10" s="12">
        <v>-12.18</v>
      </c>
      <c r="K10" s="8">
        <v>-10.933986000000001</v>
      </c>
      <c r="L10" s="8">
        <v>1632.2641509433963</v>
      </c>
    </row>
    <row r="11" spans="1:14" x14ac:dyDescent="0.25">
      <c r="A11" s="15" t="s">
        <v>17</v>
      </c>
      <c r="B11" s="28">
        <v>45138</v>
      </c>
      <c r="C11" s="16">
        <v>55.75</v>
      </c>
      <c r="D11" s="9">
        <v>1.7578</v>
      </c>
      <c r="E11" s="16">
        <v>97.997349999999997</v>
      </c>
      <c r="F11" s="31">
        <v>93.969658914999997</v>
      </c>
      <c r="G11" s="19">
        <v>45184</v>
      </c>
      <c r="H11" s="24">
        <v>94.87</v>
      </c>
      <c r="I11" s="23">
        <v>90.420597000000001</v>
      </c>
      <c r="J11" s="16">
        <v>-3.13</v>
      </c>
      <c r="K11" s="8">
        <v>-2.9941580000000001</v>
      </c>
      <c r="L11" s="8">
        <v>53.970872681761293</v>
      </c>
    </row>
    <row r="12" spans="1:14" x14ac:dyDescent="0.25">
      <c r="A12" s="10" t="s">
        <v>18</v>
      </c>
      <c r="B12" s="28">
        <v>45138</v>
      </c>
      <c r="C12" s="17">
        <v>0.30099999999999999</v>
      </c>
      <c r="D12" s="9">
        <v>250</v>
      </c>
      <c r="E12" s="12">
        <v>75.25</v>
      </c>
      <c r="F12" s="31">
        <v>65.453963465815633</v>
      </c>
      <c r="G12" s="19">
        <v>45183</v>
      </c>
      <c r="H12" s="20">
        <v>55.5</v>
      </c>
      <c r="I12" s="23">
        <v>49.572600000000001</v>
      </c>
      <c r="J12" s="12">
        <v>-19.75</v>
      </c>
      <c r="K12" s="8">
        <v>-17.729575000000001</v>
      </c>
      <c r="L12" s="8">
        <v>0.222</v>
      </c>
    </row>
    <row r="13" spans="1:14" x14ac:dyDescent="0.25">
      <c r="A13" s="13" t="s">
        <v>19</v>
      </c>
      <c r="B13" s="11">
        <v>45168</v>
      </c>
      <c r="C13" s="18">
        <v>34.799999999999997</v>
      </c>
      <c r="D13" s="9">
        <v>6.4080000000000004</v>
      </c>
      <c r="E13" s="18">
        <v>223</v>
      </c>
      <c r="F13" s="14">
        <v>223</v>
      </c>
      <c r="G13" s="19">
        <v>45184</v>
      </c>
      <c r="H13" s="23">
        <v>227.85</v>
      </c>
      <c r="I13" s="23">
        <v>227.85</v>
      </c>
      <c r="J13" s="52">
        <v>4.58</v>
      </c>
      <c r="K13" s="8">
        <v>4.1114660000000001</v>
      </c>
      <c r="L13" s="8">
        <v>35.557116104868911</v>
      </c>
    </row>
    <row r="14" spans="1:14" x14ac:dyDescent="0.25">
      <c r="K14">
        <f>SUM(K4:K13)</f>
        <v>-102.91594899999998</v>
      </c>
    </row>
    <row r="15" spans="1:14" x14ac:dyDescent="0.25">
      <c r="H15" t="s">
        <v>41</v>
      </c>
      <c r="I15" s="44">
        <f>SUM(I8:I13,I4,I6)</f>
        <v>846.97354100000007</v>
      </c>
      <c r="J15" s="1"/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2CD9-B0D4-484C-8783-1810551BF9E8}">
  <dimension ref="A1:AC35"/>
  <sheetViews>
    <sheetView tabSelected="1" workbookViewId="0">
      <selection activeCell="AC2" sqref="AC2"/>
    </sheetView>
  </sheetViews>
  <sheetFormatPr defaultRowHeight="15" x14ac:dyDescent="0.25"/>
  <cols>
    <col min="1" max="1" width="10.140625" bestFit="1" customWidth="1"/>
    <col min="2" max="2" width="9.140625" hidden="1" customWidth="1"/>
    <col min="3" max="3" width="13.5703125" bestFit="1" customWidth="1"/>
    <col min="4" max="4" width="9.140625" hidden="1" customWidth="1"/>
    <col min="5" max="5" width="14.28515625" bestFit="1" customWidth="1"/>
    <col min="6" max="6" width="10.85546875" hidden="1" customWidth="1"/>
    <col min="7" max="7" width="13.85546875" bestFit="1" customWidth="1"/>
    <col min="8" max="8" width="10.85546875" hidden="1" customWidth="1"/>
    <col min="9" max="9" width="13.140625" bestFit="1" customWidth="1"/>
    <col min="10" max="10" width="10.140625" hidden="1" customWidth="1"/>
    <col min="11" max="11" width="12.7109375" bestFit="1" customWidth="1"/>
    <col min="12" max="12" width="11.140625" hidden="1" customWidth="1"/>
    <col min="13" max="13" width="12" bestFit="1" customWidth="1"/>
    <col min="14" max="14" width="10.140625" hidden="1" customWidth="1"/>
    <col min="15" max="15" width="12" bestFit="1" customWidth="1"/>
    <col min="16" max="16" width="8.42578125" hidden="1" customWidth="1"/>
    <col min="17" max="17" width="12.7109375" bestFit="1" customWidth="1"/>
    <col min="18" max="18" width="9.140625" hidden="1" customWidth="1"/>
    <col min="19" max="19" width="11.85546875" bestFit="1" customWidth="1"/>
    <col min="20" max="20" width="11" hidden="1" customWidth="1"/>
    <col min="21" max="21" width="12" bestFit="1" customWidth="1"/>
    <col min="22" max="22" width="10.85546875" hidden="1" customWidth="1"/>
    <col min="23" max="23" width="13.42578125" hidden="1" customWidth="1"/>
    <col min="24" max="24" width="13.140625" bestFit="1" customWidth="1"/>
    <col min="25" max="25" width="11.42578125" hidden="1" customWidth="1"/>
    <col min="26" max="26" width="12.85546875" bestFit="1" customWidth="1"/>
    <col min="27" max="27" width="16.5703125" customWidth="1"/>
    <col min="28" max="28" width="17.7109375" bestFit="1" customWidth="1"/>
    <col min="29" max="29" width="11.85546875" bestFit="1" customWidth="1"/>
  </cols>
  <sheetData>
    <row r="1" spans="1:29" x14ac:dyDescent="0.25">
      <c r="A1" s="4" t="s">
        <v>22</v>
      </c>
      <c r="B1" s="5" t="s">
        <v>10</v>
      </c>
      <c r="C1" s="6" t="s">
        <v>23</v>
      </c>
      <c r="D1" s="2" t="s">
        <v>11</v>
      </c>
      <c r="E1" s="2" t="s">
        <v>24</v>
      </c>
      <c r="F1" s="3" t="s">
        <v>12</v>
      </c>
      <c r="G1" s="2" t="s">
        <v>25</v>
      </c>
      <c r="H1" s="3" t="s">
        <v>13</v>
      </c>
      <c r="I1" s="2" t="s">
        <v>26</v>
      </c>
      <c r="J1" s="3" t="s">
        <v>14</v>
      </c>
      <c r="K1" s="3" t="s">
        <v>27</v>
      </c>
      <c r="L1" s="3" t="s">
        <v>15</v>
      </c>
      <c r="M1" s="3" t="s">
        <v>28</v>
      </c>
      <c r="N1" s="3" t="s">
        <v>16</v>
      </c>
      <c r="O1" s="3" t="s">
        <v>29</v>
      </c>
      <c r="P1" s="3" t="s">
        <v>17</v>
      </c>
      <c r="Q1" s="3" t="s">
        <v>30</v>
      </c>
      <c r="R1" s="3" t="s">
        <v>18</v>
      </c>
      <c r="S1" s="3" t="s">
        <v>31</v>
      </c>
      <c r="T1" s="3" t="s">
        <v>19</v>
      </c>
      <c r="U1" s="7" t="s">
        <v>32</v>
      </c>
      <c r="V1" s="7" t="s">
        <v>33</v>
      </c>
      <c r="W1" s="9" t="s">
        <v>35</v>
      </c>
      <c r="X1" s="7" t="s">
        <v>36</v>
      </c>
      <c r="Y1" s="7" t="s">
        <v>38</v>
      </c>
      <c r="Z1" s="7" t="s">
        <v>37</v>
      </c>
      <c r="AA1" s="7" t="s">
        <v>34</v>
      </c>
      <c r="AB1" s="45" t="s">
        <v>42</v>
      </c>
      <c r="AC1" s="1">
        <v>984.44104800335992</v>
      </c>
    </row>
    <row r="2" spans="1:29" x14ac:dyDescent="0.25">
      <c r="A2" s="19">
        <v>45138</v>
      </c>
      <c r="B2" s="20">
        <v>2.61</v>
      </c>
      <c r="C2" s="12">
        <f>Sheet1!$D$3*B2</f>
        <v>98.000018999999995</v>
      </c>
      <c r="D2" s="12">
        <v>8.94</v>
      </c>
      <c r="E2" s="12">
        <f>Sheet1!$D$5*Sheet2!D2</f>
        <v>98.000279999999989</v>
      </c>
      <c r="F2" s="21">
        <v>36</v>
      </c>
      <c r="G2" s="22">
        <f>Sheet1!$D$6*Sheet2!F2</f>
        <v>97.999200000000002</v>
      </c>
      <c r="H2" s="23">
        <v>53.6</v>
      </c>
      <c r="I2" s="22">
        <f>Sheet1!$D$7*Sheet2!H2</f>
        <v>214.4</v>
      </c>
      <c r="J2" s="20">
        <v>3009.99</v>
      </c>
      <c r="K2" s="20">
        <f>Sheet1!$D$8*Sheet2!J2</f>
        <v>98.125673999999989</v>
      </c>
      <c r="L2" s="20">
        <v>29332</v>
      </c>
      <c r="M2" s="20">
        <f>Sheet1!$D$9*Sheet2!L2</f>
        <v>196.52440000000001</v>
      </c>
      <c r="N2" s="20">
        <v>1862.1</v>
      </c>
      <c r="O2" s="20">
        <f>Sheet1!$D$10*Sheet2!N2</f>
        <v>98.691299999999998</v>
      </c>
      <c r="P2" s="24">
        <v>55.75</v>
      </c>
      <c r="Q2" s="25">
        <f>Sheet1!$D$11*Sheet2!P2</f>
        <v>97.997349999999997</v>
      </c>
      <c r="R2" s="20">
        <v>0.30099999999999999</v>
      </c>
      <c r="S2" s="20">
        <f>Sheet1!$D$12*Sheet2!R2</f>
        <v>75.25</v>
      </c>
      <c r="T2" s="26"/>
      <c r="U2" s="8"/>
      <c r="V2" s="40">
        <f>SUM(C2,E2,K2,M2,O2,S2)</f>
        <v>664.59167300000001</v>
      </c>
      <c r="W2" s="8">
        <v>0.86982000000000004</v>
      </c>
      <c r="X2" s="42">
        <f>V2*W2</f>
        <v>578.07512900886002</v>
      </c>
      <c r="Y2" s="43">
        <v>0.95887</v>
      </c>
      <c r="Z2" s="42">
        <f>Q2*Y2</f>
        <v>93.966718994499999</v>
      </c>
      <c r="AA2" s="14">
        <f>SUM(G2,I2,X2,Z2,U2)</f>
        <v>984.44104800335992</v>
      </c>
      <c r="AB2" s="46">
        <f t="shared" ref="AB2:AB35" si="0">(AA2-$AC$1)/$AC$1</f>
        <v>0</v>
      </c>
    </row>
    <row r="3" spans="1:29" x14ac:dyDescent="0.25">
      <c r="A3" s="19">
        <v>45139</v>
      </c>
      <c r="B3" s="20">
        <v>3.12</v>
      </c>
      <c r="C3" s="12">
        <f>Sheet1!$D$3*B3</f>
        <v>117.14944799999999</v>
      </c>
      <c r="D3" s="12">
        <v>8.75</v>
      </c>
      <c r="E3" s="12">
        <f>Sheet1!$D$5*Sheet2!D3</f>
        <v>95.917500000000004</v>
      </c>
      <c r="F3" s="21">
        <v>35.299999</v>
      </c>
      <c r="G3" s="22">
        <f>Sheet1!$D$6*Sheet2!F3</f>
        <v>96.093657277799991</v>
      </c>
      <c r="H3" s="23">
        <v>53.6</v>
      </c>
      <c r="I3" s="22">
        <f>Sheet1!$D$7*Sheet2!H3</f>
        <v>214.4</v>
      </c>
      <c r="J3" s="20">
        <v>2970.8000489999999</v>
      </c>
      <c r="K3" s="20">
        <f>Sheet1!$D$8*Sheet2!J3</f>
        <v>96.848081597399982</v>
      </c>
      <c r="L3" s="20">
        <v>29675.732422000001</v>
      </c>
      <c r="M3" s="20">
        <f>Sheet1!$D$9*Sheet2!L3</f>
        <v>198.82740722740002</v>
      </c>
      <c r="N3" s="20">
        <v>1871.7921140000001</v>
      </c>
      <c r="O3" s="20">
        <f>Sheet1!$D$10*Sheet2!N3</f>
        <v>99.204982041999997</v>
      </c>
      <c r="P3" s="24">
        <v>55.290000999999997</v>
      </c>
      <c r="Q3" s="25">
        <f>Sheet1!$D$11*Sheet2!P3</f>
        <v>97.18876375779999</v>
      </c>
      <c r="R3" s="20">
        <v>0.29865599999999998</v>
      </c>
      <c r="S3" s="20">
        <f>Sheet1!$D$12*Sheet2!R3</f>
        <v>74.663999999999987</v>
      </c>
      <c r="T3" s="27"/>
      <c r="U3" s="8"/>
      <c r="V3" s="40">
        <f t="shared" ref="V3:V35" si="1">SUM(C3,E3,K3,M3,O3,S3)</f>
        <v>682.61141886680002</v>
      </c>
      <c r="W3" s="8">
        <v>0.87165000000000004</v>
      </c>
      <c r="X3" s="42">
        <f t="shared" ref="X3:X35" si="2">V3*W3</f>
        <v>594.99824325524628</v>
      </c>
      <c r="Y3" s="43">
        <v>0.95857000000000003</v>
      </c>
      <c r="Z3" s="42">
        <f t="shared" ref="Z3:Z35" si="3">Q3*Y3</f>
        <v>93.162233275314335</v>
      </c>
      <c r="AA3" s="14">
        <f t="shared" ref="AA3:AA35" si="4">SUM(G3,I3,X3,Z3,U3)</f>
        <v>998.6541338083606</v>
      </c>
      <c r="AB3" s="46">
        <f t="shared" si="0"/>
        <v>1.4437721622668627E-2</v>
      </c>
    </row>
    <row r="4" spans="1:29" x14ac:dyDescent="0.25">
      <c r="A4" s="19">
        <v>45140</v>
      </c>
      <c r="B4" s="20">
        <v>3.02</v>
      </c>
      <c r="C4" s="12">
        <f>Sheet1!$D$3*B4</f>
        <v>113.39465799999999</v>
      </c>
      <c r="D4" s="12">
        <v>8.4</v>
      </c>
      <c r="E4" s="12">
        <f>Sheet1!$D$5*Sheet2!D4</f>
        <v>92.080799999999996</v>
      </c>
      <c r="F4" s="21">
        <v>34.900002000000001</v>
      </c>
      <c r="G4" s="22">
        <f>Sheet1!$D$6*Sheet2!F4</f>
        <v>95.0047854444</v>
      </c>
      <c r="H4" s="23">
        <v>49</v>
      </c>
      <c r="I4" s="22">
        <f>Sheet1!$D$7*Sheet2!H4</f>
        <v>196</v>
      </c>
      <c r="J4" s="20">
        <v>2914.3100589999999</v>
      </c>
      <c r="K4" s="20">
        <f>Sheet1!$D$8*Sheet2!J4</f>
        <v>95.006507923399994</v>
      </c>
      <c r="L4" s="20">
        <v>29151.958984000001</v>
      </c>
      <c r="M4" s="20">
        <f>Sheet1!$D$9*Sheet2!L4</f>
        <v>195.31812519280001</v>
      </c>
      <c r="N4" s="20">
        <v>1839.0897219999999</v>
      </c>
      <c r="O4" s="20">
        <f>Sheet1!$D$10*Sheet2!N4</f>
        <v>97.471755265999988</v>
      </c>
      <c r="P4" s="24">
        <v>55.380001</v>
      </c>
      <c r="Q4" s="25">
        <f>Sheet1!$D$11*Sheet2!P4</f>
        <v>97.346965757800007</v>
      </c>
      <c r="R4" s="20">
        <v>0.29085800000000001</v>
      </c>
      <c r="S4" s="20">
        <f>Sheet1!$D$12*Sheet2!R4</f>
        <v>72.714500000000001</v>
      </c>
      <c r="T4" s="27"/>
      <c r="U4" s="8"/>
      <c r="V4" s="40">
        <f t="shared" si="1"/>
        <v>665.98634638220005</v>
      </c>
      <c r="W4" s="8">
        <v>0.87238000000000004</v>
      </c>
      <c r="X4" s="42">
        <f t="shared" si="2"/>
        <v>580.99316885690371</v>
      </c>
      <c r="Y4" s="43">
        <v>0.96048</v>
      </c>
      <c r="Z4" s="42">
        <f t="shared" si="3"/>
        <v>93.499813671051754</v>
      </c>
      <c r="AA4" s="14">
        <f t="shared" si="4"/>
        <v>965.4977679723554</v>
      </c>
      <c r="AB4" s="46">
        <f t="shared" si="0"/>
        <v>-1.924267590164512E-2</v>
      </c>
    </row>
    <row r="5" spans="1:29" x14ac:dyDescent="0.25">
      <c r="A5" s="19">
        <v>45141</v>
      </c>
      <c r="B5" s="20">
        <v>3.395</v>
      </c>
      <c r="C5" s="12">
        <f>Sheet1!$D$3*B5</f>
        <v>127.47512049999999</v>
      </c>
      <c r="D5" s="12">
        <v>8.23</v>
      </c>
      <c r="E5" s="12">
        <f>Sheet1!$D$5*Sheet2!D5</f>
        <v>90.217259999999996</v>
      </c>
      <c r="F5" s="21">
        <v>34.599997999999999</v>
      </c>
      <c r="G5" s="22">
        <f>Sheet1!$D$6*Sheet2!F5</f>
        <v>94.188114555599995</v>
      </c>
      <c r="H5" s="23">
        <v>49.599997999999999</v>
      </c>
      <c r="I5" s="22">
        <f>Sheet1!$D$7*Sheet2!H5</f>
        <v>198.399992</v>
      </c>
      <c r="J5" s="20">
        <v>2884.919922</v>
      </c>
      <c r="K5" s="20">
        <f>Sheet1!$D$8*Sheet2!J5</f>
        <v>94.048389457199988</v>
      </c>
      <c r="L5" s="20">
        <v>29178.679688</v>
      </c>
      <c r="M5" s="20">
        <f>Sheet1!$D$9*Sheet2!L5</f>
        <v>195.4971539096</v>
      </c>
      <c r="N5" s="20">
        <v>1835.136475</v>
      </c>
      <c r="O5" s="20">
        <f>Sheet1!$D$10*Sheet2!N5</f>
        <v>97.262233174999992</v>
      </c>
      <c r="P5" s="24">
        <v>54.5</v>
      </c>
      <c r="Q5" s="25">
        <f>Sheet1!$D$11*Sheet2!P5</f>
        <v>95.8001</v>
      </c>
      <c r="R5" s="20">
        <v>0.28905500000000001</v>
      </c>
      <c r="S5" s="20">
        <f>Sheet1!$D$12*Sheet2!R5</f>
        <v>72.263750000000002</v>
      </c>
      <c r="T5" s="27"/>
      <c r="U5" s="8"/>
      <c r="V5" s="40">
        <f t="shared" si="1"/>
        <v>676.76390704179994</v>
      </c>
      <c r="W5" s="8">
        <v>0.87731000000000003</v>
      </c>
      <c r="X5" s="42">
        <f t="shared" si="2"/>
        <v>593.73174328684149</v>
      </c>
      <c r="Y5" s="43">
        <v>0.96009999999999995</v>
      </c>
      <c r="Z5" s="42">
        <f t="shared" si="3"/>
        <v>91.977676009999996</v>
      </c>
      <c r="AA5" s="14">
        <f t="shared" si="4"/>
        <v>978.29752585244148</v>
      </c>
      <c r="AB5" s="46">
        <f t="shared" si="0"/>
        <v>-6.2406196525213106E-3</v>
      </c>
    </row>
    <row r="6" spans="1:29" x14ac:dyDescent="0.25">
      <c r="A6" s="19">
        <v>45142</v>
      </c>
      <c r="B6" s="20">
        <v>2.5</v>
      </c>
      <c r="C6" s="12">
        <f>Sheet1!$D$3*B6</f>
        <v>93.869749999999996</v>
      </c>
      <c r="D6" s="12">
        <v>8.06</v>
      </c>
      <c r="E6" s="12">
        <f>Sheet1!$D$5*Sheet2!D6</f>
        <v>88.35372000000001</v>
      </c>
      <c r="F6" s="21">
        <v>34.25</v>
      </c>
      <c r="G6" s="22">
        <f>Sheet1!$D$6*Sheet2!F6</f>
        <v>93.235349999999997</v>
      </c>
      <c r="H6" s="23">
        <v>50.25</v>
      </c>
      <c r="I6" s="22">
        <f>Sheet1!$D$7*Sheet2!H6</f>
        <v>201</v>
      </c>
      <c r="J6" s="20">
        <v>2839.9099120000001</v>
      </c>
      <c r="K6" s="20">
        <f>Sheet1!$D$8*Sheet2!J6</f>
        <v>92.581063131199997</v>
      </c>
      <c r="L6" s="20">
        <v>29074.091797000001</v>
      </c>
      <c r="M6" s="20">
        <f>Sheet1!$D$9*Sheet2!L6</f>
        <v>194.79641503990001</v>
      </c>
      <c r="N6" s="20">
        <v>1827.7128909999999</v>
      </c>
      <c r="O6" s="20">
        <f>Sheet1!$D$10*Sheet2!N6</f>
        <v>96.868783222999994</v>
      </c>
      <c r="P6" s="24">
        <v>54.200001</v>
      </c>
      <c r="Q6" s="25">
        <f>Sheet1!$D$11*Sheet2!P6</f>
        <v>95.272761757799998</v>
      </c>
      <c r="R6" s="20">
        <v>0.28764299999999998</v>
      </c>
      <c r="S6" s="20">
        <f>Sheet1!$D$12*Sheet2!R6</f>
        <v>71.910749999999993</v>
      </c>
      <c r="T6" s="27"/>
      <c r="U6" s="8"/>
      <c r="V6" s="40">
        <f t="shared" si="1"/>
        <v>638.3804813941</v>
      </c>
      <c r="W6" s="8">
        <v>0.87422</v>
      </c>
      <c r="X6" s="42">
        <f t="shared" si="2"/>
        <v>558.08498444435008</v>
      </c>
      <c r="Y6" s="43">
        <v>0.95743</v>
      </c>
      <c r="Z6" s="42">
        <f t="shared" si="3"/>
        <v>91.217000289770453</v>
      </c>
      <c r="AA6" s="14">
        <f t="shared" si="4"/>
        <v>943.53733473412046</v>
      </c>
      <c r="AB6" s="46">
        <f t="shared" si="0"/>
        <v>-4.1550190691662277E-2</v>
      </c>
    </row>
    <row r="7" spans="1:29" x14ac:dyDescent="0.25">
      <c r="A7" s="19">
        <v>45145</v>
      </c>
      <c r="B7" s="20">
        <v>2.39</v>
      </c>
      <c r="C7" s="12">
        <f>Sheet1!$D$3*B7</f>
        <v>89.739480999999998</v>
      </c>
      <c r="D7" s="12">
        <v>7.5296478744754616</v>
      </c>
      <c r="E7" s="12">
        <f>Sheet1!$D$5*Sheet2!D7</f>
        <v>82.54</v>
      </c>
      <c r="F7" s="21">
        <v>34.049999</v>
      </c>
      <c r="G7" s="22">
        <f>Sheet1!$D$6*Sheet2!F7</f>
        <v>92.690907277799994</v>
      </c>
      <c r="H7" s="23">
        <v>49.740001999999997</v>
      </c>
      <c r="I7" s="22">
        <f>Sheet1!$D$7*Sheet2!H7</f>
        <v>198.96000799999999</v>
      </c>
      <c r="J7" s="20">
        <v>3063.1599120000001</v>
      </c>
      <c r="K7" s="20">
        <f>Sheet1!$D$8*Sheet2!J7</f>
        <v>99.859013131199987</v>
      </c>
      <c r="L7" s="20">
        <v>29180.578125</v>
      </c>
      <c r="M7" s="20">
        <f>Sheet1!$D$9*Sheet2!L7</f>
        <v>195.5098734375</v>
      </c>
      <c r="N7" s="20">
        <v>1826.9388429999999</v>
      </c>
      <c r="O7" s="20">
        <f>Sheet1!$D$10*Sheet2!N7</f>
        <v>96.827758678999999</v>
      </c>
      <c r="P7" s="24">
        <v>54.509998000000003</v>
      </c>
      <c r="Q7" s="25">
        <f>Sheet1!$D$11*Sheet2!P7</f>
        <v>95.817674484400001</v>
      </c>
      <c r="R7" s="20">
        <v>0.28674500000000003</v>
      </c>
      <c r="S7" s="20">
        <f>Sheet1!$D$12*Sheet2!R7</f>
        <v>71.686250000000001</v>
      </c>
      <c r="T7" s="27"/>
      <c r="U7" s="8"/>
      <c r="V7" s="40">
        <f t="shared" si="1"/>
        <v>636.16237624769997</v>
      </c>
      <c r="W7" s="8">
        <v>0.87414999999999998</v>
      </c>
      <c r="X7" s="42">
        <f t="shared" si="2"/>
        <v>556.10134119692691</v>
      </c>
      <c r="Y7" s="43">
        <v>0.96177000000000001</v>
      </c>
      <c r="Z7" s="42">
        <f t="shared" si="3"/>
        <v>92.154564788861393</v>
      </c>
      <c r="AA7" s="14">
        <f t="shared" si="4"/>
        <v>939.90682126358831</v>
      </c>
      <c r="AB7" s="46">
        <f t="shared" si="0"/>
        <v>-4.5238083915838112E-2</v>
      </c>
    </row>
    <row r="8" spans="1:29" x14ac:dyDescent="0.25">
      <c r="A8" s="28">
        <v>45146</v>
      </c>
      <c r="B8" s="29">
        <v>2.21</v>
      </c>
      <c r="C8" s="12">
        <f>(Sheet1!$D$3+Sheet1!$D$4)*B8</f>
        <v>159.18784699999998</v>
      </c>
      <c r="D8" s="8"/>
      <c r="E8" s="8"/>
      <c r="F8" s="30">
        <v>33.900002000000001</v>
      </c>
      <c r="G8" s="22">
        <f>Sheet1!$D$6*Sheet2!F8</f>
        <v>92.282585444399999</v>
      </c>
      <c r="H8" s="31">
        <v>49.779998999999997</v>
      </c>
      <c r="I8" s="22">
        <f>Sheet1!$D$7*Sheet2!H8</f>
        <v>199.11999599999999</v>
      </c>
      <c r="J8" s="29">
        <v>3243.01001</v>
      </c>
      <c r="K8" s="20">
        <f>Sheet1!$D$8*Sheet2!J8</f>
        <v>105.72212632599999</v>
      </c>
      <c r="L8" s="29">
        <v>29765.492188</v>
      </c>
      <c r="M8" s="20">
        <f>Sheet1!$D$9*Sheet2!L8</f>
        <v>199.42879765960001</v>
      </c>
      <c r="N8" s="29">
        <v>1855.8073730000001</v>
      </c>
      <c r="O8" s="20">
        <f>Sheet1!$D$10*Sheet2!N8</f>
        <v>98.357790769000005</v>
      </c>
      <c r="P8" s="32">
        <v>54.91</v>
      </c>
      <c r="Q8" s="25">
        <f>Sheet1!$D$11*Sheet2!P8</f>
        <v>96.520797999999999</v>
      </c>
      <c r="R8" s="29">
        <v>0.29108099999999998</v>
      </c>
      <c r="S8" s="20">
        <f>Sheet1!$D$12*Sheet2!R8</f>
        <v>72.77024999999999</v>
      </c>
      <c r="T8" s="33"/>
      <c r="U8" s="8"/>
      <c r="V8" s="40">
        <f t="shared" si="1"/>
        <v>635.46681175460003</v>
      </c>
      <c r="W8" s="8">
        <v>0.87270000000000003</v>
      </c>
      <c r="X8" s="42">
        <f t="shared" si="2"/>
        <v>554.57188661823943</v>
      </c>
      <c r="Y8" s="43">
        <v>0.96043999999999996</v>
      </c>
      <c r="Z8" s="42">
        <f t="shared" si="3"/>
        <v>92.702435231119992</v>
      </c>
      <c r="AA8" s="14">
        <f t="shared" si="4"/>
        <v>938.67690329375944</v>
      </c>
      <c r="AB8" s="46">
        <f t="shared" si="0"/>
        <v>-4.6487440565810591E-2</v>
      </c>
    </row>
    <row r="9" spans="1:29" x14ac:dyDescent="0.25">
      <c r="A9" s="28">
        <v>45147</v>
      </c>
      <c r="B9" s="29">
        <v>1.94</v>
      </c>
      <c r="C9" s="12">
        <f>(Sheet1!$D$3+Sheet1!$D$4)*B9</f>
        <v>139.73955799999999</v>
      </c>
      <c r="D9" s="8"/>
      <c r="E9" s="8"/>
      <c r="F9" s="30">
        <v>33.549999</v>
      </c>
      <c r="G9" s="22">
        <f>Sheet1!$D$6*Sheet2!F9</f>
        <v>91.329807277800001</v>
      </c>
      <c r="H9" s="31">
        <v>49</v>
      </c>
      <c r="I9" s="22">
        <f>Sheet1!$D$7*Sheet2!H9</f>
        <v>196</v>
      </c>
      <c r="J9" s="29">
        <v>3225.969971</v>
      </c>
      <c r="K9" s="20">
        <f>Sheet1!$D$8*Sheet2!J9</f>
        <v>105.16662105459999</v>
      </c>
      <c r="L9" s="29">
        <v>29561.494140999999</v>
      </c>
      <c r="M9" s="20">
        <f>Sheet1!$D$9*Sheet2!L9</f>
        <v>198.06201074469999</v>
      </c>
      <c r="N9" s="29">
        <v>1854.297607</v>
      </c>
      <c r="O9" s="20">
        <f>Sheet1!$D$10*Sheet2!N9</f>
        <v>98.277773170999993</v>
      </c>
      <c r="P9" s="32">
        <v>55.060001</v>
      </c>
      <c r="Q9" s="25">
        <f>Sheet1!$D$11*Sheet2!P9</f>
        <v>96.784469757799997</v>
      </c>
      <c r="R9" s="29">
        <v>0.28821400000000003</v>
      </c>
      <c r="S9" s="20">
        <f>Sheet1!$D$12*Sheet2!R9</f>
        <v>72.0535</v>
      </c>
      <c r="T9" s="33"/>
      <c r="U9" s="8"/>
      <c r="V9" s="40">
        <f t="shared" si="1"/>
        <v>613.29946297029994</v>
      </c>
      <c r="W9" s="8">
        <v>0.87560000000000004</v>
      </c>
      <c r="X9" s="42">
        <f t="shared" si="2"/>
        <v>537.00500977679462</v>
      </c>
      <c r="Y9" s="43">
        <v>0.95953999999999995</v>
      </c>
      <c r="Z9" s="42">
        <f t="shared" si="3"/>
        <v>92.868570111399407</v>
      </c>
      <c r="AA9" s="14">
        <f t="shared" si="4"/>
        <v>917.20338716599406</v>
      </c>
      <c r="AB9" s="46">
        <f t="shared" si="0"/>
        <v>-6.8300342589063173E-2</v>
      </c>
    </row>
    <row r="10" spans="1:29" x14ac:dyDescent="0.25">
      <c r="A10" s="28">
        <v>45148</v>
      </c>
      <c r="B10" s="29">
        <v>1.96</v>
      </c>
      <c r="C10" s="12">
        <f>(Sheet1!$D$3+Sheet1!$D$4)*B10</f>
        <v>141.180172</v>
      </c>
      <c r="D10" s="8"/>
      <c r="E10" s="8"/>
      <c r="F10" s="30">
        <v>33.099997999999999</v>
      </c>
      <c r="G10" s="22">
        <f>Sheet1!$D$6*Sheet2!F10</f>
        <v>90.104814555600001</v>
      </c>
      <c r="H10" s="31">
        <v>49.459999000000003</v>
      </c>
      <c r="I10" s="22">
        <f>Sheet1!$D$7*Sheet2!H10</f>
        <v>197.83999600000001</v>
      </c>
      <c r="J10" s="29">
        <v>3204.6599120000001</v>
      </c>
      <c r="K10" s="20">
        <f>Sheet1!$D$8*Sheet2!J10</f>
        <v>104.4719131312</v>
      </c>
      <c r="L10" s="29">
        <v>29429.591797000001</v>
      </c>
      <c r="M10" s="20">
        <f>Sheet1!$D$9*Sheet2!L10</f>
        <v>197.17826503990003</v>
      </c>
      <c r="N10" s="29">
        <v>1850.753418</v>
      </c>
      <c r="O10" s="20">
        <f>Sheet1!$D$10*Sheet2!N10</f>
        <v>98.089931153999999</v>
      </c>
      <c r="P10" s="32">
        <v>54.529998999999997</v>
      </c>
      <c r="Q10" s="25">
        <f>Sheet1!$D$11*Sheet2!P10</f>
        <v>95.852832242199995</v>
      </c>
      <c r="R10" s="29">
        <v>0.28975800000000002</v>
      </c>
      <c r="S10" s="20">
        <f>Sheet1!$D$12*Sheet2!R10</f>
        <v>72.43950000000001</v>
      </c>
      <c r="T10" s="33"/>
      <c r="U10" s="8"/>
      <c r="V10" s="40">
        <f t="shared" si="1"/>
        <v>613.3597813250999</v>
      </c>
      <c r="W10" s="8">
        <v>0.87670000000000003</v>
      </c>
      <c r="X10" s="42">
        <f t="shared" si="2"/>
        <v>537.73252028771515</v>
      </c>
      <c r="Y10" s="43">
        <v>0.96260999999999997</v>
      </c>
      <c r="Z10" s="42">
        <f t="shared" si="3"/>
        <v>92.268894844664132</v>
      </c>
      <c r="AA10" s="14">
        <f t="shared" si="4"/>
        <v>917.94622568797934</v>
      </c>
      <c r="AB10" s="46">
        <f t="shared" si="0"/>
        <v>-6.7545763608948622E-2</v>
      </c>
    </row>
    <row r="11" spans="1:29" x14ac:dyDescent="0.25">
      <c r="A11" s="28">
        <v>45149</v>
      </c>
      <c r="B11" s="29">
        <v>1.95</v>
      </c>
      <c r="C11" s="12">
        <f>(Sheet1!$D$3+Sheet1!$D$4)*B11</f>
        <v>140.45986499999998</v>
      </c>
      <c r="D11" s="8"/>
      <c r="E11" s="8"/>
      <c r="F11" s="30">
        <v>32.799999</v>
      </c>
      <c r="G11" s="22">
        <f>Sheet1!$D$6*Sheet2!F11</f>
        <v>89.288157277799996</v>
      </c>
      <c r="H11" s="31">
        <v>49.240001999999997</v>
      </c>
      <c r="I11" s="22">
        <f>Sheet1!$D$7*Sheet2!H11</f>
        <v>196.96000799999999</v>
      </c>
      <c r="J11" s="29">
        <v>3223.1899410000001</v>
      </c>
      <c r="K11" s="20">
        <f>Sheet1!$D$8*Sheet2!J11</f>
        <v>105.07599207659999</v>
      </c>
      <c r="L11" s="29">
        <v>29397.714843999998</v>
      </c>
      <c r="M11" s="20">
        <f>Sheet1!$D$9*Sheet2!L11</f>
        <v>196.96468945480001</v>
      </c>
      <c r="N11" s="29">
        <v>1847.1243899999999</v>
      </c>
      <c r="O11" s="20">
        <f>Sheet1!$D$10*Sheet2!N11</f>
        <v>97.897592669999995</v>
      </c>
      <c r="P11" s="32">
        <v>54.91</v>
      </c>
      <c r="Q11" s="25">
        <f>Sheet1!$D$11*Sheet2!P11</f>
        <v>96.520797999999999</v>
      </c>
      <c r="R11" s="29">
        <v>0.28779300000000002</v>
      </c>
      <c r="S11" s="20">
        <f>Sheet1!$D$12*Sheet2!R11</f>
        <v>71.948250000000002</v>
      </c>
      <c r="T11" s="33"/>
      <c r="U11" s="8"/>
      <c r="V11" s="40">
        <f t="shared" si="1"/>
        <v>612.34638920140003</v>
      </c>
      <c r="W11" s="8">
        <v>0.87678999999999996</v>
      </c>
      <c r="X11" s="42">
        <f t="shared" si="2"/>
        <v>536.89919058789553</v>
      </c>
      <c r="Y11" s="43">
        <v>0.96292</v>
      </c>
      <c r="Z11" s="42">
        <f t="shared" si="3"/>
        <v>92.941806810160003</v>
      </c>
      <c r="AA11" s="14">
        <f t="shared" si="4"/>
        <v>916.0891626758555</v>
      </c>
      <c r="AB11" s="46">
        <f t="shared" si="0"/>
        <v>-6.9432177240207005E-2</v>
      </c>
    </row>
    <row r="12" spans="1:29" x14ac:dyDescent="0.25">
      <c r="A12" s="28">
        <v>45152</v>
      </c>
      <c r="B12" s="29">
        <v>1.82</v>
      </c>
      <c r="C12" s="12">
        <f>(Sheet1!$D$3+Sheet1!$D$4)*B12</f>
        <v>131.09587400000001</v>
      </c>
      <c r="D12" s="8"/>
      <c r="E12" s="8"/>
      <c r="F12" s="30">
        <v>32.650002000000001</v>
      </c>
      <c r="G12" s="22">
        <f>Sheet1!$D$6*Sheet2!F12</f>
        <v>88.879835444400001</v>
      </c>
      <c r="H12" s="31">
        <v>51</v>
      </c>
      <c r="I12" s="22">
        <f>Sheet1!$D$7*Sheet2!H12</f>
        <v>204</v>
      </c>
      <c r="J12" s="29">
        <v>3206.2299800000001</v>
      </c>
      <c r="K12" s="20">
        <f>Sheet1!$D$8*Sheet2!J12</f>
        <v>104.52309734799999</v>
      </c>
      <c r="L12" s="29">
        <v>29408.443359000001</v>
      </c>
      <c r="M12" s="20">
        <f>Sheet1!$D$9*Sheet2!L12</f>
        <v>197.03657050530001</v>
      </c>
      <c r="N12" s="29">
        <v>1844.1857910000001</v>
      </c>
      <c r="O12" s="20">
        <f>Sheet1!$D$10*Sheet2!N12</f>
        <v>97.741846922999997</v>
      </c>
      <c r="P12" s="32">
        <v>53.900002000000001</v>
      </c>
      <c r="Q12" s="25">
        <f>Sheet1!$D$11*Sheet2!P12</f>
        <v>94.74542351560001</v>
      </c>
      <c r="R12" s="29">
        <v>0.29013499999999998</v>
      </c>
      <c r="S12" s="20">
        <f>Sheet1!$D$12*Sheet2!R12</f>
        <v>72.533749999999998</v>
      </c>
      <c r="T12" s="33"/>
      <c r="U12" s="8"/>
      <c r="V12" s="40">
        <f t="shared" si="1"/>
        <v>602.93113877630003</v>
      </c>
      <c r="W12" s="8">
        <v>0.87661999999999995</v>
      </c>
      <c r="X12" s="42">
        <f t="shared" si="2"/>
        <v>528.54149487408006</v>
      </c>
      <c r="Y12" s="43">
        <v>0.95938000000000001</v>
      </c>
      <c r="Z12" s="42">
        <f t="shared" si="3"/>
        <v>90.89686441239634</v>
      </c>
      <c r="AA12" s="14">
        <f t="shared" si="4"/>
        <v>912.31819473087637</v>
      </c>
      <c r="AB12" s="46">
        <f t="shared" si="0"/>
        <v>-7.3262744801999957E-2</v>
      </c>
    </row>
    <row r="13" spans="1:29" x14ac:dyDescent="0.25">
      <c r="A13" s="28">
        <v>45153</v>
      </c>
      <c r="B13" s="29">
        <v>1.91</v>
      </c>
      <c r="C13" s="12">
        <f>(Sheet1!$D$3+Sheet1!$D$4)*B13</f>
        <v>137.57863699999999</v>
      </c>
      <c r="D13" s="8"/>
      <c r="E13" s="8"/>
      <c r="F13" s="30">
        <v>32.549999</v>
      </c>
      <c r="G13" s="22">
        <f>Sheet1!$D$6*Sheet2!F13</f>
        <v>88.6076072778</v>
      </c>
      <c r="H13" s="31">
        <v>51.5</v>
      </c>
      <c r="I13" s="22">
        <f>Sheet1!$D$7*Sheet2!H13</f>
        <v>206</v>
      </c>
      <c r="J13" s="29">
        <v>3234.330078</v>
      </c>
      <c r="K13" s="20">
        <f>Sheet1!$D$8*Sheet2!J13</f>
        <v>105.43916054279998</v>
      </c>
      <c r="L13" s="29">
        <v>29170.347656000002</v>
      </c>
      <c r="M13" s="20">
        <f>Sheet1!$D$9*Sheet2!L13</f>
        <v>195.44132929520001</v>
      </c>
      <c r="N13" s="29">
        <v>1826.9327390000001</v>
      </c>
      <c r="O13" s="20">
        <f>Sheet1!$D$10*Sheet2!N13</f>
        <v>96.827435167000004</v>
      </c>
      <c r="P13" s="32">
        <v>53.73</v>
      </c>
      <c r="Q13" s="25">
        <f>Sheet1!$D$11*Sheet2!P13</f>
        <v>94.44659399999999</v>
      </c>
      <c r="R13" s="29">
        <v>0.27572799999999997</v>
      </c>
      <c r="S13" s="20">
        <f>Sheet1!$D$12*Sheet2!R13</f>
        <v>68.931999999999988</v>
      </c>
      <c r="T13" s="33"/>
      <c r="U13" s="8"/>
      <c r="V13" s="40">
        <f t="shared" si="1"/>
        <v>604.21856200499997</v>
      </c>
      <c r="W13" s="8">
        <v>0.87797999999999998</v>
      </c>
      <c r="X13" s="42">
        <f t="shared" si="2"/>
        <v>530.49181306914988</v>
      </c>
      <c r="Y13" s="43">
        <v>0.9577</v>
      </c>
      <c r="Z13" s="42">
        <f t="shared" si="3"/>
        <v>90.451503073799984</v>
      </c>
      <c r="AA13" s="14">
        <f t="shared" si="4"/>
        <v>915.55092342075</v>
      </c>
      <c r="AB13" s="46">
        <f t="shared" si="0"/>
        <v>-6.9978923290869119E-2</v>
      </c>
    </row>
    <row r="14" spans="1:29" x14ac:dyDescent="0.25">
      <c r="A14" s="28">
        <v>45154</v>
      </c>
      <c r="B14" s="29">
        <v>1.94</v>
      </c>
      <c r="C14" s="12">
        <f>(Sheet1!$D$3+Sheet1!$D$4)*B14</f>
        <v>139.73955799999999</v>
      </c>
      <c r="D14" s="8"/>
      <c r="E14" s="8"/>
      <c r="F14" s="30">
        <v>32.349997999999999</v>
      </c>
      <c r="G14" s="22">
        <f>Sheet1!$D$6*Sheet2!F14</f>
        <v>88.063164555599997</v>
      </c>
      <c r="H14" s="31">
        <v>50.349997999999999</v>
      </c>
      <c r="I14" s="22">
        <f>Sheet1!$D$7*Sheet2!H14</f>
        <v>201.399992</v>
      </c>
      <c r="J14" s="29">
        <v>3200.5600589999999</v>
      </c>
      <c r="K14" s="20">
        <f>Sheet1!$D$8*Sheet2!J14</f>
        <v>104.33825792339999</v>
      </c>
      <c r="L14" s="29">
        <v>28701.779297000001</v>
      </c>
      <c r="M14" s="20">
        <f>Sheet1!$D$9*Sheet2!L14</f>
        <v>192.30192128990001</v>
      </c>
      <c r="N14" s="29">
        <v>1805.659058</v>
      </c>
      <c r="O14" s="20">
        <f>Sheet1!$D$10*Sheet2!N14</f>
        <v>95.699930073999994</v>
      </c>
      <c r="P14" s="32">
        <v>53.259998000000003</v>
      </c>
      <c r="Q14" s="25">
        <f>Sheet1!$D$11*Sheet2!P14</f>
        <v>93.620424484400004</v>
      </c>
      <c r="R14" s="29">
        <v>0.26205000000000001</v>
      </c>
      <c r="S14" s="20">
        <f>Sheet1!$D$12*Sheet2!R14</f>
        <v>65.512500000000003</v>
      </c>
      <c r="T14" s="33"/>
      <c r="U14" s="8"/>
      <c r="V14" s="40">
        <f t="shared" si="1"/>
        <v>597.59216728730007</v>
      </c>
      <c r="W14" s="8">
        <v>0.87861999999999996</v>
      </c>
      <c r="X14" s="42">
        <f t="shared" si="2"/>
        <v>525.05643002196757</v>
      </c>
      <c r="Y14" s="43">
        <v>0.95789999999999997</v>
      </c>
      <c r="Z14" s="42">
        <f t="shared" si="3"/>
        <v>89.679004613606764</v>
      </c>
      <c r="AA14" s="14">
        <f t="shared" si="4"/>
        <v>904.19859119117427</v>
      </c>
      <c r="AB14" s="46">
        <f t="shared" si="0"/>
        <v>-8.1510677531105732E-2</v>
      </c>
    </row>
    <row r="15" spans="1:29" x14ac:dyDescent="0.25">
      <c r="A15" s="28">
        <v>45155</v>
      </c>
      <c r="B15" s="29">
        <v>1.87</v>
      </c>
      <c r="C15" s="12">
        <f>(Sheet1!$D$3+Sheet1!$D$4)*B15</f>
        <v>134.69740899999999</v>
      </c>
      <c r="D15" s="8"/>
      <c r="E15" s="8"/>
      <c r="F15" s="30">
        <v>31.799999</v>
      </c>
      <c r="G15" s="22">
        <f>Sheet1!$D$6*Sheet2!F15</f>
        <v>86.565957277799995</v>
      </c>
      <c r="H15" s="31">
        <v>54.299999</v>
      </c>
      <c r="I15" s="22">
        <f>Sheet1!$D$7*Sheet2!H15</f>
        <v>217.199996</v>
      </c>
      <c r="J15" s="29">
        <v>3195.3500979999999</v>
      </c>
      <c r="K15" s="20">
        <f>Sheet1!$D$8*Sheet2!J15</f>
        <v>104.16841319479998</v>
      </c>
      <c r="L15" s="29">
        <v>26664.550781000002</v>
      </c>
      <c r="M15" s="20">
        <f>Sheet1!$D$9*Sheet2!L15</f>
        <v>178.65249023270002</v>
      </c>
      <c r="N15" s="29">
        <v>1684.9334719999999</v>
      </c>
      <c r="O15" s="20">
        <f>Sheet1!$D$10*Sheet2!N15</f>
        <v>89.301474016</v>
      </c>
      <c r="P15" s="32">
        <v>53.189999</v>
      </c>
      <c r="Q15" s="25">
        <f>Sheet1!$D$11*Sheet2!P15</f>
        <v>93.497380242199995</v>
      </c>
      <c r="R15" s="29">
        <v>0.237513</v>
      </c>
      <c r="S15" s="20">
        <f>Sheet1!$D$12*Sheet2!R15</f>
        <v>59.378250000000001</v>
      </c>
      <c r="T15" s="33"/>
      <c r="U15" s="8"/>
      <c r="V15" s="40">
        <f t="shared" si="1"/>
        <v>566.19803644349997</v>
      </c>
      <c r="W15" s="8">
        <v>0.88014000000000003</v>
      </c>
      <c r="X15" s="42">
        <f t="shared" si="2"/>
        <v>498.33353979538208</v>
      </c>
      <c r="Y15" s="43">
        <v>0.95706999999999998</v>
      </c>
      <c r="Z15" s="42">
        <f t="shared" si="3"/>
        <v>89.483537708402352</v>
      </c>
      <c r="AA15" s="14">
        <f t="shared" si="4"/>
        <v>891.5830307815844</v>
      </c>
      <c r="AB15" s="46">
        <f t="shared" si="0"/>
        <v>-9.4325625094676666E-2</v>
      </c>
    </row>
    <row r="16" spans="1:29" x14ac:dyDescent="0.25">
      <c r="A16" s="28">
        <v>45156</v>
      </c>
      <c r="B16" s="29">
        <v>1.96</v>
      </c>
      <c r="C16" s="12">
        <f>(Sheet1!$D$3+Sheet1!$D$4)*B16</f>
        <v>141.180172</v>
      </c>
      <c r="D16" s="8"/>
      <c r="E16" s="8"/>
      <c r="F16" s="30">
        <v>31.65</v>
      </c>
      <c r="G16" s="22">
        <f>Sheet1!$D$6*Sheet2!F16</f>
        <v>86.157629999999997</v>
      </c>
      <c r="H16" s="31">
        <v>60.25</v>
      </c>
      <c r="I16" s="22">
        <f>Sheet1!$D$7*Sheet2!H16</f>
        <v>241</v>
      </c>
      <c r="J16" s="29">
        <v>3112.0600589999999</v>
      </c>
      <c r="K16" s="20">
        <f>Sheet1!$D$8*Sheet2!J16</f>
        <v>101.45315792339998</v>
      </c>
      <c r="L16" s="29">
        <v>26049.556640999999</v>
      </c>
      <c r="M16" s="20">
        <f>Sheet1!$D$9*Sheet2!L16</f>
        <v>174.5320294947</v>
      </c>
      <c r="N16" s="29">
        <v>1660.945068</v>
      </c>
      <c r="O16" s="20">
        <f>Sheet1!$D$10*Sheet2!N16</f>
        <v>88.030088603999999</v>
      </c>
      <c r="P16" s="32">
        <v>53.060001</v>
      </c>
      <c r="Q16" s="25">
        <f>Sheet1!$D$11*Sheet2!P16</f>
        <v>93.268869757800005</v>
      </c>
      <c r="R16" s="29">
        <v>0.24221500000000001</v>
      </c>
      <c r="S16" s="20">
        <f>Sheet1!$D$12*Sheet2!R16</f>
        <v>60.553750000000001</v>
      </c>
      <c r="T16" s="33"/>
      <c r="U16" s="8"/>
      <c r="V16" s="40">
        <f t="shared" si="1"/>
        <v>565.74919802210002</v>
      </c>
      <c r="W16" s="8">
        <v>0.87824000000000002</v>
      </c>
      <c r="X16" s="42">
        <f t="shared" si="2"/>
        <v>496.86357567092915</v>
      </c>
      <c r="Y16" s="43">
        <v>0.95504</v>
      </c>
      <c r="Z16" s="42">
        <f t="shared" si="3"/>
        <v>89.075501373489317</v>
      </c>
      <c r="AA16" s="14">
        <f t="shared" si="4"/>
        <v>913.09670704441851</v>
      </c>
      <c r="AB16" s="46">
        <f t="shared" si="0"/>
        <v>-7.2471928211081574E-2</v>
      </c>
    </row>
    <row r="17" spans="1:28" x14ac:dyDescent="0.25">
      <c r="A17" s="28">
        <v>45159</v>
      </c>
      <c r="B17" s="29">
        <v>1.51</v>
      </c>
      <c r="C17" s="12">
        <f>(Sheet1!$D$3+Sheet1!$D$4)*B17</f>
        <v>108.766357</v>
      </c>
      <c r="D17" s="8"/>
      <c r="E17" s="8"/>
      <c r="F17" s="30">
        <v>31.25</v>
      </c>
      <c r="G17" s="22">
        <f>Sheet1!$D$6*Sheet2!F17</f>
        <v>85.068749999999994</v>
      </c>
      <c r="H17" s="31">
        <v>63.5</v>
      </c>
      <c r="I17" s="22">
        <f>Sheet1!$D$7*Sheet2!H17</f>
        <v>254</v>
      </c>
      <c r="J17" s="29">
        <v>3058.429932</v>
      </c>
      <c r="K17" s="20">
        <f>Sheet1!$D$8*Sheet2!J17</f>
        <v>99.70481578319999</v>
      </c>
      <c r="L17" s="29">
        <v>26124.140625</v>
      </c>
      <c r="M17" s="20">
        <f>Sheet1!$D$9*Sheet2!L17</f>
        <v>175.03174218750002</v>
      </c>
      <c r="N17" s="29">
        <v>1667.269043</v>
      </c>
      <c r="O17" s="20">
        <f>Sheet1!$D$10*Sheet2!N17</f>
        <v>88.365259279</v>
      </c>
      <c r="P17" s="32">
        <v>52.630001</v>
      </c>
      <c r="Q17" s="25">
        <f>Sheet1!$D$11*Sheet2!P17</f>
        <v>92.513015757800005</v>
      </c>
      <c r="R17" s="29">
        <v>0.240041</v>
      </c>
      <c r="S17" s="20">
        <f>Sheet1!$D$12*Sheet2!R17</f>
        <v>60.010249999999999</v>
      </c>
      <c r="T17" s="33"/>
      <c r="U17" s="8"/>
      <c r="V17" s="40">
        <f t="shared" si="1"/>
        <v>531.87842424969995</v>
      </c>
      <c r="W17" s="8">
        <v>0.88227</v>
      </c>
      <c r="X17" s="42">
        <f t="shared" si="2"/>
        <v>469.26037736278278</v>
      </c>
      <c r="Y17" s="43">
        <v>0.95948</v>
      </c>
      <c r="Z17" s="42">
        <f t="shared" si="3"/>
        <v>88.764388359293946</v>
      </c>
      <c r="AA17" s="14">
        <f t="shared" si="4"/>
        <v>897.09351572207675</v>
      </c>
      <c r="AB17" s="46">
        <f t="shared" si="0"/>
        <v>-8.872804771645916E-2</v>
      </c>
    </row>
    <row r="18" spans="1:28" x14ac:dyDescent="0.25">
      <c r="A18" s="28">
        <v>45160</v>
      </c>
      <c r="B18" s="29">
        <v>1.42</v>
      </c>
      <c r="C18" s="12">
        <f>(Sheet1!$D$3+Sheet1!$D$4)*B18</f>
        <v>102.28359399999999</v>
      </c>
      <c r="D18" s="8"/>
      <c r="E18" s="8"/>
      <c r="F18" s="30">
        <v>32.450001</v>
      </c>
      <c r="G18" s="22">
        <f>Sheet1!$D$6*Sheet2!F18</f>
        <v>88.335392722199998</v>
      </c>
      <c r="H18" s="31">
        <v>62.799999</v>
      </c>
      <c r="I18" s="22">
        <f>Sheet1!$D$7*Sheet2!H18</f>
        <v>251.199996</v>
      </c>
      <c r="J18" s="29">
        <v>3052</v>
      </c>
      <c r="K18" s="20">
        <f>Sheet1!$D$8*Sheet2!J18</f>
        <v>99.495199999999997</v>
      </c>
      <c r="L18" s="29">
        <v>26031.65625</v>
      </c>
      <c r="M18" s="20">
        <f>Sheet1!$D$9*Sheet2!L18</f>
        <v>174.412096875</v>
      </c>
      <c r="N18" s="29">
        <v>1633.892578</v>
      </c>
      <c r="O18" s="20">
        <f>Sheet1!$D$10*Sheet2!N18</f>
        <v>86.596306634000001</v>
      </c>
      <c r="P18" s="32">
        <v>52.900002000000001</v>
      </c>
      <c r="Q18" s="25">
        <f>Sheet1!$D$11*Sheet2!P18</f>
        <v>92.987623515600006</v>
      </c>
      <c r="R18" s="29">
        <v>0.240812</v>
      </c>
      <c r="S18" s="20">
        <f>Sheet1!$D$12*Sheet2!R18</f>
        <v>60.203000000000003</v>
      </c>
      <c r="T18" s="33"/>
      <c r="U18" s="8"/>
      <c r="V18" s="40">
        <f t="shared" si="1"/>
        <v>522.99019750900004</v>
      </c>
      <c r="W18" s="8">
        <v>0.87846199999999997</v>
      </c>
      <c r="X18" s="42">
        <f t="shared" si="2"/>
        <v>459.42701488415116</v>
      </c>
      <c r="Y18" s="43">
        <v>0.95733999999999997</v>
      </c>
      <c r="Z18" s="42">
        <f t="shared" si="3"/>
        <v>89.020771496424501</v>
      </c>
      <c r="AA18" s="14">
        <f t="shared" si="4"/>
        <v>887.98317510277559</v>
      </c>
      <c r="AB18" s="46">
        <f t="shared" si="0"/>
        <v>-9.7982375985052508E-2</v>
      </c>
    </row>
    <row r="19" spans="1:28" x14ac:dyDescent="0.25">
      <c r="A19" s="28">
        <v>45161</v>
      </c>
      <c r="B19" s="29">
        <v>1.32</v>
      </c>
      <c r="C19" s="12">
        <f>(Sheet1!$D$3+Sheet1!$D$4)*B19</f>
        <v>95.080523999999997</v>
      </c>
      <c r="D19" s="8"/>
      <c r="E19" s="8"/>
      <c r="F19" s="30">
        <v>31.299999</v>
      </c>
      <c r="G19" s="22">
        <f>Sheet1!$D$6*Sheet2!F19</f>
        <v>85.204857277800002</v>
      </c>
      <c r="H19" s="31">
        <v>63.049999</v>
      </c>
      <c r="I19" s="22">
        <f>Sheet1!$D$7*Sheet2!H19</f>
        <v>252.199996</v>
      </c>
      <c r="J19" s="29">
        <v>3073.889893</v>
      </c>
      <c r="K19" s="20">
        <f>Sheet1!$D$8*Sheet2!J19</f>
        <v>100.2088105118</v>
      </c>
      <c r="L19" s="29">
        <v>26431.640625</v>
      </c>
      <c r="M19" s="20">
        <f>Sheet1!$D$9*Sheet2!L19</f>
        <v>177.09199218750001</v>
      </c>
      <c r="N19" s="29">
        <v>1679.274414</v>
      </c>
      <c r="O19" s="20">
        <f>Sheet1!$D$10*Sheet2!N19</f>
        <v>89.001543941999998</v>
      </c>
      <c r="P19" s="32">
        <v>53.259998000000003</v>
      </c>
      <c r="Q19" s="25">
        <f>Sheet1!$D$11*Sheet2!P19</f>
        <v>93.620424484400004</v>
      </c>
      <c r="R19" s="29">
        <v>0.24474399999999999</v>
      </c>
      <c r="S19" s="20">
        <f>Sheet1!$D$12*Sheet2!R19</f>
        <v>61.186</v>
      </c>
      <c r="T19" s="33"/>
      <c r="U19" s="8"/>
      <c r="V19" s="40">
        <f t="shared" si="1"/>
        <v>522.56887064130001</v>
      </c>
      <c r="W19" s="8">
        <v>0.87980000000000003</v>
      </c>
      <c r="X19" s="42">
        <f t="shared" si="2"/>
        <v>459.75609239021577</v>
      </c>
      <c r="Y19" s="43">
        <v>0.95462000000000002</v>
      </c>
      <c r="Z19" s="42">
        <f t="shared" si="3"/>
        <v>89.371929621297937</v>
      </c>
      <c r="AA19" s="14">
        <f t="shared" si="4"/>
        <v>886.53287528931367</v>
      </c>
      <c r="AB19" s="46">
        <f t="shared" si="0"/>
        <v>-9.9455597582631575E-2</v>
      </c>
    </row>
    <row r="20" spans="1:28" x14ac:dyDescent="0.25">
      <c r="A20" s="28">
        <v>45162</v>
      </c>
      <c r="B20" s="29">
        <v>1.2250000000000001</v>
      </c>
      <c r="C20" s="12">
        <f>(Sheet1!$D$3+Sheet1!$D$4)*B20</f>
        <v>88.237607499999996</v>
      </c>
      <c r="D20" s="8"/>
      <c r="E20" s="8"/>
      <c r="F20" s="30">
        <v>30.799999</v>
      </c>
      <c r="G20" s="22">
        <f>Sheet1!$D$6*Sheet2!F20</f>
        <v>83.843757277799995</v>
      </c>
      <c r="H20" s="31">
        <v>65</v>
      </c>
      <c r="I20" s="22">
        <f>Sheet1!$D$7*Sheet2!H20</f>
        <v>260</v>
      </c>
      <c r="J20" s="29">
        <v>3098.5600589999999</v>
      </c>
      <c r="K20" s="20">
        <f>Sheet1!$D$8*Sheet2!J20</f>
        <v>101.01305792339998</v>
      </c>
      <c r="L20" s="29">
        <v>26162.373047000001</v>
      </c>
      <c r="M20" s="20">
        <f>Sheet1!$D$9*Sheet2!L20</f>
        <v>175.28789941490001</v>
      </c>
      <c r="N20" s="29">
        <v>1659.9445800000001</v>
      </c>
      <c r="O20" s="20">
        <f>Sheet1!$D$10*Sheet2!N20</f>
        <v>87.977062740000008</v>
      </c>
      <c r="P20" s="32">
        <v>53.509998000000003</v>
      </c>
      <c r="Q20" s="25">
        <f>Sheet1!$D$11*Sheet2!P20</f>
        <v>94.059874484400012</v>
      </c>
      <c r="R20" s="29">
        <v>0.24168500000000001</v>
      </c>
      <c r="S20" s="20">
        <f>Sheet1!$D$12*Sheet2!R20</f>
        <v>60.421250000000001</v>
      </c>
      <c r="T20" s="33"/>
      <c r="U20" s="8"/>
      <c r="V20" s="40">
        <f t="shared" si="1"/>
        <v>512.93687757830003</v>
      </c>
      <c r="W20" s="8">
        <v>0.87741000000000002</v>
      </c>
      <c r="X20" s="42">
        <f t="shared" si="2"/>
        <v>450.05594575597621</v>
      </c>
      <c r="Y20" s="43">
        <v>0.95330000000000004</v>
      </c>
      <c r="Z20" s="42">
        <f t="shared" si="3"/>
        <v>89.667278345978531</v>
      </c>
      <c r="AA20" s="14">
        <f t="shared" si="4"/>
        <v>883.56698137975468</v>
      </c>
      <c r="AB20" s="46">
        <f t="shared" si="0"/>
        <v>-0.10246836702735801</v>
      </c>
    </row>
    <row r="21" spans="1:28" x14ac:dyDescent="0.25">
      <c r="A21" s="28">
        <v>45163</v>
      </c>
      <c r="B21" s="29">
        <v>1.31</v>
      </c>
      <c r="C21" s="12">
        <f>(Sheet1!$D$3+Sheet1!$D$4)*B21</f>
        <v>94.360216999999992</v>
      </c>
      <c r="D21" s="8"/>
      <c r="E21" s="8"/>
      <c r="F21" s="30">
        <v>31.1</v>
      </c>
      <c r="G21" s="22">
        <f>Sheet1!$D$6*Sheet2!F21</f>
        <v>84.660420000000002</v>
      </c>
      <c r="H21" s="31">
        <v>65.949996999999996</v>
      </c>
      <c r="I21" s="22">
        <f>Sheet1!$D$7*Sheet2!H21</f>
        <v>263.79998799999998</v>
      </c>
      <c r="J21" s="29">
        <v>3026.389893</v>
      </c>
      <c r="K21" s="20">
        <f>Sheet1!$D$8*Sheet2!J21</f>
        <v>98.660310511799992</v>
      </c>
      <c r="L21" s="29">
        <v>26047.667968999998</v>
      </c>
      <c r="M21" s="20">
        <f>Sheet1!$D$9*Sheet2!L21</f>
        <v>174.51937539229999</v>
      </c>
      <c r="N21" s="29">
        <v>1652.9350589999999</v>
      </c>
      <c r="O21" s="20">
        <f>Sheet1!$D$10*Sheet2!N21</f>
        <v>87.605558126999995</v>
      </c>
      <c r="P21" s="32">
        <v>53.779998999999997</v>
      </c>
      <c r="Q21" s="25">
        <f>Sheet1!$D$11*Sheet2!P21</f>
        <v>94.534482242199999</v>
      </c>
      <c r="R21" s="29">
        <v>0.23988000000000001</v>
      </c>
      <c r="S21" s="20">
        <f>Sheet1!$D$12*Sheet2!R21</f>
        <v>59.970000000000006</v>
      </c>
      <c r="T21" s="33"/>
      <c r="U21" s="8"/>
      <c r="V21" s="40">
        <f t="shared" si="1"/>
        <v>515.11546103109993</v>
      </c>
      <c r="W21" s="8">
        <v>0.8851</v>
      </c>
      <c r="X21" s="42">
        <f t="shared" si="2"/>
        <v>455.92869455862655</v>
      </c>
      <c r="Y21" s="43">
        <v>0.95591000000000004</v>
      </c>
      <c r="Z21" s="42">
        <f t="shared" si="3"/>
        <v>90.366456920141403</v>
      </c>
      <c r="AA21" s="14">
        <f t="shared" si="4"/>
        <v>894.75555947876796</v>
      </c>
      <c r="AB21" s="46">
        <f t="shared" si="0"/>
        <v>-9.1102955028634539E-2</v>
      </c>
    </row>
    <row r="22" spans="1:28" x14ac:dyDescent="0.25">
      <c r="A22" s="28">
        <v>45166</v>
      </c>
      <c r="B22" s="29">
        <v>1.24</v>
      </c>
      <c r="C22" s="12">
        <f>(Sheet1!$D$3+Sheet1!$D$4)*B22</f>
        <v>89.318067999999997</v>
      </c>
      <c r="D22" s="8"/>
      <c r="E22" s="8"/>
      <c r="F22" s="30">
        <v>31.75</v>
      </c>
      <c r="G22" s="22">
        <f>Sheet1!$D$6*Sheet2!F22</f>
        <v>86.429850000000002</v>
      </c>
      <c r="H22" s="31">
        <v>65.050003000000004</v>
      </c>
      <c r="I22" s="22">
        <f>Sheet1!$D$7*Sheet2!H22</f>
        <v>260.20001200000002</v>
      </c>
      <c r="J22" s="29">
        <v>3042.51001</v>
      </c>
      <c r="K22" s="20">
        <f>Sheet1!$D$8*Sheet2!J22</f>
        <v>99.185826325999983</v>
      </c>
      <c r="L22" s="29">
        <v>26106.150390999999</v>
      </c>
      <c r="M22" s="20">
        <f>Sheet1!$D$9*Sheet2!L22</f>
        <v>174.91120761970001</v>
      </c>
      <c r="N22" s="29">
        <v>1652.4573969999999</v>
      </c>
      <c r="O22" s="20">
        <f>Sheet1!$D$10*Sheet2!N22</f>
        <v>87.580242040999991</v>
      </c>
      <c r="P22" s="32">
        <v>53.669998</v>
      </c>
      <c r="Q22" s="25">
        <f>Sheet1!$D$11*Sheet2!P22</f>
        <v>94.341122484400003</v>
      </c>
      <c r="R22" s="29">
        <v>0.241206</v>
      </c>
      <c r="S22" s="20">
        <f>Sheet1!$D$12*Sheet2!R22</f>
        <v>60.301500000000004</v>
      </c>
      <c r="T22" s="33"/>
      <c r="U22" s="8"/>
      <c r="V22" s="40">
        <f t="shared" si="1"/>
        <v>511.29684398669997</v>
      </c>
      <c r="W22" s="8">
        <v>0.88473000000000002</v>
      </c>
      <c r="X22" s="42">
        <f t="shared" si="2"/>
        <v>452.35965678035308</v>
      </c>
      <c r="Y22" s="43">
        <v>0.95530000000000004</v>
      </c>
      <c r="Z22" s="42">
        <f t="shared" si="3"/>
        <v>90.124074309347321</v>
      </c>
      <c r="AA22" s="14">
        <f t="shared" si="4"/>
        <v>889.11359308970043</v>
      </c>
      <c r="AB22" s="46">
        <f t="shared" si="0"/>
        <v>-9.6834091901188316E-2</v>
      </c>
    </row>
    <row r="23" spans="1:28" x14ac:dyDescent="0.25">
      <c r="A23" s="28">
        <v>45167</v>
      </c>
      <c r="B23" s="29">
        <v>1.3</v>
      </c>
      <c r="C23" s="12">
        <f>(Sheet1!$D$3+Sheet1!$D$4)*B23</f>
        <v>93.63991</v>
      </c>
      <c r="D23" s="8"/>
      <c r="E23" s="8"/>
      <c r="F23" s="30">
        <v>31.25</v>
      </c>
      <c r="G23" s="22">
        <f>Sheet1!$D$6*Sheet2!F23</f>
        <v>85.068749999999994</v>
      </c>
      <c r="H23" s="31">
        <v>66.050003000000004</v>
      </c>
      <c r="I23" s="22">
        <f>Sheet1!$D$7*Sheet2!H23</f>
        <v>264.20001200000002</v>
      </c>
      <c r="J23" s="29">
        <v>3069.610107</v>
      </c>
      <c r="K23" s="20">
        <f>Sheet1!$D$8*Sheet2!J23</f>
        <v>100.06928948819998</v>
      </c>
      <c r="L23" s="29">
        <v>27727.392577999999</v>
      </c>
      <c r="M23" s="20">
        <f>Sheet1!$D$9*Sheet2!L23</f>
        <v>185.7735302726</v>
      </c>
      <c r="N23" s="29">
        <v>1729.7257079999999</v>
      </c>
      <c r="O23" s="20">
        <f>Sheet1!$D$10*Sheet2!N23</f>
        <v>91.675462523999997</v>
      </c>
      <c r="P23" s="32">
        <v>53.959999000000003</v>
      </c>
      <c r="Q23" s="25">
        <f>Sheet1!$D$11*Sheet2!P23</f>
        <v>94.850886242200005</v>
      </c>
      <c r="R23" s="29">
        <v>0.251828</v>
      </c>
      <c r="S23" s="20">
        <f>Sheet1!$D$12*Sheet2!R23</f>
        <v>62.957000000000001</v>
      </c>
      <c r="T23" s="33"/>
      <c r="U23" s="8"/>
      <c r="V23" s="40">
        <f t="shared" si="1"/>
        <v>534.11519228480006</v>
      </c>
      <c r="W23" s="8">
        <v>0.88349999999999995</v>
      </c>
      <c r="X23" s="42">
        <f t="shared" si="2"/>
        <v>471.8907723836208</v>
      </c>
      <c r="Y23" s="43">
        <v>0.95640999999999998</v>
      </c>
      <c r="Z23" s="42">
        <f t="shared" si="3"/>
        <v>90.716336110902503</v>
      </c>
      <c r="AA23" s="14">
        <f t="shared" si="4"/>
        <v>911.87587049452338</v>
      </c>
      <c r="AB23" s="46">
        <f t="shared" si="0"/>
        <v>-7.3712059910558375E-2</v>
      </c>
    </row>
    <row r="24" spans="1:28" x14ac:dyDescent="0.25">
      <c r="A24" s="28">
        <v>45168</v>
      </c>
      <c r="B24" s="29">
        <v>1.27</v>
      </c>
      <c r="C24" s="12">
        <f>(Sheet1!$D$3+Sheet1!$D$4)*B24</f>
        <v>91.478988999999999</v>
      </c>
      <c r="D24" s="8"/>
      <c r="E24" s="8"/>
      <c r="F24" s="30">
        <v>31.65</v>
      </c>
      <c r="G24" s="22">
        <f>Sheet1!$D$6*Sheet2!F24</f>
        <v>86.157629999999997</v>
      </c>
      <c r="H24" s="31">
        <v>66.650000000000006</v>
      </c>
      <c r="I24" s="22">
        <f>Sheet1!$D$7*Sheet2!H24</f>
        <v>266.60000000000002</v>
      </c>
      <c r="J24" s="29">
        <v>3110.860107</v>
      </c>
      <c r="K24" s="20">
        <f>Sheet1!$D$8*Sheet2!J24</f>
        <v>101.41403948819999</v>
      </c>
      <c r="L24" s="29">
        <v>27297.265625</v>
      </c>
      <c r="M24" s="20">
        <f>Sheet1!$D$9*Sheet2!L24</f>
        <v>182.89167968750002</v>
      </c>
      <c r="N24" s="29">
        <v>1705.112183</v>
      </c>
      <c r="O24" s="20">
        <f>Sheet1!$D$10*Sheet2!N24</f>
        <v>90.370945698999989</v>
      </c>
      <c r="P24" s="32">
        <v>53.830002</v>
      </c>
      <c r="Q24" s="25">
        <f>Sheet1!$D$11*Sheet2!P24</f>
        <v>94.622377515600007</v>
      </c>
      <c r="R24" s="29">
        <v>0.245063</v>
      </c>
      <c r="S24" s="20">
        <f>Sheet1!$D$12*Sheet2!R24</f>
        <v>61.265750000000004</v>
      </c>
      <c r="T24" s="34">
        <v>34.799999999999997</v>
      </c>
      <c r="U24" s="18"/>
      <c r="V24" s="40">
        <f t="shared" si="1"/>
        <v>527.42140387469999</v>
      </c>
      <c r="W24" s="8">
        <v>0.87895999999999996</v>
      </c>
      <c r="X24" s="42">
        <f t="shared" si="2"/>
        <v>463.58231714970628</v>
      </c>
      <c r="Y24" s="43">
        <v>0.95530000000000004</v>
      </c>
      <c r="Z24" s="42">
        <f t="shared" si="3"/>
        <v>90.392757240652685</v>
      </c>
      <c r="AA24" s="14">
        <f t="shared" si="4"/>
        <v>906.732704390359</v>
      </c>
      <c r="AB24" s="46">
        <f t="shared" si="0"/>
        <v>-7.8936513030017114E-2</v>
      </c>
    </row>
    <row r="25" spans="1:28" x14ac:dyDescent="0.25">
      <c r="A25" s="35">
        <v>45169</v>
      </c>
      <c r="B25" s="36">
        <v>1.18</v>
      </c>
      <c r="C25" s="12">
        <f>(Sheet1!$D$3+Sheet1!$D$4)*B25</f>
        <v>84.996225999999993</v>
      </c>
      <c r="D25" s="8"/>
      <c r="E25" s="8"/>
      <c r="F25" s="37">
        <v>31.549999</v>
      </c>
      <c r="G25" s="22">
        <f>Sheet1!$D$6*Sheet2!F25</f>
        <v>85.885407277799999</v>
      </c>
      <c r="H25" s="8"/>
      <c r="I25" s="8"/>
      <c r="J25" s="36">
        <v>3130.5900879999999</v>
      </c>
      <c r="K25" s="20">
        <f>Sheet1!$D$8*Sheet2!J25</f>
        <v>102.05723686879999</v>
      </c>
      <c r="L25" s="36">
        <v>25931.472656000002</v>
      </c>
      <c r="M25" s="20">
        <f>Sheet1!$D$9*Sheet2!L25</f>
        <v>173.74086679520002</v>
      </c>
      <c r="N25" s="36">
        <v>1645.6391599999999</v>
      </c>
      <c r="O25" s="20">
        <f>Sheet1!$D$10*Sheet2!N25</f>
        <v>87.218875479999994</v>
      </c>
      <c r="P25" s="38">
        <v>53.759998000000003</v>
      </c>
      <c r="Q25" s="25">
        <f>Sheet1!$D$11*Sheet2!P25</f>
        <v>94.499324484400006</v>
      </c>
      <c r="R25" s="36">
        <v>0.23439099999999999</v>
      </c>
      <c r="S25" s="20">
        <f>Sheet1!$D$12*Sheet2!R25</f>
        <v>58.597749999999998</v>
      </c>
      <c r="T25" s="39">
        <v>34.799999999999997</v>
      </c>
      <c r="U25" s="41">
        <f>Sheet1!$D$13*Sheet2!T25</f>
        <v>222.9984</v>
      </c>
      <c r="V25" s="40">
        <f t="shared" si="1"/>
        <v>506.610955144</v>
      </c>
      <c r="W25" s="8">
        <v>0.87810999999999995</v>
      </c>
      <c r="X25" s="42">
        <f t="shared" si="2"/>
        <v>444.86014582149784</v>
      </c>
      <c r="Y25" s="43">
        <v>0.95967999999999998</v>
      </c>
      <c r="Z25" s="42">
        <f t="shared" si="3"/>
        <v>90.689111721188993</v>
      </c>
      <c r="AA25" s="14">
        <f t="shared" si="4"/>
        <v>844.43306482048683</v>
      </c>
      <c r="AB25" s="46">
        <f t="shared" si="0"/>
        <v>-0.14222078962151855</v>
      </c>
    </row>
    <row r="26" spans="1:28" x14ac:dyDescent="0.25">
      <c r="A26" s="35">
        <v>45170</v>
      </c>
      <c r="B26" s="36">
        <v>1.18</v>
      </c>
      <c r="C26" s="12">
        <f>(Sheet1!$D$3+Sheet1!$D$4)*B26</f>
        <v>84.996225999999993</v>
      </c>
      <c r="D26" s="8"/>
      <c r="E26" s="8"/>
      <c r="F26" s="37">
        <v>31.15</v>
      </c>
      <c r="G26" s="22">
        <f>Sheet1!$D$6*Sheet2!F26</f>
        <v>84.79652999999999</v>
      </c>
      <c r="H26" s="8"/>
      <c r="I26" s="8"/>
      <c r="J26" s="36">
        <v>3105.030029</v>
      </c>
      <c r="K26" s="20">
        <f>Sheet1!$D$8*Sheet2!J26</f>
        <v>101.22397894539999</v>
      </c>
      <c r="L26" s="36">
        <v>25800.724609000001</v>
      </c>
      <c r="M26" s="20">
        <f>Sheet1!$D$9*Sheet2!L26</f>
        <v>172.86485488030002</v>
      </c>
      <c r="N26" s="36">
        <v>1628.491211</v>
      </c>
      <c r="O26" s="20">
        <f>Sheet1!$D$10*Sheet2!N26</f>
        <v>86.310034182999999</v>
      </c>
      <c r="P26" s="38">
        <v>52.790000999999997</v>
      </c>
      <c r="Q26" s="25">
        <f>Sheet1!$D$11*Sheet2!P26</f>
        <v>92.794263757799996</v>
      </c>
      <c r="R26" s="36">
        <v>0.22811799999999999</v>
      </c>
      <c r="S26" s="20">
        <f>Sheet1!$D$12*Sheet2!R26</f>
        <v>57.029499999999999</v>
      </c>
      <c r="T26" s="39">
        <v>35.439999</v>
      </c>
      <c r="U26" s="41">
        <f>Sheet1!$D$13*Sheet2!T26</f>
        <v>227.09951359200002</v>
      </c>
      <c r="V26" s="40">
        <f t="shared" si="1"/>
        <v>502.42459400869996</v>
      </c>
      <c r="W26" s="8">
        <v>0.88319999999999999</v>
      </c>
      <c r="X26" s="42">
        <f t="shared" si="2"/>
        <v>443.74140142848381</v>
      </c>
      <c r="Y26" s="43">
        <v>0.95772000000000002</v>
      </c>
      <c r="Z26" s="42">
        <f t="shared" si="3"/>
        <v>88.870922286120219</v>
      </c>
      <c r="AA26" s="14">
        <f t="shared" si="4"/>
        <v>844.50836730660399</v>
      </c>
      <c r="AB26" s="46">
        <f t="shared" si="0"/>
        <v>-0.14214429699022296</v>
      </c>
    </row>
    <row r="27" spans="1:28" x14ac:dyDescent="0.25">
      <c r="A27" s="35">
        <v>45174</v>
      </c>
      <c r="B27" s="36">
        <v>1.17</v>
      </c>
      <c r="C27" s="12">
        <f>(Sheet1!$D$3+Sheet1!$D$4)*B27</f>
        <v>84.275918999999988</v>
      </c>
      <c r="D27" s="8"/>
      <c r="E27" s="8"/>
      <c r="F27" s="37">
        <v>31</v>
      </c>
      <c r="G27" s="22">
        <f>Sheet1!$D$6*Sheet2!F27</f>
        <v>84.388199999999998</v>
      </c>
      <c r="H27" s="8"/>
      <c r="I27" s="8"/>
      <c r="J27" s="36">
        <v>3114.889893</v>
      </c>
      <c r="K27" s="20">
        <f>Sheet1!$D$8*Sheet2!J27</f>
        <v>101.54541051179999</v>
      </c>
      <c r="L27" s="36">
        <v>25779.982422000001</v>
      </c>
      <c r="M27" s="20">
        <f>Sheet1!$D$9*Sheet2!L27</f>
        <v>172.72588222740001</v>
      </c>
      <c r="N27" s="36">
        <v>1633.6293949999999</v>
      </c>
      <c r="O27" s="20">
        <f>Sheet1!$D$10*Sheet2!N27</f>
        <v>86.58235793499999</v>
      </c>
      <c r="P27" s="38">
        <v>52.73</v>
      </c>
      <c r="Q27" s="25">
        <f>Sheet1!$D$11*Sheet2!P27</f>
        <v>92.688794000000001</v>
      </c>
      <c r="R27" s="36">
        <v>0.23336499999999999</v>
      </c>
      <c r="S27" s="20">
        <f>Sheet1!$D$12*Sheet2!R27</f>
        <v>58.341249999999995</v>
      </c>
      <c r="T27" s="39">
        <v>35.32</v>
      </c>
      <c r="U27" s="41">
        <f>Sheet1!$D$13*Sheet2!T27</f>
        <v>226.33056000000002</v>
      </c>
      <c r="V27" s="40">
        <f t="shared" si="1"/>
        <v>503.47081967419996</v>
      </c>
      <c r="W27" s="8">
        <v>0.88476999999999995</v>
      </c>
      <c r="X27" s="42">
        <f t="shared" si="2"/>
        <v>445.45587712314187</v>
      </c>
      <c r="Y27" s="43">
        <v>0.95477999999999996</v>
      </c>
      <c r="Z27" s="42">
        <f t="shared" si="3"/>
        <v>88.497406735319998</v>
      </c>
      <c r="AA27" s="14">
        <f t="shared" si="4"/>
        <v>844.67204385846196</v>
      </c>
      <c r="AB27" s="46">
        <f t="shared" si="0"/>
        <v>-0.14197803355353478</v>
      </c>
    </row>
    <row r="28" spans="1:28" x14ac:dyDescent="0.25">
      <c r="A28" s="35">
        <v>45175</v>
      </c>
      <c r="B28" s="36">
        <v>1.1100000000000001</v>
      </c>
      <c r="C28" s="12">
        <f>(Sheet1!$D$3+Sheet1!$D$4)*B28</f>
        <v>79.954076999999998</v>
      </c>
      <c r="D28" s="8"/>
      <c r="E28" s="8"/>
      <c r="F28" s="37">
        <v>30</v>
      </c>
      <c r="G28" s="22">
        <f>Sheet1!$D$6*Sheet2!F28</f>
        <v>81.665999999999997</v>
      </c>
      <c r="H28" s="8"/>
      <c r="I28" s="8"/>
      <c r="J28" s="36">
        <v>3144.639893</v>
      </c>
      <c r="K28" s="20">
        <f>Sheet1!$D$8*Sheet2!J28</f>
        <v>102.51526051179999</v>
      </c>
      <c r="L28" s="36">
        <v>25753.236327999999</v>
      </c>
      <c r="M28" s="20">
        <f>Sheet1!$D$9*Sheet2!L28</f>
        <v>172.54668339759999</v>
      </c>
      <c r="N28" s="36">
        <v>1632.2523189999999</v>
      </c>
      <c r="O28" s="20">
        <f>Sheet1!$D$10*Sheet2!N28</f>
        <v>86.509372906999999</v>
      </c>
      <c r="P28" s="38">
        <v>53.220001000000003</v>
      </c>
      <c r="Q28" s="25">
        <f>Sheet1!$D$11*Sheet2!P28</f>
        <v>93.55011775780001</v>
      </c>
      <c r="R28" s="36">
        <v>0.26852199999999998</v>
      </c>
      <c r="S28" s="20">
        <f>Sheet1!$D$12*Sheet2!R28</f>
        <v>67.130499999999998</v>
      </c>
      <c r="T28" s="39">
        <v>35.139999000000003</v>
      </c>
      <c r="U28" s="41">
        <f>Sheet1!$D$13*Sheet2!T28</f>
        <v>225.17711359200004</v>
      </c>
      <c r="V28" s="40">
        <f t="shared" si="1"/>
        <v>508.65589381640001</v>
      </c>
      <c r="W28" s="8">
        <v>0.88939000000000001</v>
      </c>
      <c r="X28" s="42">
        <f t="shared" si="2"/>
        <v>452.39346540136802</v>
      </c>
      <c r="Y28" s="43">
        <v>0.95384000000000002</v>
      </c>
      <c r="Z28" s="42">
        <f t="shared" si="3"/>
        <v>89.23184432209996</v>
      </c>
      <c r="AA28" s="14">
        <f t="shared" si="4"/>
        <v>848.46842331546804</v>
      </c>
      <c r="AB28" s="46">
        <f t="shared" si="0"/>
        <v>-0.1381216528543493</v>
      </c>
    </row>
    <row r="29" spans="1:28" x14ac:dyDescent="0.25">
      <c r="A29" s="35">
        <v>45176</v>
      </c>
      <c r="B29" s="36">
        <v>1.04</v>
      </c>
      <c r="C29" s="12">
        <f>(Sheet1!$D$3+Sheet1!$D$4)*B29</f>
        <v>74.911928000000003</v>
      </c>
      <c r="D29" s="8"/>
      <c r="E29" s="8"/>
      <c r="F29" s="37">
        <v>30.049999</v>
      </c>
      <c r="G29" s="22">
        <f>Sheet1!$D$6*Sheet2!F29</f>
        <v>81.802107277800005</v>
      </c>
      <c r="H29" s="8"/>
      <c r="I29" s="8"/>
      <c r="J29" s="36">
        <v>3141.209961</v>
      </c>
      <c r="K29" s="20">
        <f>Sheet1!$D$8*Sheet2!J29</f>
        <v>102.40344472859999</v>
      </c>
      <c r="L29" s="36">
        <v>26240.195313</v>
      </c>
      <c r="M29" s="20">
        <f>Sheet1!$D$9*Sheet2!L29</f>
        <v>175.8093085971</v>
      </c>
      <c r="N29" s="36">
        <v>1647.5982670000001</v>
      </c>
      <c r="O29" s="20">
        <f>Sheet1!$D$10*Sheet2!N29</f>
        <v>87.322708151</v>
      </c>
      <c r="P29" s="38">
        <v>53.57</v>
      </c>
      <c r="Q29" s="25">
        <f>Sheet1!$D$11*Sheet2!P29</f>
        <v>94.165346</v>
      </c>
      <c r="R29" s="36">
        <v>0.25883400000000001</v>
      </c>
      <c r="S29" s="20">
        <f>Sheet1!$D$12*Sheet2!R29</f>
        <v>64.708500000000001</v>
      </c>
      <c r="T29" s="39">
        <v>34.740001999999997</v>
      </c>
      <c r="U29" s="41">
        <f>Sheet1!$D$13*Sheet2!T29</f>
        <v>222.61393281599999</v>
      </c>
      <c r="V29" s="40">
        <f t="shared" si="1"/>
        <v>505.1558894767</v>
      </c>
      <c r="W29" s="8">
        <v>0.89136000000000004</v>
      </c>
      <c r="X29" s="42">
        <f t="shared" si="2"/>
        <v>450.2757536439513</v>
      </c>
      <c r="Y29" s="43">
        <v>0.95587</v>
      </c>
      <c r="Z29" s="42">
        <f t="shared" si="3"/>
        <v>90.009829281020004</v>
      </c>
      <c r="AA29" s="14">
        <f t="shared" si="4"/>
        <v>844.70162301877122</v>
      </c>
      <c r="AB29" s="46">
        <f t="shared" si="0"/>
        <v>-0.14194798689876631</v>
      </c>
    </row>
    <row r="30" spans="1:28" x14ac:dyDescent="0.25">
      <c r="A30" s="35">
        <v>45177</v>
      </c>
      <c r="B30" s="36">
        <v>0.88</v>
      </c>
      <c r="C30" s="12">
        <f>(Sheet1!$D$3+Sheet1!$D$4)*B30</f>
        <v>63.387015999999996</v>
      </c>
      <c r="D30" s="8"/>
      <c r="E30" s="8"/>
      <c r="F30" s="37">
        <v>30.6</v>
      </c>
      <c r="G30" s="22">
        <f>Sheet1!$D$6*Sheet2!F30</f>
        <v>83.299320000000009</v>
      </c>
      <c r="H30" s="8"/>
      <c r="I30" s="8"/>
      <c r="J30" s="36">
        <v>3103.4499510000001</v>
      </c>
      <c r="K30" s="20">
        <f>Sheet1!$D$8*Sheet2!J30</f>
        <v>101.17246840259999</v>
      </c>
      <c r="L30" s="36">
        <v>25905.654297000001</v>
      </c>
      <c r="M30" s="20">
        <f>Sheet1!$D$9*Sheet2!L30</f>
        <v>173.56788378990001</v>
      </c>
      <c r="N30" s="36">
        <v>1636.137817</v>
      </c>
      <c r="O30" s="20">
        <f>Sheet1!$D$10*Sheet2!N30</f>
        <v>86.715304301000003</v>
      </c>
      <c r="P30" s="38">
        <v>54.200001</v>
      </c>
      <c r="Q30" s="25">
        <f>Sheet1!$D$11*Sheet2!P30</f>
        <v>95.272761757799998</v>
      </c>
      <c r="R30" s="36">
        <v>0.25353500000000001</v>
      </c>
      <c r="S30" s="20">
        <f>Sheet1!$D$12*Sheet2!R30</f>
        <v>63.383749999999999</v>
      </c>
      <c r="T30" s="39">
        <v>35</v>
      </c>
      <c r="U30" s="41">
        <f>Sheet1!$D$13*Sheet2!T30</f>
        <v>224.28</v>
      </c>
      <c r="V30" s="40">
        <f t="shared" si="1"/>
        <v>488.22642249350002</v>
      </c>
      <c r="W30" s="8">
        <v>0.89266999999999996</v>
      </c>
      <c r="X30" s="42">
        <f t="shared" si="2"/>
        <v>435.82508056727266</v>
      </c>
      <c r="Y30" s="43">
        <v>0.95494000000000001</v>
      </c>
      <c r="Z30" s="42">
        <f t="shared" si="3"/>
        <v>90.979771112993532</v>
      </c>
      <c r="AA30" s="14">
        <f t="shared" si="4"/>
        <v>834.38417168026615</v>
      </c>
      <c r="AB30" s="46">
        <f t="shared" si="0"/>
        <v>-0.15242850410132597</v>
      </c>
    </row>
    <row r="31" spans="1:28" x14ac:dyDescent="0.25">
      <c r="A31" s="35">
        <v>45180</v>
      </c>
      <c r="B31" s="36">
        <v>0.90700000000000003</v>
      </c>
      <c r="C31" s="12">
        <f>(Sheet1!$D$3+Sheet1!$D$4)*B31</f>
        <v>65.331844899999993</v>
      </c>
      <c r="D31" s="8"/>
      <c r="E31" s="8"/>
      <c r="F31" s="37">
        <v>30.15</v>
      </c>
      <c r="G31" s="22">
        <f>Sheet1!$D$6*Sheet2!F31</f>
        <v>82.074329999999989</v>
      </c>
      <c r="H31" s="8"/>
      <c r="I31" s="8"/>
      <c r="J31" s="36">
        <v>3143.1000979999999</v>
      </c>
      <c r="K31" s="20">
        <f>Sheet1!$D$8*Sheet2!J31</f>
        <v>102.46506319479998</v>
      </c>
      <c r="L31" s="36">
        <v>25162.654297000001</v>
      </c>
      <c r="M31" s="20">
        <f>Sheet1!$D$9*Sheet2!L31</f>
        <v>168.58978378990003</v>
      </c>
      <c r="N31" s="36">
        <v>1551.6376949999999</v>
      </c>
      <c r="O31" s="20">
        <f>Sheet1!$D$10*Sheet2!N31</f>
        <v>82.23679783499999</v>
      </c>
      <c r="P31" s="38">
        <v>53.529998999999997</v>
      </c>
      <c r="Q31" s="25">
        <f>Sheet1!$D$11*Sheet2!P31</f>
        <v>94.095032242199991</v>
      </c>
      <c r="R31" s="36">
        <v>0.24024300000000001</v>
      </c>
      <c r="S31" s="20">
        <f>Sheet1!$D$12*Sheet2!R31</f>
        <v>60.060750000000006</v>
      </c>
      <c r="T31" s="39">
        <v>35.68</v>
      </c>
      <c r="U31" s="41">
        <f>Sheet1!$D$13*Sheet2!T31</f>
        <v>228.63744</v>
      </c>
      <c r="V31" s="40">
        <f t="shared" si="1"/>
        <v>478.68423971969997</v>
      </c>
      <c r="W31" s="8">
        <v>0.89200000000000002</v>
      </c>
      <c r="X31" s="42">
        <f t="shared" si="2"/>
        <v>426.98634182997239</v>
      </c>
      <c r="Y31" s="43">
        <v>0.95592999999999995</v>
      </c>
      <c r="Z31" s="42">
        <f t="shared" si="3"/>
        <v>89.948264171286226</v>
      </c>
      <c r="AA31" s="14">
        <f t="shared" si="4"/>
        <v>827.64637600125855</v>
      </c>
      <c r="AB31" s="46">
        <f t="shared" si="0"/>
        <v>-0.15927278969127895</v>
      </c>
    </row>
    <row r="32" spans="1:28" x14ac:dyDescent="0.25">
      <c r="A32" s="35">
        <v>45181</v>
      </c>
      <c r="B32" s="36">
        <v>0.91200000000000003</v>
      </c>
      <c r="C32" s="12">
        <f>(Sheet1!$D$3+Sheet1!$D$4)*B32</f>
        <v>65.691998400000003</v>
      </c>
      <c r="D32" s="8"/>
      <c r="E32" s="8"/>
      <c r="F32" s="37">
        <v>30.299999</v>
      </c>
      <c r="G32" s="22">
        <f>Sheet1!$D$6*Sheet2!F32</f>
        <v>82.482657277800001</v>
      </c>
      <c r="H32" s="8"/>
      <c r="I32" s="8"/>
      <c r="J32" s="36">
        <v>3182.679932</v>
      </c>
      <c r="K32" s="20">
        <f>Sheet1!$D$8*Sheet2!J32</f>
        <v>103.75536578319999</v>
      </c>
      <c r="L32" s="36">
        <v>25833.34375</v>
      </c>
      <c r="M32" s="20">
        <f>Sheet1!$D$9*Sheet2!L32</f>
        <v>173.08340312500002</v>
      </c>
      <c r="N32" s="36">
        <v>1592.429443</v>
      </c>
      <c r="O32" s="20">
        <f>Sheet1!$D$10*Sheet2!N32</f>
        <v>84.398760479000003</v>
      </c>
      <c r="P32" s="38">
        <v>53.200001</v>
      </c>
      <c r="Q32" s="25">
        <f>Sheet1!$D$11*Sheet2!P32</f>
        <v>93.514961757800009</v>
      </c>
      <c r="R32" s="36">
        <v>0.22645899999999999</v>
      </c>
      <c r="S32" s="20">
        <f>Sheet1!$D$12*Sheet2!R32</f>
        <v>56.614750000000001</v>
      </c>
      <c r="T32" s="39">
        <v>35.740001999999997</v>
      </c>
      <c r="U32" s="41">
        <f>Sheet1!$D$13*Sheet2!T32</f>
        <v>229.021932816</v>
      </c>
      <c r="V32" s="40">
        <f t="shared" si="1"/>
        <v>483.54427778719997</v>
      </c>
      <c r="W32" s="8">
        <v>0.89120999999999995</v>
      </c>
      <c r="X32" s="42">
        <f t="shared" si="2"/>
        <v>430.93949580673046</v>
      </c>
      <c r="Y32" s="43">
        <v>0.95784999999999998</v>
      </c>
      <c r="Z32" s="42">
        <f t="shared" si="3"/>
        <v>89.573306119708732</v>
      </c>
      <c r="AA32" s="14">
        <f t="shared" si="4"/>
        <v>832.01739202023919</v>
      </c>
      <c r="AB32" s="46">
        <f t="shared" si="0"/>
        <v>-0.15483269038025779</v>
      </c>
    </row>
    <row r="33" spans="1:28" x14ac:dyDescent="0.25">
      <c r="A33" s="35">
        <v>45182</v>
      </c>
      <c r="B33" s="36">
        <v>0.87</v>
      </c>
      <c r="C33" s="12">
        <f>(Sheet1!$D$3+Sheet1!$D$4)*B33</f>
        <v>62.666708999999997</v>
      </c>
      <c r="D33" s="8"/>
      <c r="E33" s="8"/>
      <c r="F33" s="37">
        <v>30.4</v>
      </c>
      <c r="G33" s="22">
        <f>Sheet1!$D$6*Sheet2!F33</f>
        <v>82.75488</v>
      </c>
      <c r="H33" s="8"/>
      <c r="I33" s="8"/>
      <c r="J33" s="36">
        <v>3173.429932</v>
      </c>
      <c r="K33" s="20">
        <f>Sheet1!$D$8*Sheet2!J33</f>
        <v>103.45381578319999</v>
      </c>
      <c r="L33" s="36">
        <v>26228.324218999998</v>
      </c>
      <c r="M33" s="20">
        <f>Sheet1!$D$9*Sheet2!L33</f>
        <v>175.72977226730001</v>
      </c>
      <c r="N33" s="36">
        <v>1607.988525</v>
      </c>
      <c r="O33" s="20">
        <f>Sheet1!$D$10*Sheet2!N33</f>
        <v>85.223391824999993</v>
      </c>
      <c r="P33" s="38">
        <v>53.490001999999997</v>
      </c>
      <c r="Q33" s="25">
        <f>Sheet1!$D$11*Sheet2!P33</f>
        <v>94.024725515599997</v>
      </c>
      <c r="R33" s="36">
        <v>0.22367899999999999</v>
      </c>
      <c r="S33" s="20">
        <f>Sheet1!$D$12*Sheet2!R33</f>
        <v>55.919750000000001</v>
      </c>
      <c r="T33" s="39">
        <v>35.400002000000001</v>
      </c>
      <c r="U33" s="41">
        <f>Sheet1!$D$13*Sheet2!T33</f>
        <v>226.843212816</v>
      </c>
      <c r="V33" s="40">
        <f t="shared" si="1"/>
        <v>482.99343887550003</v>
      </c>
      <c r="W33" s="8">
        <v>0.89139000000000002</v>
      </c>
      <c r="X33" s="42">
        <f t="shared" si="2"/>
        <v>430.53552147923199</v>
      </c>
      <c r="Y33" s="43">
        <v>0.95852000000000004</v>
      </c>
      <c r="Z33" s="42">
        <f t="shared" si="3"/>
        <v>90.124579901212911</v>
      </c>
      <c r="AA33" s="14">
        <f t="shared" si="4"/>
        <v>830.25819419644483</v>
      </c>
      <c r="AB33" s="46">
        <f t="shared" si="0"/>
        <v>-0.15661969207768026</v>
      </c>
    </row>
    <row r="34" spans="1:28" x14ac:dyDescent="0.25">
      <c r="A34" s="35">
        <v>45183</v>
      </c>
      <c r="B34" s="36">
        <v>1.1499999999999999</v>
      </c>
      <c r="C34" s="12">
        <f>(Sheet1!$D$3+Sheet1!$D$4)*B34</f>
        <v>82.835304999999991</v>
      </c>
      <c r="D34" s="8"/>
      <c r="E34" s="8"/>
      <c r="F34" s="37">
        <v>30.85</v>
      </c>
      <c r="G34" s="22">
        <f>Sheet1!$D$6*Sheet2!F34</f>
        <v>83.979870000000005</v>
      </c>
      <c r="H34" s="8"/>
      <c r="I34" s="8"/>
      <c r="J34" s="36">
        <v>3115.639893</v>
      </c>
      <c r="K34" s="20">
        <f>Sheet1!$D$8*Sheet2!J34</f>
        <v>101.56986051179999</v>
      </c>
      <c r="L34" s="36">
        <v>26539.673827999999</v>
      </c>
      <c r="M34" s="20">
        <f>Sheet1!$D$9*Sheet2!L34</f>
        <v>177.81581464760001</v>
      </c>
      <c r="N34" s="36">
        <v>1626.974365</v>
      </c>
      <c r="O34" s="20">
        <f>Sheet1!$D$10*Sheet2!N34</f>
        <v>86.229641345000005</v>
      </c>
      <c r="P34" s="38">
        <v>53.790000999999997</v>
      </c>
      <c r="Q34" s="25">
        <f>Sheet1!$D$11*Sheet2!P34</f>
        <v>94.552063757799999</v>
      </c>
      <c r="R34" s="36">
        <v>0.224244</v>
      </c>
      <c r="S34" s="20">
        <f>Sheet1!$D$12*Sheet2!R34</f>
        <v>56.061</v>
      </c>
      <c r="T34" s="39">
        <v>35.5</v>
      </c>
      <c r="U34" s="41">
        <f>Sheet1!$D$13*Sheet2!T34</f>
        <v>227.48400000000001</v>
      </c>
      <c r="V34" s="40">
        <f t="shared" si="1"/>
        <v>504.51162150439995</v>
      </c>
      <c r="W34" s="8">
        <v>0.89319999999999999</v>
      </c>
      <c r="X34" s="42">
        <f t="shared" si="2"/>
        <v>450.62978032773003</v>
      </c>
      <c r="Y34" s="43">
        <v>0.95889999999999997</v>
      </c>
      <c r="Z34" s="42">
        <f t="shared" si="3"/>
        <v>90.665973937354423</v>
      </c>
      <c r="AA34" s="14">
        <f t="shared" si="4"/>
        <v>852.75962426508454</v>
      </c>
      <c r="AB34" s="46">
        <f t="shared" si="0"/>
        <v>-0.13376263007861283</v>
      </c>
    </row>
    <row r="35" spans="1:28" x14ac:dyDescent="0.25">
      <c r="A35" s="35">
        <v>45184</v>
      </c>
      <c r="B35" s="36">
        <v>1.1600609184694861</v>
      </c>
      <c r="C35" s="12">
        <f>(Sheet1!$D$3+Sheet1!$D$4)*B35</f>
        <v>83.56</v>
      </c>
      <c r="D35" s="8"/>
      <c r="E35" s="8"/>
      <c r="F35" s="37">
        <v>30.857394754242893</v>
      </c>
      <c r="G35" s="22">
        <f>Sheet1!$D$6*Sheet2!F35</f>
        <v>84</v>
      </c>
      <c r="H35" s="8"/>
      <c r="I35" s="8"/>
      <c r="J35" s="36">
        <v>3188.343558282209</v>
      </c>
      <c r="K35" s="20">
        <f>Sheet1!$D$8*Sheet2!J35</f>
        <v>103.94</v>
      </c>
      <c r="L35" s="36">
        <v>26628.358208955222</v>
      </c>
      <c r="M35" s="20">
        <f>Sheet1!$D$9*Sheet2!L35</f>
        <v>178.41</v>
      </c>
      <c r="N35" s="36">
        <v>1632.2641509433963</v>
      </c>
      <c r="O35" s="20">
        <f>Sheet1!$D$10*Sheet2!N35</f>
        <v>86.51</v>
      </c>
      <c r="P35" s="38">
        <v>53.970872681761293</v>
      </c>
      <c r="Q35" s="25">
        <f>Sheet1!$D$11*Sheet2!P35</f>
        <v>94.87</v>
      </c>
      <c r="R35" s="36">
        <v>0.23186200000000001</v>
      </c>
      <c r="S35" s="20">
        <f>Sheet1!$D$12*Sheet2!R35</f>
        <v>57.965500000000006</v>
      </c>
      <c r="T35" s="39">
        <v>35.840000000000003</v>
      </c>
      <c r="U35" s="41">
        <f>Sheet1!$D$13*Sheet2!T35</f>
        <v>229.66272000000004</v>
      </c>
      <c r="V35" s="40">
        <f t="shared" si="1"/>
        <v>510.38549999999998</v>
      </c>
      <c r="W35" s="8">
        <v>0.89639999999999997</v>
      </c>
      <c r="X35" s="42">
        <f t="shared" si="2"/>
        <v>457.50956219999995</v>
      </c>
      <c r="Y35" s="43">
        <v>0.95309999999999995</v>
      </c>
      <c r="Z35" s="42">
        <f t="shared" si="3"/>
        <v>90.420597000000001</v>
      </c>
      <c r="AA35" s="14">
        <f t="shared" si="4"/>
        <v>861.59287919999997</v>
      </c>
      <c r="AB35" s="46">
        <f t="shared" si="0"/>
        <v>-0.12478976679458888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Schnellmann</dc:creator>
  <cp:lastModifiedBy>Julien Schnellmann</cp:lastModifiedBy>
  <dcterms:created xsi:type="dcterms:W3CDTF">2023-09-18T18:18:46Z</dcterms:created>
  <dcterms:modified xsi:type="dcterms:W3CDTF">2023-09-18T20:03:34Z</dcterms:modified>
</cp:coreProperties>
</file>