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fafadhlika/Google Drive/Kuliah/Ass/Adwitech/Journal/IEEE-SPL-LaTeX-1/Codingan/"/>
    </mc:Choice>
  </mc:AlternateContent>
  <xr:revisionPtr revIDLastSave="0" documentId="13_ncr:1_{E3FF664B-18A9-A546-8AF7-9DBECC402D1F}" xr6:coauthVersionLast="45" xr6:coauthVersionMax="45" xr10:uidLastSave="{00000000-0000-0000-0000-000000000000}"/>
  <bookViews>
    <workbookView xWindow="0" yWindow="460" windowWidth="28800" windowHeight="17540" activeTab="1" xr2:uid="{72ED499B-FADB-CE45-89BC-DCC83080AD76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4" l="1"/>
  <c r="E11" i="4" l="1"/>
  <c r="E10" i="4"/>
  <c r="E9" i="4"/>
  <c r="E8" i="4"/>
  <c r="E7" i="4"/>
  <c r="E6" i="4"/>
  <c r="E5" i="4"/>
  <c r="D12" i="4"/>
  <c r="D11" i="4"/>
  <c r="D10" i="4"/>
  <c r="D9" i="4"/>
  <c r="D8" i="4"/>
  <c r="D7" i="4"/>
  <c r="D6" i="4"/>
  <c r="D5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F3" i="3" l="1"/>
  <c r="C3" i="1"/>
  <c r="C6" i="3"/>
  <c r="C7" i="3"/>
  <c r="F9" i="1"/>
  <c r="D9" i="3"/>
  <c r="F4" i="3"/>
  <c r="F4" i="2"/>
  <c r="F3" i="2"/>
  <c r="D8" i="3"/>
  <c r="D7" i="3"/>
  <c r="D6" i="3"/>
  <c r="D5" i="3"/>
  <c r="D3" i="3"/>
  <c r="F6" i="3"/>
  <c r="F7" i="3"/>
  <c r="F5" i="3"/>
  <c r="F9" i="3"/>
  <c r="E9" i="3"/>
  <c r="C9" i="3"/>
  <c r="F8" i="3"/>
  <c r="E8" i="3"/>
  <c r="C8" i="3"/>
  <c r="E7" i="3"/>
  <c r="E6" i="3"/>
  <c r="E5" i="3"/>
  <c r="C5" i="3"/>
  <c r="E4" i="3"/>
  <c r="D4" i="3"/>
  <c r="C4" i="3"/>
  <c r="E3" i="3"/>
  <c r="C3" i="3"/>
  <c r="D5" i="2"/>
  <c r="D9" i="2"/>
  <c r="D8" i="2"/>
  <c r="D7" i="2"/>
  <c r="F6" i="2"/>
  <c r="D6" i="2"/>
  <c r="E5" i="2"/>
  <c r="E6" i="2"/>
  <c r="E7" i="2"/>
  <c r="E9" i="2"/>
  <c r="E8" i="2"/>
  <c r="E4" i="2"/>
  <c r="E3" i="2"/>
  <c r="F9" i="2"/>
  <c r="F8" i="2"/>
  <c r="F7" i="2"/>
  <c r="F5" i="2"/>
  <c r="D4" i="2"/>
  <c r="D3" i="2"/>
  <c r="F11" i="1"/>
  <c r="C9" i="2" l="1"/>
  <c r="C8" i="2"/>
  <c r="C7" i="2"/>
  <c r="C6" i="2"/>
  <c r="C5" i="2"/>
  <c r="C4" i="2"/>
  <c r="C3" i="2"/>
  <c r="C6" i="1"/>
  <c r="C5" i="1"/>
  <c r="C4" i="1"/>
  <c r="F10" i="1"/>
  <c r="D11" i="1"/>
  <c r="D10" i="1"/>
  <c r="F8" i="1"/>
  <c r="F7" i="1"/>
  <c r="F6" i="1"/>
  <c r="F5" i="1"/>
  <c r="F4" i="1"/>
  <c r="E12" i="1"/>
  <c r="E11" i="1"/>
  <c r="E10" i="1"/>
  <c r="E9" i="1"/>
  <c r="E8" i="1"/>
  <c r="E7" i="1"/>
  <c r="E6" i="1"/>
  <c r="E5" i="1"/>
  <c r="E4" i="1"/>
  <c r="D9" i="1"/>
  <c r="D8" i="1"/>
  <c r="D7" i="1"/>
  <c r="D6" i="1"/>
  <c r="D5" i="1"/>
  <c r="D4" i="1"/>
  <c r="C15" i="1"/>
  <c r="C14" i="1"/>
  <c r="C13" i="1"/>
  <c r="C12" i="1"/>
  <c r="C11" i="1"/>
  <c r="C10" i="1"/>
  <c r="C9" i="1"/>
  <c r="C8" i="1"/>
  <c r="C7" i="1"/>
</calcChain>
</file>

<file path=xl/sharedStrings.xml><?xml version="1.0" encoding="utf-8"?>
<sst xmlns="http://schemas.openxmlformats.org/spreadsheetml/2006/main" count="25" uniqueCount="10">
  <si>
    <t>Teori</t>
  </si>
  <si>
    <t>SNR</t>
  </si>
  <si>
    <t>Downscaled</t>
  </si>
  <si>
    <t>PEG urut</t>
  </si>
  <si>
    <t>PEG acak</t>
  </si>
  <si>
    <t>uncoded</t>
  </si>
  <si>
    <t>Min-Sum</t>
  </si>
  <si>
    <t>Sum-Product</t>
  </si>
  <si>
    <t xml:space="preserve">[0.234524, 0.20110475, 0.15864991666666667, 0.098436, 0.026281083333333333, 0.00136825, 3.291666666666667e-05, 1.9602346593863753e-06] </t>
  </si>
  <si>
    <t xml:space="preserve">[0.23459033333333335, 0.20118591666666666, 0.15878291666666666, 0.09816833333333333, 0.024760083333333332, 0.0011415, 2.75e-05, 1.513175494917068e-06]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</si>
</sst>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212121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Teori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Sheet1!$A$4:$A$11</c:f>
              <c:numCache>
                <c:formatCode>General</c:formatCode>
                <c:ptCount val="8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</c:numCache>
            </c:numRef>
          </c:cat>
          <c:val>
            <c:numRef>
              <c:f>Sheet1!$B$4:$B$15</c:f>
              <c:numCache>
                <c:formatCode>General</c:formatCode>
                <c:ptCount val="12"/>
                <c:pt idx="0">
                  <c:v>0.23922871076767199</c:v>
                </c:pt>
                <c:pt idx="1">
                  <c:v>0.21322801835762001</c:v>
                </c:pt>
                <c:pt idx="2">
                  <c:v>0.18611381748338901</c:v>
                </c:pt>
                <c:pt idx="3">
                  <c:v>0.15836831880959801</c:v>
                </c:pt>
                <c:pt idx="4">
                  <c:v>0.13064448852282901</c:v>
                </c:pt>
                <c:pt idx="5">
                  <c:v>0.103759095953406</c:v>
                </c:pt>
                <c:pt idx="6">
                  <c:v>7.8649603525142595E-2</c:v>
                </c:pt>
                <c:pt idx="7">
                  <c:v>5.6281951976541497E-2</c:v>
                </c:pt>
                <c:pt idx="8">
                  <c:v>3.7506128358926E-2</c:v>
                </c:pt>
                <c:pt idx="9">
                  <c:v>2.28784075610853E-2</c:v>
                </c:pt>
                <c:pt idx="10">
                  <c:v>1.2500818040737599E-2</c:v>
                </c:pt>
                <c:pt idx="11">
                  <c:v>5.9538671477786598E-3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4F-B64C-BC31-1CB649E30F85}"/>
            </c:ext>
          </c:extLst>
        </c:ser>
        <c:ser>
          <c:idx val="1"/>
          <c:order val="1"/>
          <c:tx>
            <c:v>Uncoded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Sheet1!$A$4:$A$11</c:f>
              <c:numCache>
                <c:formatCode>General</c:formatCode>
                <c:ptCount val="8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</c:numCache>
            </c:numRef>
          </c:cat>
          <c:val>
            <c:numRef>
              <c:f>Sheet1!$C$4:$C$15</c:f>
              <c:numCache>
                <c:formatCode>General</c:formatCode>
                <c:ptCount val="12"/>
                <c:pt idx="0">
                  <c:v>0.2406875</c:v>
                </c:pt>
                <c:pt idx="1">
                  <c:v>0.21089583333333334</c:v>
                </c:pt>
                <c:pt idx="2">
                  <c:v>0.1865</c:v>
                </c:pt>
                <c:pt idx="3">
                  <c:v>0.15747916666666667</c:v>
                </c:pt>
                <c:pt idx="4">
                  <c:v>0.13020238095238096</c:v>
                </c:pt>
                <c:pt idx="5">
                  <c:v>0.10323571428571429</c:v>
                </c:pt>
                <c:pt idx="6">
                  <c:v>7.9130952380952385E-2</c:v>
                </c:pt>
                <c:pt idx="7">
                  <c:v>5.6702380952380955E-2</c:v>
                </c:pt>
                <c:pt idx="8">
                  <c:v>3.7459523809523811E-2</c:v>
                </c:pt>
                <c:pt idx="9">
                  <c:v>2.2959523809523808E-2</c:v>
                </c:pt>
                <c:pt idx="10">
                  <c:v>1.2376190476190476E-2</c:v>
                </c:pt>
                <c:pt idx="11">
                  <c:v>5.9833333333333336E-3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4F-B64C-BC31-1CB649E30F85}"/>
            </c:ext>
          </c:extLst>
        </c:ser>
        <c:ser>
          <c:idx val="2"/>
          <c:order val="2"/>
          <c:tx>
            <c:v>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Sheet1!$A$4:$A$11</c:f>
              <c:numCache>
                <c:formatCode>General</c:formatCode>
                <c:ptCount val="8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</c:numCache>
            </c:numRef>
          </c:cat>
          <c:val>
            <c:numRef>
              <c:f>Sheet1!$D$4:$D$11</c:f>
              <c:numCache>
                <c:formatCode>General</c:formatCode>
                <c:ptCount val="8"/>
                <c:pt idx="0">
                  <c:v>0.22583333333333333</c:v>
                </c:pt>
                <c:pt idx="1">
                  <c:v>0.17449999999999999</c:v>
                </c:pt>
                <c:pt idx="2">
                  <c:v>0.13266666666666665</c:v>
                </c:pt>
                <c:pt idx="3">
                  <c:v>6.1249999999999999E-2</c:v>
                </c:pt>
                <c:pt idx="4">
                  <c:v>1.6666666666666666E-2</c:v>
                </c:pt>
                <c:pt idx="5">
                  <c:v>9.6666666666666667E-4</c:v>
                </c:pt>
                <c:pt idx="6">
                  <c:v>6.8888888888888895E-5</c:v>
                </c:pt>
                <c:pt idx="7">
                  <c:v>5.8888888888888891E-6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5-9647-961F-0B46AD114859}"/>
            </c:ext>
          </c:extLst>
        </c:ser>
        <c:ser>
          <c:idx val="3"/>
          <c:order val="3"/>
          <c:tx>
            <c:v>Urut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Sheet1!$A$4:$A$11</c:f>
              <c:numCache>
                <c:formatCode>General</c:formatCode>
                <c:ptCount val="8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</c:numCache>
            </c:numRef>
          </c:cat>
          <c:val>
            <c:numRef>
              <c:f>Sheet1!$E$4:$E$12</c:f>
              <c:numCache>
                <c:formatCode>General</c:formatCode>
                <c:ptCount val="9"/>
                <c:pt idx="0">
                  <c:v>0.22483333333333333</c:v>
                </c:pt>
                <c:pt idx="1">
                  <c:v>0.17058333333333334</c:v>
                </c:pt>
                <c:pt idx="2">
                  <c:v>0.1305</c:v>
                </c:pt>
                <c:pt idx="3">
                  <c:v>6.0749999999999998E-2</c:v>
                </c:pt>
                <c:pt idx="4">
                  <c:v>2.7916666666666666E-2</c:v>
                </c:pt>
                <c:pt idx="5">
                  <c:v>6.4749999999999999E-3</c:v>
                </c:pt>
                <c:pt idx="6">
                  <c:v>1.5333333333333334E-3</c:v>
                </c:pt>
                <c:pt idx="7">
                  <c:v>2.0833333333333335E-4</c:v>
                </c:pt>
                <c:pt idx="8">
                  <c:v>4.1666666666666669E-6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85-9647-961F-0B46AD114859}"/>
            </c:ext>
          </c:extLst>
        </c:ser>
        <c:ser>
          <c:idx val="4"/>
          <c:order val="4"/>
          <c:tx>
            <c:v>Acak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Sheet1!$A$4:$A$11</c:f>
              <c:numCache>
                <c:formatCode>General</c:formatCode>
                <c:ptCount val="8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</c:numCache>
            </c:numRef>
          </c:cat>
          <c:val>
            <c:numRef>
              <c:f>Sheet1!$F$4:$F$11</c:f>
              <c:numCache>
                <c:formatCode>General</c:formatCode>
                <c:ptCount val="8"/>
                <c:pt idx="0">
                  <c:v>0.21691666666666667</c:v>
                </c:pt>
                <c:pt idx="1">
                  <c:v>0.18341666666666667</c:v>
                </c:pt>
                <c:pt idx="2">
                  <c:v>0.12283333333333334</c:v>
                </c:pt>
                <c:pt idx="3">
                  <c:v>5.6750000000000002E-2</c:v>
                </c:pt>
                <c:pt idx="4">
                  <c:v>9.8333333333333328E-3</c:v>
                </c:pt>
                <c:pt idx="5">
                  <c:v>4.1666666666666669E-4</c:v>
                </c:pt>
                <c:pt idx="6">
                  <c:v>1.7666666666666668E-5</c:v>
                </c:pt>
                <c:pt idx="7">
                  <c:v>4.9999999999999998E-7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85-9647-961F-0B46AD114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26511"/>
        <c:axId val="122737407"/>
      </c:lineChart>
      <c:catAx>
        <c:axId val="12352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7407"/>
        <c:crosses val="autoZero"/>
        <c:auto val="1"/>
        <c:lblAlgn val="ctr"/>
        <c:lblOffset val="10"/>
        <c:noMultiLvlLbl val="0"/>
      </c:catAx>
      <c:valAx>
        <c:axId val="1227374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26511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Teori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Sheet2!$A$3:$A$9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Sheet2!$B$3:$B$9</c:f>
              <c:numCache>
                <c:formatCode>General</c:formatCode>
                <c:ptCount val="7"/>
                <c:pt idx="0">
                  <c:v>0.14644660940672599</c:v>
                </c:pt>
                <c:pt idx="1">
                  <c:v>6.4182685449522894E-2</c:v>
                </c:pt>
                <c:pt idx="2">
                  <c:v>2.3268705377203901E-2</c:v>
                </c:pt>
                <c:pt idx="3">
                  <c:v>7.7230022720224901E-3</c:v>
                </c:pt>
                <c:pt idx="4">
                  <c:v>2.4814048950053702E-3</c:v>
                </c:pt>
                <c:pt idx="5">
                  <c:v>7.8869934246789098E-4</c:v>
                </c:pt>
                <c:pt idx="6">
                  <c:v>2.4981265611340203E-4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D0-BA4B-91D9-AC2A3165CC00}"/>
            </c:ext>
          </c:extLst>
        </c:ser>
        <c:ser>
          <c:idx val="1"/>
          <c:order val="1"/>
          <c:tx>
            <c:v>UnCoded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Sheet2!$A$3:$A$9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Sheet2!$C$3:$C$9</c:f>
              <c:numCache>
                <c:formatCode>General</c:formatCode>
                <c:ptCount val="7"/>
                <c:pt idx="0">
                  <c:v>0.15085416666666668</c:v>
                </c:pt>
                <c:pt idx="1">
                  <c:v>6.5654166666666666E-2</c:v>
                </c:pt>
                <c:pt idx="2">
                  <c:v>2.3548333333333334E-2</c:v>
                </c:pt>
                <c:pt idx="3">
                  <c:v>7.3083333333333333E-3</c:v>
                </c:pt>
                <c:pt idx="4">
                  <c:v>2.1618055555555557E-3</c:v>
                </c:pt>
                <c:pt idx="5">
                  <c:v>7.6174242424242422E-4</c:v>
                </c:pt>
                <c:pt idx="6">
                  <c:v>2.4226190476190476E-4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D0-BA4B-91D9-AC2A3165CC00}"/>
            </c:ext>
          </c:extLst>
        </c:ser>
        <c:ser>
          <c:idx val="2"/>
          <c:order val="2"/>
          <c:tx>
            <c:v>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Sheet2!$A$3:$A$9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Sheet2!$D$3:$D$9</c:f>
              <c:numCache>
                <c:formatCode>General</c:formatCode>
                <c:ptCount val="7"/>
                <c:pt idx="0">
                  <c:v>9.4933333333333328E-2</c:v>
                </c:pt>
                <c:pt idx="1">
                  <c:v>3.585E-2</c:v>
                </c:pt>
                <c:pt idx="2">
                  <c:v>1.2913333333333334E-2</c:v>
                </c:pt>
                <c:pt idx="3">
                  <c:v>3.9733333333333331E-3</c:v>
                </c:pt>
                <c:pt idx="4">
                  <c:v>1.5533333333333334E-3</c:v>
                </c:pt>
                <c:pt idx="5">
                  <c:v>4.9555555555555551E-4</c:v>
                </c:pt>
                <c:pt idx="6">
                  <c:v>1.2857142857142858E-4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ED-5C40-9904-AAC539EAA1A4}"/>
            </c:ext>
          </c:extLst>
        </c:ser>
        <c:ser>
          <c:idx val="3"/>
          <c:order val="3"/>
          <c:tx>
            <c:v>Urut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Sheet2!$A$3:$A$9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Sheet2!$E$3:$E$9</c:f>
              <c:numCache>
                <c:formatCode>General</c:formatCode>
                <c:ptCount val="7"/>
                <c:pt idx="0">
                  <c:v>9.5949999999999994E-2</c:v>
                </c:pt>
                <c:pt idx="1">
                  <c:v>3.6799999999999999E-2</c:v>
                </c:pt>
                <c:pt idx="2">
                  <c:v>1.2157777777777778E-2</c:v>
                </c:pt>
                <c:pt idx="3">
                  <c:v>3.7233333333333333E-3</c:v>
                </c:pt>
                <c:pt idx="4">
                  <c:v>1.2555555555555555E-3</c:v>
                </c:pt>
                <c:pt idx="5">
                  <c:v>4.8500000000000003E-4</c:v>
                </c:pt>
                <c:pt idx="6">
                  <c:v>1.2023809523809524E-4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D-5C40-9904-AAC539EAA1A4}"/>
            </c:ext>
          </c:extLst>
        </c:ser>
        <c:ser>
          <c:idx val="4"/>
          <c:order val="4"/>
          <c:tx>
            <c:v>Acak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Sheet2!$A$3:$A$9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Sheet2!$F$3:$F$9</c:f>
              <c:numCache>
                <c:formatCode>General</c:formatCode>
                <c:ptCount val="7"/>
                <c:pt idx="0">
                  <c:v>9.2633333333333331E-2</c:v>
                </c:pt>
                <c:pt idx="1">
                  <c:v>2.8559523809523809E-2</c:v>
                </c:pt>
                <c:pt idx="2">
                  <c:v>1.0513333333333333E-2</c:v>
                </c:pt>
                <c:pt idx="3">
                  <c:v>3.147777777777778E-3</c:v>
                </c:pt>
                <c:pt idx="4">
                  <c:v>1.0533333333333334E-3</c:v>
                </c:pt>
                <c:pt idx="5">
                  <c:v>3.1444444444444445E-4</c:v>
                </c:pt>
                <c:pt idx="6">
                  <c:v>8.8095238095238095E-5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ED-5C40-9904-AAC539EAA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26511"/>
        <c:axId val="122737407"/>
      </c:lineChart>
      <c:catAx>
        <c:axId val="12352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7407"/>
        <c:crosses val="autoZero"/>
        <c:auto val="1"/>
        <c:lblAlgn val="ctr"/>
        <c:lblOffset val="10"/>
        <c:noMultiLvlLbl val="0"/>
      </c:catAx>
      <c:valAx>
        <c:axId val="1227374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26511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Teori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Sheet2!$A$3:$A$9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Sheet2!$B$3:$B$9</c:f>
              <c:numCache>
                <c:formatCode>General</c:formatCode>
                <c:ptCount val="7"/>
                <c:pt idx="0">
                  <c:v>0.14644660940672599</c:v>
                </c:pt>
                <c:pt idx="1">
                  <c:v>6.4182685449522894E-2</c:v>
                </c:pt>
                <c:pt idx="2">
                  <c:v>2.3268705377203901E-2</c:v>
                </c:pt>
                <c:pt idx="3">
                  <c:v>7.7230022720224901E-3</c:v>
                </c:pt>
                <c:pt idx="4">
                  <c:v>2.4814048950053702E-3</c:v>
                </c:pt>
                <c:pt idx="5">
                  <c:v>7.8869934246789098E-4</c:v>
                </c:pt>
                <c:pt idx="6">
                  <c:v>2.4981265611340203E-4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D-A24C-AFB2-F7BDCED3ACF7}"/>
            </c:ext>
          </c:extLst>
        </c:ser>
        <c:ser>
          <c:idx val="1"/>
          <c:order val="1"/>
          <c:tx>
            <c:v>UnCoded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Sheet2!$A$3:$A$9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Sheet3!$C$3:$C$9</c:f>
              <c:numCache>
                <c:formatCode>General</c:formatCode>
                <c:ptCount val="7"/>
                <c:pt idx="0">
                  <c:v>0.15085416666666668</c:v>
                </c:pt>
                <c:pt idx="1">
                  <c:v>6.5654166666666666E-2</c:v>
                </c:pt>
                <c:pt idx="2">
                  <c:v>2.3548333333333334E-2</c:v>
                </c:pt>
                <c:pt idx="3">
                  <c:v>7.5166666666666663E-3</c:v>
                </c:pt>
                <c:pt idx="4">
                  <c:v>2.3701388888888891E-3</c:v>
                </c:pt>
                <c:pt idx="5">
                  <c:v>7.6174242424242422E-4</c:v>
                </c:pt>
                <c:pt idx="6">
                  <c:v>2.4226190476190476E-4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6D-A24C-AFB2-F7BDCED3ACF7}"/>
            </c:ext>
          </c:extLst>
        </c:ser>
        <c:ser>
          <c:idx val="2"/>
          <c:order val="2"/>
          <c:tx>
            <c:v>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Sheet2!$A$3:$A$9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Sheet3!$D$3:$D$9</c:f>
              <c:numCache>
                <c:formatCode>General</c:formatCode>
                <c:ptCount val="7"/>
                <c:pt idx="0">
                  <c:v>9.4933333333333328E-2</c:v>
                </c:pt>
                <c:pt idx="1">
                  <c:v>3.585E-2</c:v>
                </c:pt>
                <c:pt idx="2">
                  <c:v>1.1802222222222223E-2</c:v>
                </c:pt>
                <c:pt idx="3">
                  <c:v>3.4177777777777778E-3</c:v>
                </c:pt>
                <c:pt idx="4">
                  <c:v>1.2199999999999999E-3</c:v>
                </c:pt>
                <c:pt idx="5">
                  <c:v>4.4000000000000002E-4</c:v>
                </c:pt>
                <c:pt idx="6">
                  <c:v>1.0952380952380952E-4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6D-A24C-AFB2-F7BDCED3ACF7}"/>
            </c:ext>
          </c:extLst>
        </c:ser>
        <c:ser>
          <c:idx val="3"/>
          <c:order val="3"/>
          <c:tx>
            <c:v>Urut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Sheet2!$A$3:$A$9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Sheet3!$E$3:$E$9</c:f>
              <c:numCache>
                <c:formatCode>General</c:formatCode>
                <c:ptCount val="7"/>
                <c:pt idx="0">
                  <c:v>9.5949999999999994E-2</c:v>
                </c:pt>
                <c:pt idx="1">
                  <c:v>3.6799999999999999E-2</c:v>
                </c:pt>
                <c:pt idx="2">
                  <c:v>1.2157777777777778E-2</c:v>
                </c:pt>
                <c:pt idx="3">
                  <c:v>3.7233333333333333E-3</c:v>
                </c:pt>
                <c:pt idx="4">
                  <c:v>1.2555555555555555E-3</c:v>
                </c:pt>
                <c:pt idx="5">
                  <c:v>4.8500000000000003E-4</c:v>
                </c:pt>
                <c:pt idx="6">
                  <c:v>1.2023809523809524E-4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6D-A24C-AFB2-F7BDCED3ACF7}"/>
            </c:ext>
          </c:extLst>
        </c:ser>
        <c:ser>
          <c:idx val="4"/>
          <c:order val="4"/>
          <c:tx>
            <c:v>Acak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Sheet2!$A$3:$A$9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Sheet3!$F$3:$F$9</c:f>
              <c:numCache>
                <c:formatCode>General</c:formatCode>
                <c:ptCount val="7"/>
                <c:pt idx="0">
                  <c:v>8.43E-2</c:v>
                </c:pt>
                <c:pt idx="1">
                  <c:v>2.8559523809523809E-2</c:v>
                </c:pt>
                <c:pt idx="2">
                  <c:v>9.1800000000000007E-3</c:v>
                </c:pt>
                <c:pt idx="3">
                  <c:v>2.8144444444444445E-3</c:v>
                </c:pt>
                <c:pt idx="4">
                  <c:v>9.4222222222222222E-4</c:v>
                </c:pt>
                <c:pt idx="5">
                  <c:v>3.1444444444444445E-4</c:v>
                </c:pt>
                <c:pt idx="6">
                  <c:v>8.8095238095238095E-5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6D-A24C-AFB2-F7BDCED3A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26511"/>
        <c:axId val="122737407"/>
      </c:lineChart>
      <c:catAx>
        <c:axId val="12352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7407"/>
        <c:crosses val="autoZero"/>
        <c:auto val="1"/>
        <c:lblAlgn val="ctr"/>
        <c:lblOffset val="10"/>
        <c:noMultiLvlLbl val="0"/>
      </c:catAx>
      <c:valAx>
        <c:axId val="1227374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26511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16</xdr:col>
      <xdr:colOff>641350</xdr:colOff>
      <xdr:row>24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139D41-7FCD-A04E-85F1-C24F67A50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17</xdr:col>
      <xdr:colOff>336550</xdr:colOff>
      <xdr:row>23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A1EB28-1762-4943-9C11-8285D28D4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17</xdr:col>
      <xdr:colOff>336550</xdr:colOff>
      <xdr:row>23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907A9-8240-2D4D-913B-758DFCE68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A9492-B06F-A840-A2E6-CA5A5EC011D9}">
  <dimension ref="A2:F15"/>
  <sheetViews>
    <sheetView workbookViewId="0">
      <selection activeCell="F4" sqref="F4"/>
    </sheetView>
  </sheetViews>
  <sheetFormatPr baseColWidth="10" defaultRowHeight="16" x14ac:dyDescent="0.2"/>
  <cols>
    <col min="1" max="1" width="16.1640625" customWidth="1"/>
    <col min="2" max="2" width="11.6640625" customWidth="1"/>
    <col min="4" max="6" width="12.1640625" bestFit="1" customWidth="1"/>
  </cols>
  <sheetData>
    <row r="2" spans="1:6" x14ac:dyDescent="0.2">
      <c r="A2" t="s">
        <v>1</v>
      </c>
      <c r="B2" t="s">
        <v>0</v>
      </c>
      <c r="C2" t="s">
        <v>5</v>
      </c>
      <c r="D2" t="s">
        <v>2</v>
      </c>
      <c r="E2" t="s">
        <v>3</v>
      </c>
      <c r="F2" t="s">
        <v>4</v>
      </c>
    </row>
    <row r="3" spans="1:6" x14ac:dyDescent="0.2">
      <c r="A3">
        <v>-7</v>
      </c>
      <c r="C3">
        <f>12687/(400*120)</f>
        <v>0.26431250000000001</v>
      </c>
    </row>
    <row r="4" spans="1:6" x14ac:dyDescent="0.2">
      <c r="A4">
        <v>-6</v>
      </c>
      <c r="B4">
        <v>0.23922871076767199</v>
      </c>
      <c r="C4">
        <f>11553/(400*120)</f>
        <v>0.2406875</v>
      </c>
      <c r="D4">
        <f>2710/(100*120)</f>
        <v>0.22583333333333333</v>
      </c>
      <c r="E4">
        <f>2698/(100*120)</f>
        <v>0.22483333333333333</v>
      </c>
      <c r="F4">
        <f>2603/(100*120)</f>
        <v>0.21691666666666667</v>
      </c>
    </row>
    <row r="5" spans="1:6" x14ac:dyDescent="0.2">
      <c r="A5">
        <v>-5</v>
      </c>
      <c r="B5">
        <v>0.21322801835762001</v>
      </c>
      <c r="C5">
        <f>10123/(400*120)</f>
        <v>0.21089583333333334</v>
      </c>
      <c r="D5">
        <f>2094/(100*120)</f>
        <v>0.17449999999999999</v>
      </c>
      <c r="E5">
        <f>2047/(100*120)</f>
        <v>0.17058333333333334</v>
      </c>
      <c r="F5">
        <f>2201/(100*120)</f>
        <v>0.18341666666666667</v>
      </c>
    </row>
    <row r="6" spans="1:6" x14ac:dyDescent="0.2">
      <c r="A6">
        <v>-4</v>
      </c>
      <c r="B6">
        <v>0.18611381748338901</v>
      </c>
      <c r="C6">
        <f>8952/(400*120)</f>
        <v>0.1865</v>
      </c>
      <c r="D6">
        <f>1592/(100*120)</f>
        <v>0.13266666666666665</v>
      </c>
      <c r="E6">
        <f>1566/(100*120)</f>
        <v>0.1305</v>
      </c>
      <c r="F6">
        <f>1474/(100*120)</f>
        <v>0.12283333333333334</v>
      </c>
    </row>
    <row r="7" spans="1:6" x14ac:dyDescent="0.2">
      <c r="A7">
        <v>-3</v>
      </c>
      <c r="B7">
        <v>0.15836831880959801</v>
      </c>
      <c r="C7">
        <f>7559/(400*120)</f>
        <v>0.15747916666666667</v>
      </c>
      <c r="D7">
        <f>735/(100*120)</f>
        <v>6.1249999999999999E-2</v>
      </c>
      <c r="E7">
        <f>729/(100*120)</f>
        <v>6.0749999999999998E-2</v>
      </c>
      <c r="F7">
        <f>681/(100*120)</f>
        <v>5.6750000000000002E-2</v>
      </c>
    </row>
    <row r="8" spans="1:6" x14ac:dyDescent="0.2">
      <c r="A8">
        <v>-2</v>
      </c>
      <c r="B8">
        <v>0.13064448852282901</v>
      </c>
      <c r="C8">
        <f>54685/(3500*120)</f>
        <v>0.13020238095238096</v>
      </c>
      <c r="D8">
        <f>200/(100*120)</f>
        <v>1.6666666666666666E-2</v>
      </c>
      <c r="E8">
        <f>335/(100*120)</f>
        <v>2.7916666666666666E-2</v>
      </c>
      <c r="F8">
        <f>118/(100*120)</f>
        <v>9.8333333333333328E-3</v>
      </c>
    </row>
    <row r="9" spans="1:6" x14ac:dyDescent="0.2">
      <c r="A9">
        <v>-1</v>
      </c>
      <c r="B9">
        <v>0.103759095953406</v>
      </c>
      <c r="C9">
        <f>43359/(3500*120)</f>
        <v>0.10323571428571429</v>
      </c>
      <c r="D9">
        <f>116/(1000*120)</f>
        <v>9.6666666666666667E-4</v>
      </c>
      <c r="E9">
        <f>777/(1000*120)</f>
        <v>6.4749999999999999E-3</v>
      </c>
      <c r="F9">
        <f>100/(2000*120)</f>
        <v>4.1666666666666669E-4</v>
      </c>
    </row>
    <row r="10" spans="1:6" x14ac:dyDescent="0.2">
      <c r="A10">
        <v>0</v>
      </c>
      <c r="B10">
        <v>7.8649603525142595E-2</v>
      </c>
      <c r="C10">
        <f>33235/(3500*120)</f>
        <v>7.9130952380952385E-2</v>
      </c>
      <c r="D10">
        <f>62/(7500*120)</f>
        <v>6.8888888888888895E-5</v>
      </c>
      <c r="E10">
        <f>184/(1000*120)</f>
        <v>1.5333333333333334E-3</v>
      </c>
      <c r="F10">
        <f>159/(75000*120)</f>
        <v>1.7666666666666668E-5</v>
      </c>
    </row>
    <row r="11" spans="1:6" x14ac:dyDescent="0.2">
      <c r="A11">
        <v>1</v>
      </c>
      <c r="B11">
        <v>5.6281951976541497E-2</v>
      </c>
      <c r="C11">
        <f>23815/(3500*120)</f>
        <v>5.6702380952380955E-2</v>
      </c>
      <c r="D11">
        <f>53/(75000*120)</f>
        <v>5.8888888888888891E-6</v>
      </c>
      <c r="E11">
        <f>25/(1000*120)</f>
        <v>2.0833333333333335E-4</v>
      </c>
      <c r="F11">
        <f>3/(50000*120)</f>
        <v>4.9999999999999998E-7</v>
      </c>
    </row>
    <row r="12" spans="1:6" x14ac:dyDescent="0.2">
      <c r="A12">
        <v>2</v>
      </c>
      <c r="B12">
        <v>3.7506128358926E-2</v>
      </c>
      <c r="C12">
        <f>15733/(3500*120)</f>
        <v>3.7459523809523811E-2</v>
      </c>
      <c r="E12">
        <f>1/(2000*120)</f>
        <v>4.1666666666666669E-6</v>
      </c>
    </row>
    <row r="13" spans="1:6" x14ac:dyDescent="0.2">
      <c r="A13">
        <v>3</v>
      </c>
      <c r="B13">
        <v>2.28784075610853E-2</v>
      </c>
      <c r="C13">
        <f>9643/(3500*120)</f>
        <v>2.2959523809523808E-2</v>
      </c>
    </row>
    <row r="14" spans="1:6" x14ac:dyDescent="0.2">
      <c r="A14">
        <v>4</v>
      </c>
      <c r="B14">
        <v>1.2500818040737599E-2</v>
      </c>
      <c r="C14">
        <f>5198/(3500*120)</f>
        <v>1.2376190476190476E-2</v>
      </c>
    </row>
    <row r="15" spans="1:6" x14ac:dyDescent="0.2">
      <c r="A15">
        <v>5</v>
      </c>
      <c r="B15">
        <v>5.9538671477786598E-3</v>
      </c>
      <c r="C15">
        <f>2513/(3500*120)</f>
        <v>5.9833333333333336E-3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8F74-8034-E549-93A9-257F20D0AE74}">
  <dimension ref="A3:G16"/>
  <sheetViews>
    <sheetView tabSelected="1" workbookViewId="0">
      <selection activeCell="G8" sqref="G8"/>
    </sheetView>
  </sheetViews>
  <sheetFormatPr baseColWidth="10" defaultRowHeight="16" x14ac:dyDescent="0.2"/>
  <cols>
    <col min="5" max="5" width="12.1640625" bestFit="1" customWidth="1"/>
  </cols>
  <sheetData>
    <row r="3" spans="1:7" x14ac:dyDescent="0.2">
      <c r="A3" t="s">
        <v>1</v>
      </c>
      <c r="B3" t="s">
        <v>0</v>
      </c>
      <c r="C3" t="s">
        <v>5</v>
      </c>
      <c r="D3" t="s">
        <v>7</v>
      </c>
      <c r="E3" t="s">
        <v>6</v>
      </c>
    </row>
    <row r="4" spans="1:7" x14ac:dyDescent="0.2">
      <c r="A4">
        <v>-7</v>
      </c>
      <c r="C4">
        <f>12687/(400*120)</f>
        <v>0.26431250000000001</v>
      </c>
    </row>
    <row r="5" spans="1:7" x14ac:dyDescent="0.2">
      <c r="A5">
        <v>-6</v>
      </c>
      <c r="B5">
        <v>0.23922871076767199</v>
      </c>
      <c r="C5">
        <f>11553/(400*120)</f>
        <v>0.2406875</v>
      </c>
      <c r="D5">
        <f>2603/(100*120)</f>
        <v>0.21691666666666667</v>
      </c>
      <c r="E5">
        <f>3390/(100*120)</f>
        <v>0.28249999999999997</v>
      </c>
    </row>
    <row r="6" spans="1:7" ht="19" x14ac:dyDescent="0.25">
      <c r="A6">
        <v>-5</v>
      </c>
      <c r="B6">
        <v>0.21322801835762001</v>
      </c>
      <c r="C6">
        <f>10123/(400*120)</f>
        <v>0.21089583333333334</v>
      </c>
      <c r="D6">
        <f>2201/(100*120)</f>
        <v>0.18341666666666667</v>
      </c>
      <c r="E6">
        <f>2922/(100*120)</f>
        <v>0.24349999999999999</v>
      </c>
      <c r="G6" s="2" t="s">
        <v>8</v>
      </c>
    </row>
    <row r="7" spans="1:7" x14ac:dyDescent="0.2">
      <c r="A7">
        <v>-4</v>
      </c>
      <c r="B7">
        <v>0.18611381748338901</v>
      </c>
      <c r="C7">
        <f>8952/(400*120)</f>
        <v>0.1865</v>
      </c>
      <c r="D7">
        <f>1474/(100*120)</f>
        <v>0.12283333333333334</v>
      </c>
      <c r="E7">
        <f>2261/(100*120)</f>
        <v>0.18841666666666668</v>
      </c>
    </row>
    <row r="8" spans="1:7" ht="19" x14ac:dyDescent="0.25">
      <c r="A8">
        <v>-3</v>
      </c>
      <c r="B8">
        <v>0.15836831880959801</v>
      </c>
      <c r="C8">
        <f>7559/(400*120)</f>
        <v>0.15747916666666667</v>
      </c>
      <c r="D8">
        <f>681/(100*120)</f>
        <v>5.6750000000000002E-2</v>
      </c>
      <c r="E8">
        <f>1277/(100*120)</f>
        <v>0.10641666666666667</v>
      </c>
      <c r="G8" s="2" t="s">
        <v>9</v>
      </c>
    </row>
    <row r="9" spans="1:7" x14ac:dyDescent="0.2">
      <c r="A9">
        <v>-2</v>
      </c>
      <c r="B9">
        <v>0.13064448852282901</v>
      </c>
      <c r="C9">
        <f>54685/(3500*120)</f>
        <v>0.13020238095238096</v>
      </c>
      <c r="D9">
        <f>118/(100*120)</f>
        <v>9.8333333333333328E-3</v>
      </c>
      <c r="E9">
        <f>390/(100*120)</f>
        <v>3.2500000000000001E-2</v>
      </c>
    </row>
    <row r="10" spans="1:7" x14ac:dyDescent="0.2">
      <c r="A10">
        <v>-1</v>
      </c>
      <c r="B10">
        <v>0.103759095953406</v>
      </c>
      <c r="C10">
        <f>43359/(3500*120)</f>
        <v>0.10323571428571429</v>
      </c>
      <c r="D10">
        <f>100/(2000*120)</f>
        <v>4.1666666666666669E-4</v>
      </c>
      <c r="E10">
        <f>220/(1000*120)</f>
        <v>1.8333333333333333E-3</v>
      </c>
    </row>
    <row r="11" spans="1:7" x14ac:dyDescent="0.2">
      <c r="A11">
        <v>0</v>
      </c>
      <c r="B11">
        <v>7.8649603525142595E-2</v>
      </c>
      <c r="C11">
        <f>33235/(3500*120)</f>
        <v>7.9130952380952385E-2</v>
      </c>
      <c r="D11">
        <f>159/(75000*120)</f>
        <v>1.7666666666666668E-5</v>
      </c>
      <c r="E11">
        <f>206/(75000*120)</f>
        <v>2.2888888888888888E-5</v>
      </c>
    </row>
    <row r="12" spans="1:7" x14ac:dyDescent="0.2">
      <c r="A12">
        <v>1</v>
      </c>
      <c r="B12">
        <v>5.6281951976541497E-2</v>
      </c>
      <c r="C12">
        <f>23815/(3500*120)</f>
        <v>5.6702380952380955E-2</v>
      </c>
      <c r="D12">
        <f>3/(50000*120)</f>
        <v>4.9999999999999998E-7</v>
      </c>
      <c r="E12">
        <f>6/(75000*120)</f>
        <v>6.6666666666666671E-7</v>
      </c>
    </row>
    <row r="13" spans="1:7" x14ac:dyDescent="0.2">
      <c r="A13">
        <v>2</v>
      </c>
      <c r="B13">
        <v>3.7506128358926E-2</v>
      </c>
      <c r="C13">
        <f>15733/(3500*120)</f>
        <v>3.7459523809523811E-2</v>
      </c>
    </row>
    <row r="14" spans="1:7" x14ac:dyDescent="0.2">
      <c r="A14">
        <v>3</v>
      </c>
      <c r="B14">
        <v>2.28784075610853E-2</v>
      </c>
      <c r="C14">
        <f>9643/(3500*120)</f>
        <v>2.2959523809523808E-2</v>
      </c>
    </row>
    <row r="15" spans="1:7" x14ac:dyDescent="0.2">
      <c r="A15">
        <v>4</v>
      </c>
      <c r="B15">
        <v>1.2500818040737599E-2</v>
      </c>
      <c r="C15">
        <f>5198/(3500*120)</f>
        <v>1.2376190476190476E-2</v>
      </c>
    </row>
    <row r="16" spans="1:7" x14ac:dyDescent="0.2">
      <c r="A16">
        <v>5</v>
      </c>
      <c r="B16">
        <v>5.9538671477786598E-3</v>
      </c>
      <c r="C16">
        <f>2513/(3500*120)</f>
        <v>5.9833333333333336E-3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D00C9-8816-B543-A526-6C5AEDDF7E38}">
  <dimension ref="A2:F9"/>
  <sheetViews>
    <sheetView zoomScale="88" workbookViewId="0">
      <selection activeCell="D9" sqref="D9"/>
    </sheetView>
  </sheetViews>
  <sheetFormatPr baseColWidth="10" defaultRowHeight="16" x14ac:dyDescent="0.2"/>
  <cols>
    <col min="4" max="4" width="12.1640625" bestFit="1" customWidth="1"/>
    <col min="6" max="6" width="12.1640625" bestFit="1" customWidth="1"/>
  </cols>
  <sheetData>
    <row r="2" spans="1:6" x14ac:dyDescent="0.2">
      <c r="A2" s="1" t="s">
        <v>1</v>
      </c>
      <c r="B2" s="1" t="s">
        <v>0</v>
      </c>
      <c r="C2" s="1" t="s">
        <v>5</v>
      </c>
      <c r="D2" s="1" t="s">
        <v>2</v>
      </c>
      <c r="E2" s="1" t="s">
        <v>3</v>
      </c>
      <c r="F2" s="1" t="s">
        <v>4</v>
      </c>
    </row>
    <row r="3" spans="1:6" x14ac:dyDescent="0.2">
      <c r="A3" s="1">
        <v>0</v>
      </c>
      <c r="B3" s="1">
        <v>0.14644660940672599</v>
      </c>
      <c r="C3" s="1">
        <f>7241/(400*120)</f>
        <v>0.15085416666666668</v>
      </c>
      <c r="D3" s="1">
        <f>5696/(500*120)</f>
        <v>9.4933333333333328E-2</v>
      </c>
      <c r="E3" s="1">
        <f>5757/(500*120)</f>
        <v>9.5949999999999994E-2</v>
      </c>
      <c r="F3" s="1">
        <f>5558/(500*120)</f>
        <v>9.2633333333333331E-2</v>
      </c>
    </row>
    <row r="4" spans="1:6" x14ac:dyDescent="0.2">
      <c r="A4" s="1">
        <v>5</v>
      </c>
      <c r="B4" s="1">
        <v>6.4182685449522894E-2</v>
      </c>
      <c r="C4" s="1">
        <f>31514/(4000*120)</f>
        <v>6.5654166666666666E-2</v>
      </c>
      <c r="D4" s="1">
        <f>2151/(500*120)</f>
        <v>3.585E-2</v>
      </c>
      <c r="E4" s="1">
        <f>6624/(1500*120)</f>
        <v>3.6799999999999999E-2</v>
      </c>
      <c r="F4" s="1">
        <f>2399/(700*120)</f>
        <v>2.8559523809523809E-2</v>
      </c>
    </row>
    <row r="5" spans="1:6" x14ac:dyDescent="0.2">
      <c r="A5" s="1">
        <v>10</v>
      </c>
      <c r="B5" s="1">
        <v>2.3268705377203901E-2</v>
      </c>
      <c r="C5" s="1">
        <f>14129/(5000*120)</f>
        <v>2.3548333333333334E-2</v>
      </c>
      <c r="D5" s="1">
        <f>11622/(7500*120)</f>
        <v>1.2913333333333334E-2</v>
      </c>
      <c r="E5" s="1">
        <f>10942/(7500*120)</f>
        <v>1.2157777777777778E-2</v>
      </c>
      <c r="F5" s="1">
        <f>3154/(2500*120)</f>
        <v>1.0513333333333333E-2</v>
      </c>
    </row>
    <row r="6" spans="1:6" x14ac:dyDescent="0.2">
      <c r="A6" s="1">
        <v>15</v>
      </c>
      <c r="B6" s="1">
        <v>7.7230022720224901E-3</v>
      </c>
      <c r="C6" s="1">
        <f>7016/(8000*120)</f>
        <v>7.3083333333333333E-3</v>
      </c>
      <c r="D6" s="1">
        <f>3576/(7500*120)</f>
        <v>3.9733333333333331E-3</v>
      </c>
      <c r="E6" s="1">
        <f>3351/(7500*120)</f>
        <v>3.7233333333333333E-3</v>
      </c>
      <c r="F6" s="1">
        <f>2833/(7500*120)</f>
        <v>3.147777777777778E-3</v>
      </c>
    </row>
    <row r="7" spans="1:6" x14ac:dyDescent="0.2">
      <c r="A7" s="1">
        <v>20</v>
      </c>
      <c r="B7" s="1">
        <v>2.4814048950053702E-3</v>
      </c>
      <c r="C7" s="1">
        <f>3113/(12000*120)</f>
        <v>2.1618055555555557E-3</v>
      </c>
      <c r="D7" s="1">
        <f>1398/(7500*120)</f>
        <v>1.5533333333333334E-3</v>
      </c>
      <c r="E7" s="1">
        <f>1130/(7500*120)</f>
        <v>1.2555555555555555E-3</v>
      </c>
      <c r="F7" s="1">
        <f>948/(7500*120)</f>
        <v>1.0533333333333334E-3</v>
      </c>
    </row>
    <row r="8" spans="1:6" x14ac:dyDescent="0.2">
      <c r="A8" s="1">
        <v>25</v>
      </c>
      <c r="B8" s="1">
        <v>7.8869934246789098E-4</v>
      </c>
      <c r="C8" s="1">
        <f>2011/(22000*120)</f>
        <v>7.6174242424242422E-4</v>
      </c>
      <c r="D8" s="1">
        <f xml:space="preserve"> 892/(15000*120)</f>
        <v>4.9555555555555551E-4</v>
      </c>
      <c r="E8" s="1">
        <f>873/(15000*120)</f>
        <v>4.8500000000000003E-4</v>
      </c>
      <c r="F8" s="1">
        <f>566/(15000*120)</f>
        <v>3.1444444444444445E-4</v>
      </c>
    </row>
    <row r="9" spans="1:6" x14ac:dyDescent="0.2">
      <c r="A9" s="1">
        <v>30</v>
      </c>
      <c r="B9" s="1">
        <v>2.4981265611340203E-4</v>
      </c>
      <c r="C9" s="1">
        <f>1221/(42000*120)</f>
        <v>2.4226190476190476E-4</v>
      </c>
      <c r="D9" s="1">
        <f>540/(35000*120)</f>
        <v>1.2857142857142858E-4</v>
      </c>
      <c r="E9" s="1">
        <f>505/(35000*120)</f>
        <v>1.2023809523809524E-4</v>
      </c>
      <c r="F9" s="1">
        <f>370/(35000*120)</f>
        <v>8.8095238095238095E-5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C0A10-0CC1-514D-8DF8-C03723AB6247}">
  <dimension ref="A2:F9"/>
  <sheetViews>
    <sheetView workbookViewId="0">
      <selection activeCell="F4" sqref="F4"/>
    </sheetView>
  </sheetViews>
  <sheetFormatPr baseColWidth="10" defaultRowHeight="16" x14ac:dyDescent="0.2"/>
  <cols>
    <col min="4" max="4" width="12.1640625" bestFit="1" customWidth="1"/>
    <col min="6" max="6" width="12.1640625" bestFit="1" customWidth="1"/>
  </cols>
  <sheetData>
    <row r="2" spans="1:6" x14ac:dyDescent="0.2">
      <c r="A2" s="1" t="s">
        <v>1</v>
      </c>
      <c r="B2" s="1" t="s">
        <v>0</v>
      </c>
      <c r="C2" s="1" t="s">
        <v>5</v>
      </c>
      <c r="D2" s="1" t="s">
        <v>2</v>
      </c>
      <c r="E2" s="1" t="s">
        <v>3</v>
      </c>
      <c r="F2" s="1" t="s">
        <v>4</v>
      </c>
    </row>
    <row r="3" spans="1:6" x14ac:dyDescent="0.2">
      <c r="A3" s="1">
        <v>0</v>
      </c>
      <c r="B3" s="1">
        <v>0.14644660940672599</v>
      </c>
      <c r="C3" s="1">
        <f>7241/(400*120)</f>
        <v>0.15085416666666668</v>
      </c>
      <c r="D3" s="1">
        <f>5696/(500*120)</f>
        <v>9.4933333333333328E-2</v>
      </c>
      <c r="E3" s="1">
        <f>5757/(500*120)</f>
        <v>9.5949999999999994E-2</v>
      </c>
      <c r="F3" s="1">
        <f>5058/(500*120)</f>
        <v>8.43E-2</v>
      </c>
    </row>
    <row r="4" spans="1:6" x14ac:dyDescent="0.2">
      <c r="A4" s="1">
        <v>5</v>
      </c>
      <c r="B4" s="1">
        <v>6.4182685449522894E-2</v>
      </c>
      <c r="C4" s="1">
        <f>31514/(4000*120)</f>
        <v>6.5654166666666666E-2</v>
      </c>
      <c r="D4" s="1">
        <f>2151/(500*120)</f>
        <v>3.585E-2</v>
      </c>
      <c r="E4" s="1">
        <f>6624/(1500*120)</f>
        <v>3.6799999999999999E-2</v>
      </c>
      <c r="F4" s="1">
        <f>2399/(700*120)</f>
        <v>2.8559523809523809E-2</v>
      </c>
    </row>
    <row r="5" spans="1:6" x14ac:dyDescent="0.2">
      <c r="A5" s="1">
        <v>10</v>
      </c>
      <c r="B5" s="1">
        <v>2.3268705377203901E-2</v>
      </c>
      <c r="C5" s="1">
        <f>14129/(5000*120)</f>
        <v>2.3548333333333334E-2</v>
      </c>
      <c r="D5" s="1">
        <f>10622/(7500*120)</f>
        <v>1.1802222222222223E-2</v>
      </c>
      <c r="E5" s="1">
        <f>10942/(7500*120)</f>
        <v>1.2157777777777778E-2</v>
      </c>
      <c r="F5" s="1">
        <f>2754/(2500*120)</f>
        <v>9.1800000000000007E-3</v>
      </c>
    </row>
    <row r="6" spans="1:6" x14ac:dyDescent="0.2">
      <c r="A6" s="1">
        <v>15</v>
      </c>
      <c r="B6" s="1">
        <v>7.7230022720224901E-3</v>
      </c>
      <c r="C6" s="1">
        <f>7216/(8000*120)</f>
        <v>7.5166666666666663E-3</v>
      </c>
      <c r="D6" s="1">
        <f>3076/(7500*120)</f>
        <v>3.4177777777777778E-3</v>
      </c>
      <c r="E6" s="1">
        <f>3351/(7500*120)</f>
        <v>3.7233333333333333E-3</v>
      </c>
      <c r="F6" s="1">
        <f>2533/(7500*120)</f>
        <v>2.8144444444444445E-3</v>
      </c>
    </row>
    <row r="7" spans="1:6" x14ac:dyDescent="0.2">
      <c r="A7" s="1">
        <v>20</v>
      </c>
      <c r="B7" s="1">
        <v>2.4814048950053702E-3</v>
      </c>
      <c r="C7" s="1">
        <f>3413/(12000*120)</f>
        <v>2.3701388888888891E-3</v>
      </c>
      <c r="D7" s="1">
        <f>1098/(7500*120)</f>
        <v>1.2199999999999999E-3</v>
      </c>
      <c r="E7" s="1">
        <f>1130/(7500*120)</f>
        <v>1.2555555555555555E-3</v>
      </c>
      <c r="F7" s="1">
        <f>848/(7500*120)</f>
        <v>9.4222222222222222E-4</v>
      </c>
    </row>
    <row r="8" spans="1:6" x14ac:dyDescent="0.2">
      <c r="A8" s="1">
        <v>25</v>
      </c>
      <c r="B8" s="1">
        <v>7.8869934246789098E-4</v>
      </c>
      <c r="C8" s="1">
        <f>2011/(22000*120)</f>
        <v>7.6174242424242422E-4</v>
      </c>
      <c r="D8" s="1">
        <f xml:space="preserve"> 792/(15000*120)</f>
        <v>4.4000000000000002E-4</v>
      </c>
      <c r="E8" s="1">
        <f>873/(15000*120)</f>
        <v>4.8500000000000003E-4</v>
      </c>
      <c r="F8" s="1">
        <f>566/(15000*120)</f>
        <v>3.1444444444444445E-4</v>
      </c>
    </row>
    <row r="9" spans="1:6" x14ac:dyDescent="0.2">
      <c r="A9" s="1">
        <v>30</v>
      </c>
      <c r="B9" s="1">
        <v>2.4981265611340203E-4</v>
      </c>
      <c r="C9" s="1">
        <f>1221/(42000*120)</f>
        <v>2.4226190476190476E-4</v>
      </c>
      <c r="D9" s="1">
        <f>460/(35000*120)</f>
        <v>1.0952380952380952E-4</v>
      </c>
      <c r="E9" s="1">
        <f>505/(35000*120)</f>
        <v>1.2023809523809524E-4</v>
      </c>
      <c r="F9" s="1">
        <f>370/(35000*120)</f>
        <v>8.8095238095238095E-5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</dc:creator>
  <cp:lastModifiedBy>CITRA</cp:lastModifiedBy>
  <dcterms:created xsi:type="dcterms:W3CDTF">2020-01-30T11:03:56Z</dcterms:created>
  <dcterms:modified xsi:type="dcterms:W3CDTF">2020-07-24T17:32:44Z</dcterms:modified>
</cp:coreProperties>
</file>