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8.bin" ContentType="application/vnd.openxmlformats-officedocument.spreadsheetml.customProperty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K:\0_Palvelukokonaisuudet\MAKA\Like\yks_toiminnanohjaus\Tiimi_Invest\1_Työntekijät\Arponen Petri\OHJELMOINTITYÖKALU\excel taulukot\"/>
    </mc:Choice>
  </mc:AlternateContent>
  <xr:revisionPtr revIDLastSave="0" documentId="13_ncr:1_{9F4BC531-67DC-49A6-A12F-D0876A652CB7}" xr6:coauthVersionLast="47" xr6:coauthVersionMax="47" xr10:uidLastSave="{00000000-0000-0000-0000-000000000000}"/>
  <bookViews>
    <workbookView xWindow="-120" yWindow="-120" windowWidth="29040" windowHeight="15225" firstSheet="1" activeTab="1" xr2:uid="{00000000-000D-0000-FFFF-FFFF00000000}"/>
  </bookViews>
  <sheets>
    <sheet name="LÄNTINEN" sheetId="5" state="hidden" r:id="rId1"/>
    <sheet name="KESKINEN SP3" sheetId="6" r:id="rId2"/>
    <sheet name="POHJOINEN SP4" sheetId="7" r:id="rId3"/>
    <sheet name="KAAKKOINEN" sheetId="9" state="hidden" r:id="rId4"/>
    <sheet name="ITÄINEN" sheetId="10" state="hidden" r:id="rId5"/>
    <sheet name="KAMPPI-TÖÖLÖNLAHTI" sheetId="11" state="hidden" r:id="rId6"/>
    <sheet name="KAAVIO" sheetId="14" state="hidden" r:id="rId7"/>
    <sheet name="Erittelyt 05-09" sheetId="17" state="hidden" r:id="rId8"/>
    <sheet name="KOILLINEN SP5" sheetId="20" r:id="rId9"/>
    <sheet name="kategoriat" sheetId="21" r:id="rId10"/>
  </sheets>
  <definedNames>
    <definedName name="_xlnm.Print_Area" localSheetId="7">'Erittelyt 05-09'!$A$1:$I$233</definedName>
    <definedName name="_xlnm.Print_Area" localSheetId="4">ITÄINEN!$A$1:$P$265</definedName>
    <definedName name="_xlnm.Print_Area" localSheetId="3">KAAKKOINEN!$A$14:$P$121</definedName>
    <definedName name="_xlnm.Print_Area" localSheetId="6">KAAVIO!$A$1:$J$264</definedName>
    <definedName name="_xlnm.Print_Area" localSheetId="5">'KAMPPI-TÖÖLÖNLAHTI'!$A$1:$P$55</definedName>
    <definedName name="_xlnm.Print_Area" localSheetId="0">LÄNTINEN!$A$1:$P$216</definedName>
    <definedName name="_xlnm.Print_Area">#REF!</definedName>
    <definedName name="TUlostusalueSP1">#REF!</definedName>
    <definedName name="_xlnm.Print_Titles" localSheetId="7">'Erittelyt 05-09'!$1:$11</definedName>
    <definedName name="_xlnm.Print_Titles" localSheetId="4">ITÄINEN!$1:$13</definedName>
    <definedName name="_xlnm.Print_Titles" localSheetId="3">KAAKKOINEN!$1:$13</definedName>
    <definedName name="_xlnm.Print_Titles" localSheetId="5">'KAMPPI-TÖÖLÖNLAHTI'!$1:$13</definedName>
    <definedName name="_xlnm.Print_Titles" localSheetId="1">'KESKINEN SP3'!$10:$12</definedName>
    <definedName name="_xlnm.Print_Titles" localSheetId="8">'KOILLINEN SP5'!$10:$12</definedName>
    <definedName name="_xlnm.Print_Titles" localSheetId="0">LÄNTINEN!$1:$13</definedName>
    <definedName name="_xlnm.Print_Titles" localSheetId="2">'POHJOINEN SP4'!$10:$12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7" l="1"/>
  <c r="AB28" i="7"/>
  <c r="AA28" i="7"/>
  <c r="Z28" i="7"/>
  <c r="Y28" i="7"/>
  <c r="X28" i="7"/>
  <c r="W28" i="7"/>
  <c r="V28" i="7"/>
  <c r="U28" i="7"/>
  <c r="T28" i="7"/>
  <c r="AC95" i="20"/>
  <c r="AB95" i="20"/>
  <c r="AA95" i="20"/>
  <c r="Z95" i="20"/>
  <c r="Y95" i="20"/>
  <c r="X95" i="20"/>
  <c r="W95" i="20"/>
  <c r="V95" i="20"/>
  <c r="U95" i="20"/>
  <c r="T95" i="20"/>
  <c r="T67" i="7"/>
  <c r="U67" i="7"/>
  <c r="AC62" i="6"/>
  <c r="AB62" i="6"/>
  <c r="AA62" i="6"/>
  <c r="Z62" i="6"/>
  <c r="Y62" i="6"/>
  <c r="X62" i="6"/>
  <c r="W62" i="6"/>
  <c r="V62" i="6"/>
  <c r="U62" i="6"/>
  <c r="T62" i="6"/>
  <c r="AC115" i="7"/>
  <c r="AB115" i="7"/>
  <c r="AA115" i="7"/>
  <c r="Z115" i="7"/>
  <c r="Y115" i="7"/>
  <c r="X115" i="7"/>
  <c r="W115" i="7"/>
  <c r="V115" i="7"/>
  <c r="U115" i="7"/>
  <c r="T115" i="7"/>
  <c r="AC74" i="20" l="1"/>
  <c r="AB74" i="20"/>
  <c r="AA74" i="20"/>
  <c r="Z74" i="20"/>
  <c r="Y74" i="20"/>
  <c r="X74" i="20"/>
  <c r="W74" i="20"/>
  <c r="V74" i="20"/>
  <c r="U74" i="20"/>
  <c r="T74" i="20"/>
  <c r="AC31" i="20"/>
  <c r="AB31" i="20"/>
  <c r="AA31" i="20"/>
  <c r="Z31" i="20"/>
  <c r="Y31" i="20"/>
  <c r="X31" i="20"/>
  <c r="W31" i="20"/>
  <c r="V31" i="20"/>
  <c r="U31" i="20"/>
  <c r="T31" i="20"/>
  <c r="AC30" i="20"/>
  <c r="AB30" i="20"/>
  <c r="AA30" i="20"/>
  <c r="Z30" i="20"/>
  <c r="Y30" i="20"/>
  <c r="X30" i="20"/>
  <c r="W30" i="20"/>
  <c r="V30" i="20"/>
  <c r="U30" i="20"/>
  <c r="T30" i="20"/>
  <c r="AC29" i="20"/>
  <c r="AB29" i="20"/>
  <c r="AA29" i="20"/>
  <c r="Z29" i="20"/>
  <c r="Y29" i="20"/>
  <c r="X29" i="20"/>
  <c r="W29" i="20"/>
  <c r="V29" i="20"/>
  <c r="U29" i="20"/>
  <c r="T29" i="20"/>
  <c r="G28" i="20"/>
  <c r="AB28" i="20" s="1"/>
  <c r="G27" i="20"/>
  <c r="W27" i="20" s="1"/>
  <c r="AC98" i="20"/>
  <c r="AB98" i="20"/>
  <c r="AA98" i="20"/>
  <c r="Z98" i="20"/>
  <c r="Y98" i="20"/>
  <c r="X98" i="20"/>
  <c r="W98" i="20"/>
  <c r="V98" i="20"/>
  <c r="U98" i="20"/>
  <c r="T98" i="20"/>
  <c r="AC30" i="7"/>
  <c r="AB30" i="7"/>
  <c r="AA30" i="7"/>
  <c r="Z30" i="7"/>
  <c r="Y30" i="7"/>
  <c r="X30" i="7"/>
  <c r="W30" i="7"/>
  <c r="V30" i="7"/>
  <c r="U30" i="7"/>
  <c r="T30" i="7"/>
  <c r="AC27" i="7"/>
  <c r="AB27" i="7"/>
  <c r="AA27" i="7"/>
  <c r="Z27" i="7"/>
  <c r="Y27" i="7"/>
  <c r="X27" i="7"/>
  <c r="W27" i="7"/>
  <c r="V27" i="7"/>
  <c r="U27" i="7"/>
  <c r="T27" i="7"/>
  <c r="AC39" i="20"/>
  <c r="AB39" i="20"/>
  <c r="AA39" i="20"/>
  <c r="Z39" i="20"/>
  <c r="Y39" i="20"/>
  <c r="X39" i="20"/>
  <c r="W39" i="20"/>
  <c r="V39" i="20"/>
  <c r="U39" i="20"/>
  <c r="T39" i="20"/>
  <c r="AC179" i="20"/>
  <c r="AB179" i="20"/>
  <c r="AA179" i="20"/>
  <c r="Z179" i="20"/>
  <c r="Y179" i="20"/>
  <c r="X179" i="20"/>
  <c r="W179" i="20"/>
  <c r="V179" i="20"/>
  <c r="U179" i="20"/>
  <c r="T179" i="20"/>
  <c r="U28" i="20" l="1"/>
  <c r="V28" i="20"/>
  <c r="W28" i="20"/>
  <c r="X28" i="20"/>
  <c r="X27" i="20"/>
  <c r="Y28" i="20"/>
  <c r="Y27" i="20"/>
  <c r="Z28" i="20"/>
  <c r="Z27" i="20"/>
  <c r="AC28" i="20"/>
  <c r="AA27" i="20"/>
  <c r="T27" i="20"/>
  <c r="AB27" i="20"/>
  <c r="AC27" i="20"/>
  <c r="V27" i="20"/>
  <c r="AA28" i="20"/>
  <c r="U27" i="20"/>
  <c r="T28" i="20"/>
  <c r="AC44" i="6" l="1"/>
  <c r="AB44" i="6"/>
  <c r="AA44" i="6"/>
  <c r="Z44" i="6"/>
  <c r="Y44" i="6"/>
  <c r="X44" i="6"/>
  <c r="W44" i="6"/>
  <c r="V44" i="6"/>
  <c r="U44" i="6"/>
  <c r="T44" i="6"/>
  <c r="AC43" i="6"/>
  <c r="AB43" i="6"/>
  <c r="AA43" i="6"/>
  <c r="Z43" i="6"/>
  <c r="Y43" i="6"/>
  <c r="X43" i="6"/>
  <c r="W43" i="6"/>
  <c r="V43" i="6"/>
  <c r="U43" i="6"/>
  <c r="T43" i="6"/>
  <c r="AC54" i="6" l="1"/>
  <c r="AB54" i="6"/>
  <c r="AA54" i="6"/>
  <c r="Z54" i="6"/>
  <c r="Y54" i="6"/>
  <c r="X54" i="6"/>
  <c r="W54" i="6"/>
  <c r="V54" i="6"/>
  <c r="U54" i="6"/>
  <c r="T54" i="6"/>
  <c r="T39" i="6" l="1"/>
  <c r="U39" i="6"/>
  <c r="V39" i="6"/>
  <c r="W39" i="6"/>
  <c r="X39" i="6"/>
  <c r="Y39" i="6"/>
  <c r="AA39" i="6"/>
  <c r="AB39" i="6"/>
  <c r="X34" i="6" l="1"/>
  <c r="T303" i="20"/>
  <c r="AC303" i="20"/>
  <c r="AB303" i="20"/>
  <c r="AA303" i="20"/>
  <c r="Z303" i="20"/>
  <c r="Y303" i="20"/>
  <c r="X303" i="20"/>
  <c r="W303" i="20"/>
  <c r="V303" i="20"/>
  <c r="U303" i="20"/>
  <c r="AC177" i="20"/>
  <c r="AC396" i="20" s="1"/>
  <c r="AB177" i="20"/>
  <c r="AB396" i="20" s="1"/>
  <c r="AA177" i="20"/>
  <c r="AA396" i="20" s="1"/>
  <c r="Z177" i="20"/>
  <c r="Z396" i="20" s="1"/>
  <c r="Y177" i="20"/>
  <c r="Y396" i="20" s="1"/>
  <c r="X177" i="20"/>
  <c r="X396" i="20" s="1"/>
  <c r="W177" i="20"/>
  <c r="W396" i="20" s="1"/>
  <c r="V177" i="20"/>
  <c r="V396" i="20" s="1"/>
  <c r="U177" i="20"/>
  <c r="U396" i="20" s="1"/>
  <c r="T177" i="20"/>
  <c r="T396" i="20" s="1"/>
  <c r="G231" i="20"/>
  <c r="G230" i="20"/>
  <c r="Y230" i="20" s="1"/>
  <c r="G229" i="20"/>
  <c r="W229" i="20" s="1"/>
  <c r="G228" i="20"/>
  <c r="Z228" i="20" s="1"/>
  <c r="G227" i="20"/>
  <c r="Z227" i="20" s="1"/>
  <c r="AC225" i="20"/>
  <c r="AB225" i="20"/>
  <c r="AA225" i="20"/>
  <c r="Z225" i="20"/>
  <c r="Y225" i="20"/>
  <c r="X225" i="20"/>
  <c r="W225" i="20"/>
  <c r="V225" i="20"/>
  <c r="U225" i="20"/>
  <c r="T225" i="20"/>
  <c r="AC224" i="20"/>
  <c r="AB224" i="20"/>
  <c r="AA224" i="20"/>
  <c r="Z224" i="20"/>
  <c r="Y224" i="20"/>
  <c r="X224" i="20"/>
  <c r="W224" i="20"/>
  <c r="V224" i="20"/>
  <c r="U224" i="20"/>
  <c r="T224" i="20"/>
  <c r="AC223" i="20"/>
  <c r="AB223" i="20"/>
  <c r="AA223" i="20"/>
  <c r="Z223" i="20"/>
  <c r="Y223" i="20"/>
  <c r="X223" i="20"/>
  <c r="W223" i="20"/>
  <c r="V223" i="20"/>
  <c r="U223" i="20"/>
  <c r="T223" i="20"/>
  <c r="AC222" i="20"/>
  <c r="AB222" i="20"/>
  <c r="AA222" i="20"/>
  <c r="Z222" i="20"/>
  <c r="Y222" i="20"/>
  <c r="X222" i="20"/>
  <c r="W222" i="20"/>
  <c r="V222" i="20"/>
  <c r="U222" i="20"/>
  <c r="T222" i="20"/>
  <c r="AC221" i="20"/>
  <c r="AB221" i="20"/>
  <c r="AA221" i="20"/>
  <c r="Z221" i="20"/>
  <c r="Y221" i="20"/>
  <c r="X221" i="20"/>
  <c r="W221" i="20"/>
  <c r="V221" i="20"/>
  <c r="U221" i="20"/>
  <c r="T221" i="20"/>
  <c r="AC220" i="20"/>
  <c r="AB220" i="20"/>
  <c r="AA220" i="20"/>
  <c r="Z220" i="20"/>
  <c r="Y220" i="20"/>
  <c r="X220" i="20"/>
  <c r="W220" i="20"/>
  <c r="V220" i="20"/>
  <c r="U220" i="20"/>
  <c r="T220" i="20"/>
  <c r="AC219" i="20"/>
  <c r="AB219" i="20"/>
  <c r="AA219" i="20"/>
  <c r="Z219" i="20"/>
  <c r="Y219" i="20"/>
  <c r="X219" i="20"/>
  <c r="W219" i="20"/>
  <c r="V219" i="20"/>
  <c r="U219" i="20"/>
  <c r="T219" i="20"/>
  <c r="AC218" i="20"/>
  <c r="AB218" i="20"/>
  <c r="AA218" i="20"/>
  <c r="Z218" i="20"/>
  <c r="Y218" i="20"/>
  <c r="X218" i="20"/>
  <c r="W218" i="20"/>
  <c r="V218" i="20"/>
  <c r="U218" i="20"/>
  <c r="T218" i="20"/>
  <c r="AC217" i="20"/>
  <c r="AB217" i="20"/>
  <c r="AA217" i="20"/>
  <c r="Z217" i="20"/>
  <c r="Y217" i="20"/>
  <c r="X217" i="20"/>
  <c r="W217" i="20"/>
  <c r="V217" i="20"/>
  <c r="U217" i="20"/>
  <c r="T217" i="20"/>
  <c r="AC216" i="20"/>
  <c r="AB216" i="20"/>
  <c r="AA216" i="20"/>
  <c r="Z216" i="20"/>
  <c r="Y216" i="20"/>
  <c r="X216" i="20"/>
  <c r="W216" i="20"/>
  <c r="V216" i="20"/>
  <c r="U216" i="20"/>
  <c r="T216" i="20"/>
  <c r="AC175" i="20"/>
  <c r="AC182" i="20"/>
  <c r="AC183" i="20"/>
  <c r="AC185" i="20"/>
  <c r="AB175" i="20"/>
  <c r="AB182" i="20"/>
  <c r="AB183" i="20"/>
  <c r="AB185" i="20"/>
  <c r="AA175" i="20"/>
  <c r="AA182" i="20"/>
  <c r="AA183" i="20"/>
  <c r="AA185" i="20"/>
  <c r="Z175" i="20"/>
  <c r="Z182" i="20"/>
  <c r="Z183" i="20"/>
  <c r="Z185" i="20"/>
  <c r="Y175" i="20"/>
  <c r="Y182" i="20"/>
  <c r="Y183" i="20"/>
  <c r="Y185" i="20"/>
  <c r="X175" i="20"/>
  <c r="X182" i="20"/>
  <c r="X183" i="20"/>
  <c r="X185" i="20"/>
  <c r="W175" i="20"/>
  <c r="W182" i="20"/>
  <c r="W183" i="20"/>
  <c r="V175" i="20"/>
  <c r="V182" i="20"/>
  <c r="V183" i="20"/>
  <c r="U175" i="20"/>
  <c r="U182" i="20"/>
  <c r="U183" i="20"/>
  <c r="T175" i="20"/>
  <c r="T182" i="20"/>
  <c r="T183" i="20"/>
  <c r="AC109" i="20"/>
  <c r="AB109" i="20"/>
  <c r="AA109" i="20"/>
  <c r="Z109" i="20"/>
  <c r="Y109" i="20"/>
  <c r="X109" i="20"/>
  <c r="W109" i="20"/>
  <c r="V109" i="20"/>
  <c r="U109" i="20"/>
  <c r="T109" i="20"/>
  <c r="AC63" i="7"/>
  <c r="AB63" i="7"/>
  <c r="AA63" i="7"/>
  <c r="Z63" i="7"/>
  <c r="Y63" i="7"/>
  <c r="X63" i="7"/>
  <c r="W63" i="7"/>
  <c r="V63" i="7"/>
  <c r="U63" i="7"/>
  <c r="T63" i="7"/>
  <c r="AC62" i="7"/>
  <c r="AB62" i="7"/>
  <c r="AA62" i="7"/>
  <c r="Z62" i="7"/>
  <c r="Y62" i="7"/>
  <c r="X62" i="7"/>
  <c r="W62" i="7"/>
  <c r="V62" i="7"/>
  <c r="U62" i="7"/>
  <c r="T62" i="7"/>
  <c r="AC37" i="20"/>
  <c r="AB37" i="20"/>
  <c r="AA37" i="20"/>
  <c r="Z37" i="20"/>
  <c r="Y37" i="20"/>
  <c r="X37" i="20"/>
  <c r="W37" i="20"/>
  <c r="V37" i="20"/>
  <c r="U37" i="20"/>
  <c r="T37" i="20"/>
  <c r="AC35" i="20"/>
  <c r="AB35" i="20"/>
  <c r="AA35" i="20"/>
  <c r="Z35" i="20"/>
  <c r="Y35" i="20"/>
  <c r="X35" i="20"/>
  <c r="W35" i="20"/>
  <c r="T35" i="20"/>
  <c r="AC34" i="20"/>
  <c r="AC395" i="20" s="1"/>
  <c r="AB34" i="20"/>
  <c r="AB395" i="20" s="1"/>
  <c r="AA34" i="20"/>
  <c r="AA395" i="20" s="1"/>
  <c r="Z34" i="20"/>
  <c r="Z395" i="20" s="1"/>
  <c r="Y34" i="20"/>
  <c r="Y395" i="20" s="1"/>
  <c r="X34" i="20"/>
  <c r="X395" i="20" s="1"/>
  <c r="W34" i="20"/>
  <c r="W395" i="20" s="1"/>
  <c r="V34" i="20"/>
  <c r="V395" i="20" s="1"/>
  <c r="U395" i="20"/>
  <c r="T395" i="20"/>
  <c r="AC26" i="20"/>
  <c r="AB26" i="20"/>
  <c r="AA26" i="20"/>
  <c r="Z26" i="20"/>
  <c r="Y26" i="20"/>
  <c r="X26" i="20"/>
  <c r="W26" i="20"/>
  <c r="V26" i="20"/>
  <c r="U26" i="20"/>
  <c r="T26" i="20"/>
  <c r="AC50" i="7"/>
  <c r="AB50" i="7"/>
  <c r="AA50" i="7"/>
  <c r="Z50" i="7"/>
  <c r="Y50" i="7"/>
  <c r="X50" i="7"/>
  <c r="W50" i="7"/>
  <c r="V50" i="7"/>
  <c r="U50" i="7"/>
  <c r="T50" i="7"/>
  <c r="AC49" i="7"/>
  <c r="AB49" i="7"/>
  <c r="AA49" i="7"/>
  <c r="Z49" i="7"/>
  <c r="Y49" i="7"/>
  <c r="X49" i="7"/>
  <c r="W49" i="7"/>
  <c r="V49" i="7"/>
  <c r="U49" i="7"/>
  <c r="T49" i="7"/>
  <c r="AC48" i="7"/>
  <c r="AB48" i="7"/>
  <c r="AA48" i="7"/>
  <c r="Z48" i="7"/>
  <c r="Y48" i="7"/>
  <c r="X48" i="7"/>
  <c r="W48" i="7"/>
  <c r="V48" i="7"/>
  <c r="U48" i="7"/>
  <c r="T48" i="7"/>
  <c r="AC47" i="7"/>
  <c r="AB47" i="7"/>
  <c r="AA47" i="7"/>
  <c r="Z47" i="7"/>
  <c r="Y47" i="7"/>
  <c r="X47" i="7"/>
  <c r="W47" i="7"/>
  <c r="V47" i="7"/>
  <c r="U47" i="7"/>
  <c r="T47" i="7"/>
  <c r="AC46" i="7"/>
  <c r="AB46" i="7"/>
  <c r="AA46" i="7"/>
  <c r="Z46" i="7"/>
  <c r="Y46" i="7"/>
  <c r="X46" i="7"/>
  <c r="W46" i="7"/>
  <c r="V46" i="7"/>
  <c r="U46" i="7"/>
  <c r="T46" i="7"/>
  <c r="AC45" i="7"/>
  <c r="AB45" i="7"/>
  <c r="AA45" i="7"/>
  <c r="Z45" i="7"/>
  <c r="Y45" i="7"/>
  <c r="X45" i="7"/>
  <c r="W45" i="7"/>
  <c r="V45" i="7"/>
  <c r="U45" i="7"/>
  <c r="T45" i="7"/>
  <c r="AC44" i="7"/>
  <c r="AB44" i="7"/>
  <c r="AA44" i="7"/>
  <c r="Z44" i="7"/>
  <c r="Y44" i="7"/>
  <c r="X44" i="7"/>
  <c r="W44" i="7"/>
  <c r="V44" i="7"/>
  <c r="U44" i="7"/>
  <c r="T44" i="7"/>
  <c r="AC43" i="7"/>
  <c r="AB43" i="7"/>
  <c r="AA43" i="7"/>
  <c r="Z43" i="7"/>
  <c r="Y43" i="7"/>
  <c r="X43" i="7"/>
  <c r="W43" i="7"/>
  <c r="V43" i="7"/>
  <c r="U43" i="7"/>
  <c r="T43" i="7"/>
  <c r="AC68" i="20"/>
  <c r="AB68" i="20"/>
  <c r="AA68" i="20"/>
  <c r="Z68" i="20"/>
  <c r="Y68" i="20"/>
  <c r="X68" i="20"/>
  <c r="W68" i="20"/>
  <c r="V68" i="20"/>
  <c r="U68" i="20"/>
  <c r="T68" i="20"/>
  <c r="V32" i="6"/>
  <c r="X72" i="20"/>
  <c r="V67" i="7"/>
  <c r="W67" i="7"/>
  <c r="X67" i="7"/>
  <c r="Y67" i="7"/>
  <c r="Z67" i="7"/>
  <c r="AA67" i="7"/>
  <c r="AB67" i="7"/>
  <c r="AC67" i="7"/>
  <c r="AC72" i="20"/>
  <c r="AB72" i="20"/>
  <c r="AA72" i="20"/>
  <c r="Z72" i="20"/>
  <c r="Y72" i="20"/>
  <c r="W72" i="20"/>
  <c r="V72" i="20"/>
  <c r="U72" i="20"/>
  <c r="T72" i="20"/>
  <c r="Y36" i="6"/>
  <c r="U36" i="6"/>
  <c r="V36" i="6"/>
  <c r="AC61" i="7"/>
  <c r="AB61" i="7"/>
  <c r="AA61" i="7"/>
  <c r="Z61" i="7"/>
  <c r="Y61" i="7"/>
  <c r="X61" i="7"/>
  <c r="W61" i="7"/>
  <c r="V61" i="7"/>
  <c r="U61" i="7"/>
  <c r="T61" i="7"/>
  <c r="AC65" i="20"/>
  <c r="AB65" i="20"/>
  <c r="AA65" i="20"/>
  <c r="Z65" i="20"/>
  <c r="Y65" i="20"/>
  <c r="X65" i="20"/>
  <c r="W65" i="20"/>
  <c r="V65" i="20"/>
  <c r="U65" i="20"/>
  <c r="T65" i="20"/>
  <c r="G56" i="6"/>
  <c r="G51" i="6"/>
  <c r="T52" i="6"/>
  <c r="U52" i="6"/>
  <c r="V52" i="6"/>
  <c r="W52" i="6"/>
  <c r="X52" i="6"/>
  <c r="Y52" i="6"/>
  <c r="Z52" i="6"/>
  <c r="AA52" i="6"/>
  <c r="AB52" i="6"/>
  <c r="AC52" i="6"/>
  <c r="T53" i="6"/>
  <c r="U53" i="6"/>
  <c r="V53" i="6"/>
  <c r="W53" i="6"/>
  <c r="X53" i="6"/>
  <c r="Y53" i="6"/>
  <c r="Z53" i="6"/>
  <c r="AA53" i="6"/>
  <c r="AB53" i="6"/>
  <c r="AC53" i="6"/>
  <c r="AC392" i="20"/>
  <c r="AB392" i="20"/>
  <c r="AA392" i="20"/>
  <c r="Z392" i="20"/>
  <c r="Y392" i="20"/>
  <c r="X392" i="20"/>
  <c r="W392" i="20"/>
  <c r="V392" i="20"/>
  <c r="U392" i="20"/>
  <c r="T392" i="20"/>
  <c r="AC391" i="20"/>
  <c r="AB391" i="20"/>
  <c r="AA391" i="20"/>
  <c r="Z391" i="20"/>
  <c r="Y391" i="20"/>
  <c r="X391" i="20"/>
  <c r="W391" i="20"/>
  <c r="V391" i="20"/>
  <c r="U391" i="20"/>
  <c r="T391" i="20"/>
  <c r="AC108" i="20"/>
  <c r="AB108" i="20"/>
  <c r="AA108" i="20"/>
  <c r="Z108" i="20"/>
  <c r="Y108" i="20"/>
  <c r="X108" i="20"/>
  <c r="W108" i="20"/>
  <c r="V108" i="20"/>
  <c r="U108" i="20"/>
  <c r="T108" i="20"/>
  <c r="AC59" i="20"/>
  <c r="AB59" i="20"/>
  <c r="AA59" i="20"/>
  <c r="Z59" i="20"/>
  <c r="Y59" i="20"/>
  <c r="X59" i="20"/>
  <c r="W59" i="20"/>
  <c r="V59" i="20"/>
  <c r="U59" i="20"/>
  <c r="T59" i="20"/>
  <c r="AC58" i="20"/>
  <c r="AB58" i="20"/>
  <c r="AA58" i="20"/>
  <c r="Z58" i="20"/>
  <c r="Y58" i="20"/>
  <c r="X58" i="20"/>
  <c r="W58" i="20"/>
  <c r="V58" i="20"/>
  <c r="U58" i="20"/>
  <c r="T58" i="20"/>
  <c r="AC57" i="20"/>
  <c r="AB57" i="20"/>
  <c r="AA57" i="20"/>
  <c r="Z57" i="20"/>
  <c r="Y57" i="20"/>
  <c r="X57" i="20"/>
  <c r="W57" i="20"/>
  <c r="V57" i="20"/>
  <c r="U57" i="20"/>
  <c r="T57" i="20"/>
  <c r="AC388" i="20"/>
  <c r="AB388" i="20"/>
  <c r="AA388" i="20"/>
  <c r="Z388" i="20"/>
  <c r="Y388" i="20"/>
  <c r="X388" i="20"/>
  <c r="W388" i="20"/>
  <c r="V388" i="20"/>
  <c r="U388" i="20"/>
  <c r="T388" i="20"/>
  <c r="AC387" i="20"/>
  <c r="AB387" i="20"/>
  <c r="AA387" i="20"/>
  <c r="Z387" i="20"/>
  <c r="Y387" i="20"/>
  <c r="X387" i="20"/>
  <c r="W387" i="20"/>
  <c r="V387" i="20"/>
  <c r="U387" i="20"/>
  <c r="T387" i="20"/>
  <c r="AC108" i="7"/>
  <c r="AB108" i="7"/>
  <c r="AA108" i="7"/>
  <c r="Z108" i="7"/>
  <c r="Y108" i="7"/>
  <c r="X108" i="7"/>
  <c r="W108" i="7"/>
  <c r="V108" i="7"/>
  <c r="U108" i="7"/>
  <c r="T108" i="7"/>
  <c r="AC25" i="6"/>
  <c r="AB25" i="6"/>
  <c r="AA25" i="6"/>
  <c r="Z25" i="6"/>
  <c r="Y25" i="6"/>
  <c r="X25" i="6"/>
  <c r="W25" i="6"/>
  <c r="V25" i="6"/>
  <c r="U25" i="6"/>
  <c r="T25" i="6"/>
  <c r="AC36" i="6"/>
  <c r="AB36" i="6"/>
  <c r="AA36" i="6"/>
  <c r="X36" i="6"/>
  <c r="W36" i="6"/>
  <c r="T36" i="6"/>
  <c r="AC32" i="7"/>
  <c r="AB32" i="7"/>
  <c r="AA32" i="7"/>
  <c r="Z32" i="7"/>
  <c r="Y32" i="7"/>
  <c r="X32" i="7"/>
  <c r="W32" i="7"/>
  <c r="V32" i="7"/>
  <c r="U32" i="7"/>
  <c r="T32" i="7"/>
  <c r="AC201" i="20"/>
  <c r="AB201" i="20"/>
  <c r="AA201" i="20"/>
  <c r="Z201" i="20"/>
  <c r="Y201" i="20"/>
  <c r="X201" i="20"/>
  <c r="W201" i="20"/>
  <c r="V201" i="20"/>
  <c r="U201" i="20"/>
  <c r="T201" i="20"/>
  <c r="AC70" i="20"/>
  <c r="AB70" i="20"/>
  <c r="AA70" i="20"/>
  <c r="Z70" i="20"/>
  <c r="Y70" i="20"/>
  <c r="X70" i="20"/>
  <c r="W70" i="20"/>
  <c r="V70" i="20"/>
  <c r="U70" i="20"/>
  <c r="T70" i="20"/>
  <c r="AC378" i="20"/>
  <c r="AB378" i="20"/>
  <c r="AA378" i="20"/>
  <c r="Z378" i="20"/>
  <c r="Y378" i="20"/>
  <c r="X378" i="20"/>
  <c r="W378" i="20"/>
  <c r="V378" i="20"/>
  <c r="U378" i="20"/>
  <c r="T378" i="20"/>
  <c r="AC370" i="20"/>
  <c r="AB370" i="20"/>
  <c r="AA370" i="20"/>
  <c r="Z370" i="20"/>
  <c r="Y370" i="20"/>
  <c r="X370" i="20"/>
  <c r="W370" i="20"/>
  <c r="V370" i="20"/>
  <c r="U370" i="20"/>
  <c r="T370" i="20"/>
  <c r="AC369" i="20"/>
  <c r="AB369" i="20"/>
  <c r="AA369" i="20"/>
  <c r="Z369" i="20"/>
  <c r="Y369" i="20"/>
  <c r="X369" i="20"/>
  <c r="W369" i="20"/>
  <c r="V369" i="20"/>
  <c r="U369" i="20"/>
  <c r="T369" i="20"/>
  <c r="AC368" i="20"/>
  <c r="AB368" i="20"/>
  <c r="AA368" i="20"/>
  <c r="Z368" i="20"/>
  <c r="Y368" i="20"/>
  <c r="X368" i="20"/>
  <c r="W368" i="20"/>
  <c r="V368" i="20"/>
  <c r="U368" i="20"/>
  <c r="T368" i="20"/>
  <c r="AC367" i="20"/>
  <c r="AB367" i="20"/>
  <c r="AA367" i="20"/>
  <c r="Z367" i="20"/>
  <c r="Y367" i="20"/>
  <c r="X367" i="20"/>
  <c r="W367" i="20"/>
  <c r="V367" i="20"/>
  <c r="U367" i="20"/>
  <c r="T367" i="20"/>
  <c r="AC125" i="20"/>
  <c r="AB125" i="20"/>
  <c r="AA125" i="20"/>
  <c r="Z125" i="20"/>
  <c r="Y125" i="20"/>
  <c r="X125" i="20"/>
  <c r="W125" i="20"/>
  <c r="V125" i="20"/>
  <c r="U125" i="20"/>
  <c r="T125" i="20"/>
  <c r="AC386" i="20"/>
  <c r="AB386" i="20"/>
  <c r="AA386" i="20"/>
  <c r="Z386" i="20"/>
  <c r="Y386" i="20"/>
  <c r="X386" i="20"/>
  <c r="W386" i="20"/>
  <c r="V386" i="20"/>
  <c r="U386" i="20"/>
  <c r="T386" i="20"/>
  <c r="AC36" i="7"/>
  <c r="AB36" i="7"/>
  <c r="AA36" i="7"/>
  <c r="Z36" i="7"/>
  <c r="Y36" i="7"/>
  <c r="X36" i="7"/>
  <c r="W36" i="7"/>
  <c r="V36" i="7"/>
  <c r="U36" i="7"/>
  <c r="T36" i="7"/>
  <c r="AC42" i="6"/>
  <c r="AB42" i="6"/>
  <c r="AA42" i="6"/>
  <c r="Z42" i="6"/>
  <c r="Y42" i="6"/>
  <c r="X42" i="6"/>
  <c r="W42" i="6"/>
  <c r="V42" i="6"/>
  <c r="U42" i="6"/>
  <c r="T42" i="6"/>
  <c r="AC41" i="6"/>
  <c r="AB41" i="6"/>
  <c r="AA41" i="6"/>
  <c r="Z41" i="6"/>
  <c r="Y41" i="6"/>
  <c r="X41" i="6"/>
  <c r="W41" i="6"/>
  <c r="V41" i="6"/>
  <c r="U41" i="6"/>
  <c r="AC38" i="6"/>
  <c r="AB38" i="6"/>
  <c r="AA38" i="6"/>
  <c r="Z38" i="6"/>
  <c r="Y38" i="6"/>
  <c r="X38" i="6"/>
  <c r="W38" i="6"/>
  <c r="V38" i="6"/>
  <c r="U38" i="6"/>
  <c r="T38" i="6"/>
  <c r="AC35" i="6"/>
  <c r="AB35" i="6"/>
  <c r="AA35" i="6"/>
  <c r="Z35" i="6"/>
  <c r="Y35" i="6"/>
  <c r="X35" i="6"/>
  <c r="W35" i="6"/>
  <c r="V35" i="6"/>
  <c r="U35" i="6"/>
  <c r="T35" i="6"/>
  <c r="AC34" i="6"/>
  <c r="AB34" i="6"/>
  <c r="AA34" i="6"/>
  <c r="Z34" i="6"/>
  <c r="Y34" i="6"/>
  <c r="W34" i="6"/>
  <c r="V34" i="6"/>
  <c r="U34" i="6"/>
  <c r="T34" i="6"/>
  <c r="AC33" i="6"/>
  <c r="AB33" i="6"/>
  <c r="AA33" i="6"/>
  <c r="Z33" i="6"/>
  <c r="Y33" i="6"/>
  <c r="X33" i="6"/>
  <c r="W33" i="6"/>
  <c r="V33" i="6"/>
  <c r="U33" i="6"/>
  <c r="T33" i="6"/>
  <c r="AC32" i="6"/>
  <c r="AB32" i="6"/>
  <c r="AA32" i="6"/>
  <c r="Z32" i="6"/>
  <c r="Y32" i="6"/>
  <c r="X32" i="6"/>
  <c r="W32" i="6"/>
  <c r="U32" i="6"/>
  <c r="T32" i="6"/>
  <c r="AC31" i="6"/>
  <c r="AB31" i="6"/>
  <c r="AA31" i="6"/>
  <c r="Z31" i="6"/>
  <c r="Y31" i="6"/>
  <c r="X31" i="6"/>
  <c r="W31" i="6"/>
  <c r="V31" i="6"/>
  <c r="U31" i="6"/>
  <c r="T31" i="6"/>
  <c r="AC117" i="6"/>
  <c r="AB117" i="6"/>
  <c r="AA117" i="6"/>
  <c r="Z117" i="6"/>
  <c r="Y117" i="6"/>
  <c r="X117" i="6"/>
  <c r="W117" i="6"/>
  <c r="V117" i="6"/>
  <c r="U117" i="6"/>
  <c r="T117" i="6"/>
  <c r="AC116" i="6"/>
  <c r="AB116" i="6"/>
  <c r="AA116" i="6"/>
  <c r="Z116" i="6"/>
  <c r="Y116" i="6"/>
  <c r="X116" i="6"/>
  <c r="W116" i="6"/>
  <c r="V116" i="6"/>
  <c r="U116" i="6"/>
  <c r="T116" i="6"/>
  <c r="AC115" i="6"/>
  <c r="AB115" i="6"/>
  <c r="AA115" i="6"/>
  <c r="Z115" i="6"/>
  <c r="Y115" i="6"/>
  <c r="X115" i="6"/>
  <c r="W115" i="6"/>
  <c r="V115" i="6"/>
  <c r="U115" i="6"/>
  <c r="T115" i="6"/>
  <c r="AC114" i="6"/>
  <c r="AB114" i="6"/>
  <c r="AA114" i="6"/>
  <c r="Z114" i="6"/>
  <c r="Y114" i="6"/>
  <c r="X114" i="6"/>
  <c r="W114" i="6"/>
  <c r="V114" i="6"/>
  <c r="U114" i="6"/>
  <c r="T114" i="6"/>
  <c r="AC113" i="6"/>
  <c r="AB113" i="6"/>
  <c r="AA113" i="6"/>
  <c r="Z113" i="6"/>
  <c r="Y113" i="6"/>
  <c r="X113" i="6"/>
  <c r="W113" i="6"/>
  <c r="V113" i="6"/>
  <c r="U113" i="6"/>
  <c r="T113" i="6"/>
  <c r="AC112" i="6"/>
  <c r="AB112" i="6"/>
  <c r="AA112" i="6"/>
  <c r="Z112" i="6"/>
  <c r="Y112" i="6"/>
  <c r="X112" i="6"/>
  <c r="W112" i="6"/>
  <c r="V112" i="6"/>
  <c r="U112" i="6"/>
  <c r="T112" i="6"/>
  <c r="AC111" i="6"/>
  <c r="AB111" i="6"/>
  <c r="AA111" i="6"/>
  <c r="Z111" i="6"/>
  <c r="Y111" i="6"/>
  <c r="X111" i="6"/>
  <c r="W111" i="6"/>
  <c r="V111" i="6"/>
  <c r="U111" i="6"/>
  <c r="T111" i="6"/>
  <c r="AC110" i="6"/>
  <c r="AB110" i="6"/>
  <c r="AA110" i="6"/>
  <c r="Z110" i="6"/>
  <c r="Y110" i="6"/>
  <c r="X110" i="6"/>
  <c r="W110" i="6"/>
  <c r="V110" i="6"/>
  <c r="U110" i="6"/>
  <c r="T110" i="6"/>
  <c r="AC109" i="6"/>
  <c r="AB109" i="6"/>
  <c r="AA109" i="6"/>
  <c r="Z109" i="6"/>
  <c r="Y109" i="6"/>
  <c r="X109" i="6"/>
  <c r="W109" i="6"/>
  <c r="V109" i="6"/>
  <c r="U109" i="6"/>
  <c r="T109" i="6"/>
  <c r="AC108" i="6"/>
  <c r="AB108" i="6"/>
  <c r="AA108" i="6"/>
  <c r="Z108" i="6"/>
  <c r="Y108" i="6"/>
  <c r="X108" i="6"/>
  <c r="W108" i="6"/>
  <c r="V108" i="6"/>
  <c r="U108" i="6"/>
  <c r="T108" i="6"/>
  <c r="AC107" i="6"/>
  <c r="AB107" i="6"/>
  <c r="AA107" i="6"/>
  <c r="Z107" i="6"/>
  <c r="Y107" i="6"/>
  <c r="X107" i="6"/>
  <c r="W107" i="6"/>
  <c r="V107" i="6"/>
  <c r="U107" i="6"/>
  <c r="T107" i="6"/>
  <c r="AC106" i="6"/>
  <c r="AB106" i="6"/>
  <c r="AA106" i="6"/>
  <c r="Z106" i="6"/>
  <c r="Y106" i="6"/>
  <c r="X106" i="6"/>
  <c r="W106" i="6"/>
  <c r="V106" i="6"/>
  <c r="U106" i="6"/>
  <c r="T106" i="6"/>
  <c r="AC105" i="6"/>
  <c r="AB105" i="6"/>
  <c r="AA105" i="6"/>
  <c r="Z105" i="6"/>
  <c r="Y105" i="6"/>
  <c r="X105" i="6"/>
  <c r="W105" i="6"/>
  <c r="V105" i="6"/>
  <c r="U105" i="6"/>
  <c r="T105" i="6"/>
  <c r="AC104" i="6"/>
  <c r="AB104" i="6"/>
  <c r="AA104" i="6"/>
  <c r="Z104" i="6"/>
  <c r="Y104" i="6"/>
  <c r="X104" i="6"/>
  <c r="W104" i="6"/>
  <c r="V104" i="6"/>
  <c r="U104" i="6"/>
  <c r="T104" i="6"/>
  <c r="AC98" i="6"/>
  <c r="AB98" i="6"/>
  <c r="AA98" i="6"/>
  <c r="Z98" i="6"/>
  <c r="Y98" i="6"/>
  <c r="X98" i="6"/>
  <c r="W98" i="6"/>
  <c r="V98" i="6"/>
  <c r="U98" i="6"/>
  <c r="T98" i="6"/>
  <c r="AC95" i="6"/>
  <c r="AB95" i="6"/>
  <c r="AA95" i="6"/>
  <c r="Z95" i="6"/>
  <c r="Y95" i="6"/>
  <c r="X95" i="6"/>
  <c r="W95" i="6"/>
  <c r="V95" i="6"/>
  <c r="U95" i="6"/>
  <c r="T95" i="6"/>
  <c r="AC123" i="6"/>
  <c r="AC135" i="6" s="1"/>
  <c r="AB123" i="6"/>
  <c r="AB135" i="6" s="1"/>
  <c r="AA123" i="6"/>
  <c r="AA135" i="6" s="1"/>
  <c r="Z123" i="6"/>
  <c r="Z135" i="6" s="1"/>
  <c r="Y123" i="6"/>
  <c r="Y135" i="6" s="1"/>
  <c r="X123" i="6"/>
  <c r="X135" i="6" s="1"/>
  <c r="W123" i="6"/>
  <c r="W135" i="6" s="1"/>
  <c r="V123" i="6"/>
  <c r="V135" i="6" s="1"/>
  <c r="U123" i="6"/>
  <c r="U135" i="6" s="1"/>
  <c r="T123" i="6"/>
  <c r="T135" i="6" s="1"/>
  <c r="AC291" i="20"/>
  <c r="AB291" i="20"/>
  <c r="AA291" i="20"/>
  <c r="Z291" i="20"/>
  <c r="Y291" i="20"/>
  <c r="X291" i="20"/>
  <c r="AC269" i="20"/>
  <c r="AB269" i="20"/>
  <c r="AA269" i="20"/>
  <c r="Z269" i="20"/>
  <c r="Y269" i="20"/>
  <c r="X269" i="20"/>
  <c r="W269" i="20"/>
  <c r="W267" i="20" s="1"/>
  <c r="AC43" i="20"/>
  <c r="AB43" i="20"/>
  <c r="AA43" i="20"/>
  <c r="Z43" i="20"/>
  <c r="Y43" i="20"/>
  <c r="AC66" i="6"/>
  <c r="AB66" i="6"/>
  <c r="AA66" i="6"/>
  <c r="Z66" i="6"/>
  <c r="Y66" i="6"/>
  <c r="X66" i="6"/>
  <c r="X114" i="7"/>
  <c r="X113" i="7"/>
  <c r="AC41" i="20"/>
  <c r="AB41" i="20"/>
  <c r="AA41" i="20"/>
  <c r="Z41" i="20"/>
  <c r="Y41" i="20"/>
  <c r="X41" i="20"/>
  <c r="W41" i="20"/>
  <c r="V41" i="20"/>
  <c r="U41" i="20"/>
  <c r="T41" i="20"/>
  <c r="AC70" i="7"/>
  <c r="AB70" i="7"/>
  <c r="AA70" i="7"/>
  <c r="Z70" i="7"/>
  <c r="Y70" i="7"/>
  <c r="X70" i="7"/>
  <c r="W70" i="7"/>
  <c r="V70" i="7"/>
  <c r="U70" i="7"/>
  <c r="T70" i="7"/>
  <c r="AC71" i="7"/>
  <c r="AB71" i="7"/>
  <c r="AA71" i="7"/>
  <c r="Z71" i="7"/>
  <c r="Y71" i="7"/>
  <c r="X71" i="7"/>
  <c r="W71" i="7"/>
  <c r="V71" i="7"/>
  <c r="U71" i="7"/>
  <c r="T71" i="7"/>
  <c r="AB61" i="6"/>
  <c r="AB60" i="6" s="1"/>
  <c r="Z61" i="6"/>
  <c r="Z60" i="6" s="1"/>
  <c r="Y61" i="6"/>
  <c r="Y60" i="6" s="1"/>
  <c r="X61" i="6"/>
  <c r="X60" i="6" s="1"/>
  <c r="W61" i="6"/>
  <c r="W60" i="6" s="1"/>
  <c r="V61" i="6"/>
  <c r="V60" i="6" s="1"/>
  <c r="T61" i="6"/>
  <c r="T60" i="6" s="1"/>
  <c r="AC61" i="6"/>
  <c r="AC60" i="6" s="1"/>
  <c r="G80" i="6"/>
  <c r="W79" i="6" s="1"/>
  <c r="AA61" i="6"/>
  <c r="AA60" i="6" s="1"/>
  <c r="U61" i="6"/>
  <c r="U60" i="6" s="1"/>
  <c r="Y79" i="6"/>
  <c r="G104" i="7"/>
  <c r="G16" i="7" s="1"/>
  <c r="AC385" i="20"/>
  <c r="AB385" i="20"/>
  <c r="AA385" i="20"/>
  <c r="Z385" i="20"/>
  <c r="Y385" i="20"/>
  <c r="X385" i="20"/>
  <c r="W385" i="20"/>
  <c r="V385" i="20"/>
  <c r="U385" i="20"/>
  <c r="T385" i="20"/>
  <c r="AC132" i="6"/>
  <c r="AB132" i="6"/>
  <c r="AA132" i="6"/>
  <c r="Z132" i="6"/>
  <c r="Y132" i="6"/>
  <c r="X132" i="6"/>
  <c r="W132" i="6"/>
  <c r="V132" i="6"/>
  <c r="U132" i="6"/>
  <c r="T132" i="6"/>
  <c r="AC131" i="6"/>
  <c r="AB131" i="6"/>
  <c r="AA131" i="6"/>
  <c r="Z131" i="6"/>
  <c r="Y131" i="6"/>
  <c r="X131" i="6"/>
  <c r="W131" i="6"/>
  <c r="V131" i="6"/>
  <c r="U131" i="6"/>
  <c r="T131" i="6"/>
  <c r="AC53" i="7"/>
  <c r="AB53" i="7"/>
  <c r="AA53" i="7"/>
  <c r="Z53" i="7"/>
  <c r="Y53" i="7"/>
  <c r="X53" i="7"/>
  <c r="W53" i="7"/>
  <c r="V53" i="7"/>
  <c r="U53" i="7"/>
  <c r="T53" i="7"/>
  <c r="G120" i="6"/>
  <c r="T120" i="6" s="1"/>
  <c r="AC78" i="7"/>
  <c r="AB78" i="7"/>
  <c r="AA78" i="7"/>
  <c r="Z78" i="7"/>
  <c r="Y78" i="7"/>
  <c r="X78" i="7"/>
  <c r="W78" i="7"/>
  <c r="V78" i="7"/>
  <c r="U78" i="7"/>
  <c r="T78" i="7"/>
  <c r="AC127" i="6"/>
  <c r="AB127" i="6"/>
  <c r="AA127" i="6"/>
  <c r="Z127" i="6"/>
  <c r="Y127" i="6"/>
  <c r="X127" i="6"/>
  <c r="W127" i="6"/>
  <c r="V127" i="6"/>
  <c r="U127" i="6"/>
  <c r="T127" i="6"/>
  <c r="AC110" i="7"/>
  <c r="AB110" i="7"/>
  <c r="AA110" i="7"/>
  <c r="Z110" i="7"/>
  <c r="Y110" i="7"/>
  <c r="X110" i="7"/>
  <c r="W110" i="7"/>
  <c r="V110" i="7"/>
  <c r="U110" i="7"/>
  <c r="T110" i="7"/>
  <c r="AC390" i="20"/>
  <c r="AB390" i="20"/>
  <c r="AA390" i="20"/>
  <c r="Z390" i="20"/>
  <c r="Y390" i="20"/>
  <c r="X390" i="20"/>
  <c r="W390" i="20"/>
  <c r="V390" i="20"/>
  <c r="T390" i="20"/>
  <c r="G384" i="20"/>
  <c r="X384" i="20" s="1"/>
  <c r="G382" i="20"/>
  <c r="E372" i="20"/>
  <c r="E16" i="20" s="1"/>
  <c r="G366" i="20"/>
  <c r="G330" i="20"/>
  <c r="G328" i="20"/>
  <c r="G327" i="20"/>
  <c r="G326" i="20"/>
  <c r="G325" i="20"/>
  <c r="G324" i="20"/>
  <c r="G323" i="20"/>
  <c r="G322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7" i="20"/>
  <c r="G306" i="20"/>
  <c r="G305" i="20"/>
  <c r="G304" i="20"/>
  <c r="E267" i="20"/>
  <c r="Z213" i="20"/>
  <c r="X212" i="20"/>
  <c r="AA211" i="20"/>
  <c r="AB210" i="20"/>
  <c r="G207" i="20"/>
  <c r="AC207" i="20" s="1"/>
  <c r="G204" i="20"/>
  <c r="AC204" i="20" s="1"/>
  <c r="E174" i="20"/>
  <c r="E144" i="20"/>
  <c r="G144" i="20" s="1"/>
  <c r="G128" i="20"/>
  <c r="AA128" i="20" s="1"/>
  <c r="AB127" i="20"/>
  <c r="G126" i="20"/>
  <c r="AA126" i="20" s="1"/>
  <c r="AC122" i="20"/>
  <c r="AB122" i="20"/>
  <c r="AA122" i="20"/>
  <c r="Z122" i="20"/>
  <c r="Y122" i="20"/>
  <c r="X122" i="20"/>
  <c r="W122" i="20"/>
  <c r="V122" i="20"/>
  <c r="U122" i="20"/>
  <c r="T122" i="20"/>
  <c r="AC121" i="20"/>
  <c r="AB121" i="20"/>
  <c r="AA121" i="20"/>
  <c r="Z121" i="20"/>
  <c r="Y121" i="20"/>
  <c r="X121" i="20"/>
  <c r="W121" i="20"/>
  <c r="V121" i="20"/>
  <c r="U121" i="20"/>
  <c r="T121" i="20"/>
  <c r="AC120" i="20"/>
  <c r="AB120" i="20"/>
  <c r="AA120" i="20"/>
  <c r="Z120" i="20"/>
  <c r="Y120" i="20"/>
  <c r="X120" i="20"/>
  <c r="W120" i="20"/>
  <c r="V120" i="20"/>
  <c r="U120" i="20"/>
  <c r="T120" i="20"/>
  <c r="AC119" i="20"/>
  <c r="AB119" i="20"/>
  <c r="AA119" i="20"/>
  <c r="Z119" i="20"/>
  <c r="Y119" i="20"/>
  <c r="X119" i="20"/>
  <c r="W119" i="20"/>
  <c r="V119" i="20"/>
  <c r="U119" i="20"/>
  <c r="T119" i="20"/>
  <c r="AC118" i="20"/>
  <c r="AB118" i="20"/>
  <c r="AA118" i="20"/>
  <c r="Z118" i="20"/>
  <c r="Y118" i="20"/>
  <c r="X118" i="20"/>
  <c r="W118" i="20"/>
  <c r="V118" i="20"/>
  <c r="U118" i="20"/>
  <c r="T118" i="20"/>
  <c r="AC117" i="20"/>
  <c r="AB117" i="20"/>
  <c r="AA117" i="20"/>
  <c r="Z117" i="20"/>
  <c r="Y117" i="20"/>
  <c r="X117" i="20"/>
  <c r="W117" i="20"/>
  <c r="V117" i="20"/>
  <c r="U117" i="20"/>
  <c r="T117" i="20"/>
  <c r="AC116" i="20"/>
  <c r="AB116" i="20"/>
  <c r="AA116" i="20"/>
  <c r="Z116" i="20"/>
  <c r="Y116" i="20"/>
  <c r="X116" i="20"/>
  <c r="W116" i="20"/>
  <c r="V116" i="20"/>
  <c r="U116" i="20"/>
  <c r="T116" i="20"/>
  <c r="AC115" i="20"/>
  <c r="AB115" i="20"/>
  <c r="AA115" i="20"/>
  <c r="Z115" i="20"/>
  <c r="Y115" i="20"/>
  <c r="X115" i="20"/>
  <c r="W115" i="20"/>
  <c r="V115" i="20"/>
  <c r="U115" i="20"/>
  <c r="T115" i="20"/>
  <c r="AC114" i="20"/>
  <c r="AB114" i="20"/>
  <c r="AA114" i="20"/>
  <c r="Z114" i="20"/>
  <c r="Y114" i="20"/>
  <c r="X114" i="20"/>
  <c r="W114" i="20"/>
  <c r="V114" i="20"/>
  <c r="U114" i="20"/>
  <c r="T114" i="20"/>
  <c r="AC113" i="20"/>
  <c r="AB113" i="20"/>
  <c r="AA113" i="20"/>
  <c r="Z113" i="20"/>
  <c r="Y113" i="20"/>
  <c r="X113" i="20"/>
  <c r="W113" i="20"/>
  <c r="V113" i="20"/>
  <c r="U113" i="20"/>
  <c r="T113" i="20"/>
  <c r="AC112" i="20"/>
  <c r="AB112" i="20"/>
  <c r="AA112" i="20"/>
  <c r="Z112" i="20"/>
  <c r="Y112" i="20"/>
  <c r="X112" i="20"/>
  <c r="W112" i="20"/>
  <c r="V112" i="20"/>
  <c r="U112" i="20"/>
  <c r="T112" i="20"/>
  <c r="Y107" i="20"/>
  <c r="AB106" i="20"/>
  <c r="G103" i="20"/>
  <c r="Y103" i="20" s="1"/>
  <c r="G102" i="20"/>
  <c r="Y102" i="20" s="1"/>
  <c r="G101" i="20"/>
  <c r="W101" i="20" s="1"/>
  <c r="AB90" i="20"/>
  <c r="AA89" i="20"/>
  <c r="E86" i="20"/>
  <c r="E67" i="20"/>
  <c r="AC64" i="20"/>
  <c r="AA63" i="20"/>
  <c r="AC60" i="20"/>
  <c r="E25" i="20"/>
  <c r="G199" i="17"/>
  <c r="E199" i="17"/>
  <c r="D199" i="17"/>
  <c r="C199" i="17"/>
  <c r="F196" i="17"/>
  <c r="F199" i="17" s="1"/>
  <c r="G151" i="17"/>
  <c r="F151" i="17"/>
  <c r="E151" i="17"/>
  <c r="D151" i="17"/>
  <c r="C151" i="17"/>
  <c r="G102" i="17"/>
  <c r="C102" i="17"/>
  <c r="F99" i="17"/>
  <c r="F102" i="17"/>
  <c r="E99" i="17"/>
  <c r="E102" i="17"/>
  <c r="D99" i="17"/>
  <c r="D102" i="17"/>
  <c r="I81" i="17"/>
  <c r="H81" i="17"/>
  <c r="G81" i="17"/>
  <c r="F81" i="17"/>
  <c r="E81" i="17"/>
  <c r="I80" i="17"/>
  <c r="H80" i="17"/>
  <c r="G80" i="17"/>
  <c r="F80" i="17"/>
  <c r="E80" i="17"/>
  <c r="I79" i="17"/>
  <c r="H79" i="17"/>
  <c r="G79" i="17"/>
  <c r="F79" i="17"/>
  <c r="E79" i="17"/>
  <c r="I78" i="17"/>
  <c r="H78" i="17"/>
  <c r="G78" i="17"/>
  <c r="F78" i="17"/>
  <c r="E78" i="17"/>
  <c r="I76" i="17"/>
  <c r="I84" i="17"/>
  <c r="I85" i="17" s="1"/>
  <c r="H76" i="17"/>
  <c r="H84" i="17"/>
  <c r="H85" i="17" s="1"/>
  <c r="G76" i="17"/>
  <c r="G84" i="17"/>
  <c r="G85" i="17" s="1"/>
  <c r="F76" i="17"/>
  <c r="F84" i="17"/>
  <c r="F85" i="17" s="1"/>
  <c r="E76" i="17"/>
  <c r="E84" i="17"/>
  <c r="E85" i="17" s="1"/>
  <c r="I70" i="17"/>
  <c r="H70" i="17"/>
  <c r="G70" i="17"/>
  <c r="F70" i="17"/>
  <c r="E70" i="17"/>
  <c r="D70" i="17"/>
  <c r="C70" i="17"/>
  <c r="I69" i="17"/>
  <c r="H69" i="17"/>
  <c r="G69" i="17"/>
  <c r="F69" i="17"/>
  <c r="E69" i="17"/>
  <c r="D69" i="17"/>
  <c r="C69" i="17"/>
  <c r="D68" i="17"/>
  <c r="I67" i="17"/>
  <c r="H67" i="17"/>
  <c r="G67" i="17"/>
  <c r="F67" i="17"/>
  <c r="E67" i="17"/>
  <c r="D67" i="17"/>
  <c r="C67" i="17"/>
  <c r="I65" i="17"/>
  <c r="H65" i="17"/>
  <c r="G65" i="17"/>
  <c r="F65" i="17"/>
  <c r="E65" i="17"/>
  <c r="D65" i="17"/>
  <c r="C65" i="17"/>
  <c r="I64" i="17"/>
  <c r="H64" i="17"/>
  <c r="G64" i="17"/>
  <c r="F64" i="17"/>
  <c r="E64" i="17"/>
  <c r="D64" i="17"/>
  <c r="C64" i="17"/>
  <c r="D63" i="17"/>
  <c r="I62" i="17"/>
  <c r="H62" i="17"/>
  <c r="G62" i="17"/>
  <c r="F62" i="17"/>
  <c r="E62" i="17"/>
  <c r="D62" i="17"/>
  <c r="C62" i="17"/>
  <c r="I60" i="17"/>
  <c r="H60" i="17"/>
  <c r="G60" i="17"/>
  <c r="F60" i="17"/>
  <c r="E60" i="17"/>
  <c r="D60" i="17"/>
  <c r="C60" i="17"/>
  <c r="D59" i="17"/>
  <c r="I58" i="17"/>
  <c r="H58" i="17"/>
  <c r="G58" i="17"/>
  <c r="F58" i="17"/>
  <c r="E58" i="17"/>
  <c r="D58" i="17"/>
  <c r="C58" i="17"/>
  <c r="I56" i="17"/>
  <c r="H56" i="17"/>
  <c r="G56" i="17"/>
  <c r="F56" i="17"/>
  <c r="E56" i="17"/>
  <c r="D56" i="17"/>
  <c r="C56" i="17"/>
  <c r="I55" i="17"/>
  <c r="H55" i="17"/>
  <c r="G55" i="17"/>
  <c r="F55" i="17"/>
  <c r="E55" i="17"/>
  <c r="D55" i="17"/>
  <c r="C55" i="17"/>
  <c r="I54" i="17"/>
  <c r="H54" i="17"/>
  <c r="G54" i="17"/>
  <c r="F54" i="17"/>
  <c r="E54" i="17"/>
  <c r="D54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D51" i="17"/>
  <c r="I50" i="17"/>
  <c r="H50" i="17"/>
  <c r="G50" i="17"/>
  <c r="F50" i="17"/>
  <c r="E50" i="17"/>
  <c r="D50" i="17"/>
  <c r="C50" i="17"/>
  <c r="I48" i="17"/>
  <c r="H48" i="17"/>
  <c r="G48" i="17"/>
  <c r="F48" i="17"/>
  <c r="E48" i="17"/>
  <c r="D48" i="17"/>
  <c r="C48" i="17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5" i="17"/>
  <c r="H45" i="17"/>
  <c r="G45" i="17"/>
  <c r="F45" i="17"/>
  <c r="E45" i="17"/>
  <c r="D45" i="17"/>
  <c r="C45" i="17"/>
  <c r="I44" i="17"/>
  <c r="H44" i="17"/>
  <c r="G44" i="17"/>
  <c r="F44" i="17"/>
  <c r="E44" i="17"/>
  <c r="D44" i="17"/>
  <c r="C44" i="17"/>
  <c r="I43" i="17"/>
  <c r="H43" i="17"/>
  <c r="G43" i="17"/>
  <c r="F43" i="17"/>
  <c r="E43" i="17"/>
  <c r="D43" i="17"/>
  <c r="C43" i="17"/>
  <c r="I42" i="17"/>
  <c r="H42" i="17"/>
  <c r="G42" i="17"/>
  <c r="F42" i="17"/>
  <c r="E42" i="17"/>
  <c r="D42" i="17"/>
  <c r="C42" i="17"/>
  <c r="I41" i="17"/>
  <c r="H41" i="17"/>
  <c r="G41" i="17"/>
  <c r="F41" i="17"/>
  <c r="E41" i="17"/>
  <c r="D41" i="17"/>
  <c r="C41" i="17"/>
  <c r="I40" i="17"/>
  <c r="H40" i="17"/>
  <c r="G40" i="17"/>
  <c r="F40" i="17"/>
  <c r="E40" i="17"/>
  <c r="D40" i="17"/>
  <c r="C40" i="17"/>
  <c r="I39" i="17"/>
  <c r="H39" i="17"/>
  <c r="G39" i="17"/>
  <c r="F39" i="17"/>
  <c r="E39" i="17"/>
  <c r="D39" i="17"/>
  <c r="C39" i="17"/>
  <c r="I38" i="17"/>
  <c r="H38" i="17"/>
  <c r="G38" i="17"/>
  <c r="F38" i="17"/>
  <c r="E38" i="17"/>
  <c r="D38" i="17"/>
  <c r="C38" i="17"/>
  <c r="I37" i="17"/>
  <c r="H37" i="17"/>
  <c r="G37" i="17"/>
  <c r="F37" i="17"/>
  <c r="E37" i="17"/>
  <c r="D37" i="17"/>
  <c r="C37" i="17"/>
  <c r="D36" i="17"/>
  <c r="I34" i="17"/>
  <c r="H34" i="17"/>
  <c r="G34" i="17"/>
  <c r="F34" i="17"/>
  <c r="E34" i="17"/>
  <c r="D34" i="17"/>
  <c r="C34" i="17"/>
  <c r="I32" i="17"/>
  <c r="H32" i="17"/>
  <c r="G32" i="17"/>
  <c r="F32" i="17"/>
  <c r="E32" i="17"/>
  <c r="D32" i="17"/>
  <c r="C32" i="17"/>
  <c r="I31" i="17"/>
  <c r="H31" i="17"/>
  <c r="G31" i="17"/>
  <c r="F31" i="17"/>
  <c r="E31" i="17"/>
  <c r="D31" i="17"/>
  <c r="C31" i="17"/>
  <c r="I30" i="17"/>
  <c r="H30" i="17"/>
  <c r="G30" i="17"/>
  <c r="F30" i="17"/>
  <c r="E30" i="17"/>
  <c r="D30" i="17"/>
  <c r="C30" i="17"/>
  <c r="I29" i="17"/>
  <c r="H29" i="17"/>
  <c r="G29" i="17"/>
  <c r="F29" i="17"/>
  <c r="E29" i="17"/>
  <c r="D29" i="17"/>
  <c r="C29" i="17"/>
  <c r="I28" i="17"/>
  <c r="H28" i="17"/>
  <c r="G28" i="17"/>
  <c r="F28" i="17"/>
  <c r="E28" i="17"/>
  <c r="D28" i="17"/>
  <c r="C28" i="17"/>
  <c r="I27" i="17"/>
  <c r="H27" i="17"/>
  <c r="G27" i="17"/>
  <c r="F27" i="17"/>
  <c r="E27" i="17"/>
  <c r="D27" i="17"/>
  <c r="C27" i="17"/>
  <c r="I26" i="17"/>
  <c r="H26" i="17"/>
  <c r="G26" i="17"/>
  <c r="F26" i="17"/>
  <c r="E26" i="17"/>
  <c r="D26" i="17"/>
  <c r="C26" i="17"/>
  <c r="I24" i="17"/>
  <c r="H24" i="17"/>
  <c r="G24" i="17"/>
  <c r="F24" i="17"/>
  <c r="E24" i="17"/>
  <c r="D24" i="17"/>
  <c r="C24" i="17"/>
  <c r="I23" i="17"/>
  <c r="H23" i="17"/>
  <c r="G23" i="17"/>
  <c r="F23" i="17"/>
  <c r="E23" i="17"/>
  <c r="D23" i="17"/>
  <c r="C23" i="17"/>
  <c r="I22" i="17"/>
  <c r="H22" i="17"/>
  <c r="G22" i="17"/>
  <c r="F22" i="17"/>
  <c r="E22" i="17"/>
  <c r="D22" i="17"/>
  <c r="C22" i="17"/>
  <c r="I21" i="17"/>
  <c r="H21" i="17"/>
  <c r="G21" i="17"/>
  <c r="F21" i="17"/>
  <c r="E21" i="17"/>
  <c r="D21" i="17"/>
  <c r="C21" i="17"/>
  <c r="I20" i="17"/>
  <c r="H20" i="17"/>
  <c r="G20" i="17"/>
  <c r="F20" i="17"/>
  <c r="E20" i="17"/>
  <c r="D20" i="17"/>
  <c r="C20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D17" i="17"/>
  <c r="I16" i="17"/>
  <c r="H16" i="17"/>
  <c r="G16" i="17"/>
  <c r="F16" i="17"/>
  <c r="E16" i="17"/>
  <c r="D16" i="17"/>
  <c r="C16" i="17"/>
  <c r="D14" i="17"/>
  <c r="I12" i="17"/>
  <c r="H12" i="17"/>
  <c r="G12" i="17"/>
  <c r="F12" i="17"/>
  <c r="E12" i="17"/>
  <c r="D12" i="17"/>
  <c r="C12" i="17"/>
  <c r="G223" i="14"/>
  <c r="F223" i="14"/>
  <c r="E223" i="14"/>
  <c r="D223" i="14"/>
  <c r="C223" i="14"/>
  <c r="I212" i="14"/>
  <c r="H222" i="14" s="1"/>
  <c r="H212" i="14"/>
  <c r="G222" i="14" s="1"/>
  <c r="G212" i="14"/>
  <c r="F222" i="14" s="1"/>
  <c r="F212" i="14"/>
  <c r="E222" i="14" s="1"/>
  <c r="E212" i="14"/>
  <c r="D222" i="14" s="1"/>
  <c r="D212" i="14"/>
  <c r="I21" i="14"/>
  <c r="H21" i="14"/>
  <c r="G21" i="14"/>
  <c r="F21" i="14"/>
  <c r="E21" i="14"/>
  <c r="D21" i="14"/>
  <c r="C21" i="14"/>
  <c r="C127" i="14" s="1"/>
  <c r="I20" i="14"/>
  <c r="H20" i="14"/>
  <c r="G20" i="14"/>
  <c r="F20" i="14"/>
  <c r="E20" i="14"/>
  <c r="D20" i="14"/>
  <c r="C20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H23" i="14" s="1"/>
  <c r="G16" i="14"/>
  <c r="F16" i="14"/>
  <c r="E16" i="14"/>
  <c r="D16" i="14"/>
  <c r="D23" i="14"/>
  <c r="C16" i="14"/>
  <c r="P54" i="11"/>
  <c r="O54" i="11"/>
  <c r="N54" i="11"/>
  <c r="M54" i="11"/>
  <c r="L54" i="11"/>
  <c r="P53" i="11"/>
  <c r="O53" i="11"/>
  <c r="N53" i="11"/>
  <c r="M53" i="11"/>
  <c r="L53" i="11"/>
  <c r="P52" i="11"/>
  <c r="O52" i="11"/>
  <c r="N52" i="11"/>
  <c r="M52" i="11"/>
  <c r="L52" i="11"/>
  <c r="P49" i="11"/>
  <c r="O49" i="11"/>
  <c r="N49" i="11"/>
  <c r="M49" i="11"/>
  <c r="L49" i="11"/>
  <c r="P48" i="11"/>
  <c r="O48" i="11"/>
  <c r="N48" i="11"/>
  <c r="M48" i="11"/>
  <c r="L48" i="11"/>
  <c r="D47" i="11"/>
  <c r="O47" i="11"/>
  <c r="P46" i="11"/>
  <c r="O46" i="11"/>
  <c r="N46" i="11"/>
  <c r="M46" i="11"/>
  <c r="L46" i="11"/>
  <c r="P45" i="11"/>
  <c r="O45" i="11"/>
  <c r="N45" i="11"/>
  <c r="M45" i="11"/>
  <c r="L45" i="11"/>
  <c r="P44" i="11"/>
  <c r="O44" i="11"/>
  <c r="N44" i="11"/>
  <c r="M44" i="11"/>
  <c r="L44" i="11"/>
  <c r="P43" i="11"/>
  <c r="P33" i="11" s="1"/>
  <c r="P16" i="11" s="1"/>
  <c r="O43" i="11"/>
  <c r="N43" i="11"/>
  <c r="M43" i="11"/>
  <c r="L43" i="11"/>
  <c r="P40" i="11"/>
  <c r="O40" i="11"/>
  <c r="N40" i="11"/>
  <c r="M40" i="11"/>
  <c r="M33" i="11" s="1"/>
  <c r="M16" i="11" s="1"/>
  <c r="L40" i="11"/>
  <c r="P39" i="11"/>
  <c r="O39" i="11"/>
  <c r="N39" i="11"/>
  <c r="M39" i="11"/>
  <c r="L39" i="11"/>
  <c r="P38" i="11"/>
  <c r="O38" i="11"/>
  <c r="O33" i="11" s="1"/>
  <c r="O16" i="11" s="1"/>
  <c r="N38" i="11"/>
  <c r="M38" i="11"/>
  <c r="L38" i="11"/>
  <c r="P37" i="11"/>
  <c r="O37" i="11"/>
  <c r="N37" i="11"/>
  <c r="M37" i="11"/>
  <c r="L37" i="11"/>
  <c r="L33" i="11" s="1"/>
  <c r="L16" i="11" s="1"/>
  <c r="P36" i="11"/>
  <c r="O36" i="11"/>
  <c r="N36" i="11"/>
  <c r="M36" i="11"/>
  <c r="L36" i="11"/>
  <c r="P35" i="11"/>
  <c r="O35" i="11"/>
  <c r="N35" i="11"/>
  <c r="M35" i="11"/>
  <c r="L35" i="11"/>
  <c r="B33" i="11"/>
  <c r="P31" i="11"/>
  <c r="O31" i="11"/>
  <c r="N31" i="11"/>
  <c r="M31" i="11"/>
  <c r="L31" i="11"/>
  <c r="L22" i="11" s="1"/>
  <c r="L14" i="11" s="1"/>
  <c r="L19" i="11" s="1"/>
  <c r="P30" i="11"/>
  <c r="O30" i="11"/>
  <c r="N30" i="11"/>
  <c r="M30" i="11"/>
  <c r="L30" i="11"/>
  <c r="P29" i="11"/>
  <c r="O29" i="11"/>
  <c r="N29" i="11"/>
  <c r="N22" i="11" s="1"/>
  <c r="N14" i="11" s="1"/>
  <c r="M29" i="11"/>
  <c r="L29" i="11"/>
  <c r="P28" i="11"/>
  <c r="O28" i="11"/>
  <c r="N28" i="11"/>
  <c r="M28" i="11"/>
  <c r="L28" i="11"/>
  <c r="P27" i="11"/>
  <c r="P22" i="11" s="1"/>
  <c r="P14" i="11" s="1"/>
  <c r="O27" i="11"/>
  <c r="N27" i="11"/>
  <c r="M27" i="11"/>
  <c r="L27" i="11"/>
  <c r="P26" i="11"/>
  <c r="O26" i="11"/>
  <c r="N26" i="11"/>
  <c r="M26" i="11"/>
  <c r="M22" i="11" s="1"/>
  <c r="M14" i="11" s="1"/>
  <c r="M19" i="11" s="1"/>
  <c r="L26" i="11"/>
  <c r="P25" i="11"/>
  <c r="O25" i="11"/>
  <c r="N25" i="11"/>
  <c r="M25" i="11"/>
  <c r="L25" i="11"/>
  <c r="P24" i="11"/>
  <c r="O24" i="11"/>
  <c r="O22" i="11" s="1"/>
  <c r="O14" i="11" s="1"/>
  <c r="O19" i="11" s="1"/>
  <c r="N24" i="11"/>
  <c r="M24" i="11"/>
  <c r="L24" i="11"/>
  <c r="D22" i="11"/>
  <c r="D14" i="11" s="1"/>
  <c r="B22" i="11"/>
  <c r="B265" i="10"/>
  <c r="D263" i="10"/>
  <c r="P263" i="10" s="1"/>
  <c r="D262" i="10"/>
  <c r="L262" i="10" s="1"/>
  <c r="D261" i="10"/>
  <c r="P261" i="10" s="1"/>
  <c r="D260" i="10"/>
  <c r="P260" i="10" s="1"/>
  <c r="D259" i="10"/>
  <c r="D257" i="10"/>
  <c r="P257" i="10" s="1"/>
  <c r="D256" i="10"/>
  <c r="L256" i="10" s="1"/>
  <c r="D255" i="10"/>
  <c r="P255" i="10" s="1"/>
  <c r="D254" i="10"/>
  <c r="D253" i="10"/>
  <c r="D265" i="10" s="1"/>
  <c r="D252" i="10"/>
  <c r="P252" i="10" s="1"/>
  <c r="I82" i="17" s="1"/>
  <c r="D251" i="10"/>
  <c r="P251" i="10" s="1"/>
  <c r="D250" i="10"/>
  <c r="P250" i="10"/>
  <c r="P243" i="10"/>
  <c r="O243" i="10"/>
  <c r="N243" i="10"/>
  <c r="M243" i="10"/>
  <c r="L243" i="10"/>
  <c r="P242" i="10"/>
  <c r="O242" i="10"/>
  <c r="N242" i="10"/>
  <c r="M242" i="10"/>
  <c r="L242" i="10"/>
  <c r="P241" i="10"/>
  <c r="O241" i="10"/>
  <c r="N241" i="10"/>
  <c r="M241" i="10"/>
  <c r="L241" i="10"/>
  <c r="P240" i="10"/>
  <c r="O240" i="10"/>
  <c r="N240" i="10"/>
  <c r="M240" i="10"/>
  <c r="L240" i="10"/>
  <c r="P239" i="10"/>
  <c r="O239" i="10"/>
  <c r="N239" i="10"/>
  <c r="M239" i="10"/>
  <c r="L239" i="10"/>
  <c r="P238" i="10"/>
  <c r="O238" i="10"/>
  <c r="N238" i="10"/>
  <c r="M238" i="10"/>
  <c r="L238" i="10"/>
  <c r="P237" i="10"/>
  <c r="O237" i="10"/>
  <c r="N237" i="10"/>
  <c r="M237" i="10"/>
  <c r="L237" i="10"/>
  <c r="P236" i="10"/>
  <c r="O236" i="10"/>
  <c r="N236" i="10"/>
  <c r="M236" i="10"/>
  <c r="L236" i="10"/>
  <c r="P235" i="10"/>
  <c r="O235" i="10"/>
  <c r="N235" i="10"/>
  <c r="M235" i="10"/>
  <c r="L235" i="10"/>
  <c r="D233" i="10"/>
  <c r="P231" i="10"/>
  <c r="O231" i="10"/>
  <c r="N231" i="10"/>
  <c r="M231" i="10"/>
  <c r="L231" i="10"/>
  <c r="L224" i="10" s="1"/>
  <c r="P230" i="10"/>
  <c r="O230" i="10"/>
  <c r="N230" i="10"/>
  <c r="M230" i="10"/>
  <c r="L230" i="10"/>
  <c r="P229" i="10"/>
  <c r="O229" i="10"/>
  <c r="N229" i="10"/>
  <c r="M229" i="10"/>
  <c r="L229" i="10"/>
  <c r="P228" i="10"/>
  <c r="O228" i="10"/>
  <c r="N228" i="10"/>
  <c r="M228" i="10"/>
  <c r="L228" i="10"/>
  <c r="P227" i="10"/>
  <c r="O227" i="10"/>
  <c r="N227" i="10"/>
  <c r="M227" i="10"/>
  <c r="L227" i="10"/>
  <c r="P226" i="10"/>
  <c r="O226" i="10"/>
  <c r="N226" i="10"/>
  <c r="M226" i="10"/>
  <c r="L226" i="10"/>
  <c r="D224" i="10"/>
  <c r="P222" i="10"/>
  <c r="O222" i="10"/>
  <c r="N222" i="10"/>
  <c r="M222" i="10"/>
  <c r="L222" i="10"/>
  <c r="P221" i="10"/>
  <c r="O221" i="10"/>
  <c r="N221" i="10"/>
  <c r="M221" i="10"/>
  <c r="L221" i="10"/>
  <c r="D220" i="10"/>
  <c r="O220" i="10" s="1"/>
  <c r="P219" i="10"/>
  <c r="O219" i="10"/>
  <c r="N219" i="10"/>
  <c r="M219" i="10"/>
  <c r="L219" i="10"/>
  <c r="P218" i="10"/>
  <c r="O218" i="10"/>
  <c r="N218" i="10"/>
  <c r="M218" i="10"/>
  <c r="L218" i="10"/>
  <c r="D217" i="10"/>
  <c r="N217" i="10" s="1"/>
  <c r="D216" i="10"/>
  <c r="D215" i="10"/>
  <c r="D214" i="10"/>
  <c r="M214" i="10" s="1"/>
  <c r="P213" i="10"/>
  <c r="O213" i="10"/>
  <c r="N213" i="10"/>
  <c r="M213" i="10"/>
  <c r="L213" i="10"/>
  <c r="B211" i="10"/>
  <c r="B16" i="10"/>
  <c r="P205" i="10"/>
  <c r="O205" i="10"/>
  <c r="N205" i="10"/>
  <c r="M205" i="10"/>
  <c r="L205" i="10"/>
  <c r="D205" i="10"/>
  <c r="B205" i="10"/>
  <c r="P202" i="10"/>
  <c r="O202" i="10"/>
  <c r="N202" i="10"/>
  <c r="M202" i="10"/>
  <c r="L202" i="10"/>
  <c r="P200" i="10"/>
  <c r="O200" i="10"/>
  <c r="O196" i="10" s="1"/>
  <c r="N200" i="10"/>
  <c r="M200" i="10"/>
  <c r="L200" i="10"/>
  <c r="P199" i="10"/>
  <c r="O199" i="10"/>
  <c r="N199" i="10"/>
  <c r="M199" i="10"/>
  <c r="L199" i="10"/>
  <c r="L196" i="10" s="1"/>
  <c r="P198" i="10"/>
  <c r="O198" i="10"/>
  <c r="N198" i="10"/>
  <c r="M198" i="10"/>
  <c r="L198" i="10"/>
  <c r="P197" i="10"/>
  <c r="O197" i="10"/>
  <c r="N197" i="10"/>
  <c r="N196" i="10" s="1"/>
  <c r="M197" i="10"/>
  <c r="L197" i="10"/>
  <c r="D196" i="10"/>
  <c r="B196" i="10"/>
  <c r="D194" i="10"/>
  <c r="O194" i="10"/>
  <c r="D193" i="10"/>
  <c r="O193" i="10"/>
  <c r="D192" i="10"/>
  <c r="N192" i="10"/>
  <c r="D191" i="10"/>
  <c r="D190" i="10"/>
  <c r="O190" i="10" s="1"/>
  <c r="D189" i="10"/>
  <c r="M189" i="10" s="1"/>
  <c r="D188" i="10"/>
  <c r="N188" i="10" s="1"/>
  <c r="D187" i="10"/>
  <c r="O187" i="10" s="1"/>
  <c r="D186" i="10"/>
  <c r="O186" i="10" s="1"/>
  <c r="D185" i="10"/>
  <c r="D184" i="10"/>
  <c r="D183" i="10"/>
  <c r="D182" i="10"/>
  <c r="O182" i="10"/>
  <c r="D181" i="10"/>
  <c r="O181" i="10" s="1"/>
  <c r="D180" i="10"/>
  <c r="N180" i="10" s="1"/>
  <c r="D179" i="10"/>
  <c r="O179" i="10" s="1"/>
  <c r="D178" i="10"/>
  <c r="O178" i="10"/>
  <c r="D177" i="10"/>
  <c r="O177" i="10" s="1"/>
  <c r="D176" i="10"/>
  <c r="N176" i="10" s="1"/>
  <c r="D175" i="10"/>
  <c r="D174" i="10"/>
  <c r="O174" i="10" s="1"/>
  <c r="D173" i="10"/>
  <c r="O173" i="10" s="1"/>
  <c r="D172" i="10"/>
  <c r="N172" i="10" s="1"/>
  <c r="B171" i="10"/>
  <c r="P169" i="10"/>
  <c r="O169" i="10"/>
  <c r="N169" i="10"/>
  <c r="M169" i="10"/>
  <c r="L169" i="10"/>
  <c r="D168" i="10"/>
  <c r="D167" i="10"/>
  <c r="N167" i="10" s="1"/>
  <c r="D166" i="10"/>
  <c r="O166" i="10" s="1"/>
  <c r="D165" i="10"/>
  <c r="O165" i="10" s="1"/>
  <c r="D164" i="10"/>
  <c r="P164" i="10" s="1"/>
  <c r="D163" i="10"/>
  <c r="D162" i="10"/>
  <c r="P162" i="10" s="1"/>
  <c r="B161" i="10"/>
  <c r="P159" i="10"/>
  <c r="P158" i="10"/>
  <c r="O159" i="10"/>
  <c r="O158" i="10" s="1"/>
  <c r="N159" i="10"/>
  <c r="N158" i="10" s="1"/>
  <c r="M159" i="10"/>
  <c r="M158" i="10" s="1"/>
  <c r="L159" i="10"/>
  <c r="L158" i="10"/>
  <c r="D158" i="10"/>
  <c r="B158" i="10"/>
  <c r="D156" i="10"/>
  <c r="O156" i="10" s="1"/>
  <c r="D155" i="10"/>
  <c r="P155" i="10" s="1"/>
  <c r="D154" i="10"/>
  <c r="D153" i="10"/>
  <c r="P153" i="10" s="1"/>
  <c r="D152" i="10"/>
  <c r="D151" i="10"/>
  <c r="L151" i="10" s="1"/>
  <c r="D150" i="10"/>
  <c r="O150" i="10" s="1"/>
  <c r="D149" i="10"/>
  <c r="D148" i="10"/>
  <c r="D147" i="10"/>
  <c r="P147" i="10" s="1"/>
  <c r="D146" i="10"/>
  <c r="D145" i="10"/>
  <c r="O145" i="10"/>
  <c r="D144" i="10"/>
  <c r="O144" i="10"/>
  <c r="D143" i="10"/>
  <c r="M143" i="10"/>
  <c r="D142" i="10"/>
  <c r="O142" i="10"/>
  <c r="D141" i="10"/>
  <c r="M141" i="10"/>
  <c r="D140" i="10"/>
  <c r="B139" i="10"/>
  <c r="D137" i="10"/>
  <c r="O137" i="10"/>
  <c r="D136" i="10"/>
  <c r="D135" i="10"/>
  <c r="D134" i="10"/>
  <c r="M134" i="10"/>
  <c r="D133" i="10"/>
  <c r="O133" i="10"/>
  <c r="D132" i="10"/>
  <c r="M132" i="10"/>
  <c r="D131" i="10"/>
  <c r="D130" i="10"/>
  <c r="M130" i="10" s="1"/>
  <c r="D129" i="10"/>
  <c r="O129" i="10" s="1"/>
  <c r="D128" i="10"/>
  <c r="D127" i="10"/>
  <c r="O127" i="10" s="1"/>
  <c r="D126" i="10"/>
  <c r="M126" i="10" s="1"/>
  <c r="D125" i="10"/>
  <c r="B123" i="10"/>
  <c r="D121" i="10"/>
  <c r="D120" i="10"/>
  <c r="O120" i="10" s="1"/>
  <c r="D119" i="10"/>
  <c r="O119" i="10" s="1"/>
  <c r="D118" i="10"/>
  <c r="O118" i="10" s="1"/>
  <c r="D117" i="10"/>
  <c r="O117" i="10" s="1"/>
  <c r="B116" i="10"/>
  <c r="D114" i="10"/>
  <c r="M114" i="10"/>
  <c r="D113" i="10"/>
  <c r="D112" i="10"/>
  <c r="D111" i="10"/>
  <c r="O111" i="10" s="1"/>
  <c r="D110" i="10"/>
  <c r="M110" i="10" s="1"/>
  <c r="D109" i="10"/>
  <c r="O109" i="10" s="1"/>
  <c r="D108" i="10"/>
  <c r="P108" i="10" s="1"/>
  <c r="D107" i="10"/>
  <c r="D106" i="10"/>
  <c r="P106" i="10" s="1"/>
  <c r="D105" i="10"/>
  <c r="O105" i="10" s="1"/>
  <c r="D104" i="10"/>
  <c r="B103" i="10"/>
  <c r="D101" i="10"/>
  <c r="D100" i="10"/>
  <c r="N100" i="10"/>
  <c r="N98" i="10" s="1"/>
  <c r="D99" i="10"/>
  <c r="B98" i="10"/>
  <c r="D96" i="10"/>
  <c r="O96" i="10"/>
  <c r="D95" i="10"/>
  <c r="O95" i="10"/>
  <c r="D94" i="10"/>
  <c r="O94" i="10"/>
  <c r="O93" i="10" s="1"/>
  <c r="B93" i="10"/>
  <c r="D91" i="10"/>
  <c r="O91" i="10" s="1"/>
  <c r="D90" i="10"/>
  <c r="D89" i="10"/>
  <c r="O89" i="10" s="1"/>
  <c r="D88" i="10"/>
  <c r="O88" i="10" s="1"/>
  <c r="D87" i="10"/>
  <c r="O87" i="10" s="1"/>
  <c r="D86" i="10"/>
  <c r="D85" i="10"/>
  <c r="D81" i="10" s="1"/>
  <c r="P84" i="10"/>
  <c r="O84" i="10"/>
  <c r="N84" i="10"/>
  <c r="M84" i="10"/>
  <c r="L84" i="10"/>
  <c r="P83" i="10"/>
  <c r="O83" i="10"/>
  <c r="N83" i="10"/>
  <c r="M83" i="10"/>
  <c r="L83" i="10"/>
  <c r="D82" i="10"/>
  <c r="O82" i="10" s="1"/>
  <c r="B81" i="10"/>
  <c r="D79" i="10"/>
  <c r="P79" i="10"/>
  <c r="D78" i="10"/>
  <c r="O78" i="10"/>
  <c r="D77" i="10"/>
  <c r="D76" i="10"/>
  <c r="O76" i="10" s="1"/>
  <c r="D75" i="10"/>
  <c r="D74" i="10"/>
  <c r="D73" i="10"/>
  <c r="N73" i="10" s="1"/>
  <c r="D72" i="10"/>
  <c r="O72" i="10" s="1"/>
  <c r="D71" i="10"/>
  <c r="N71" i="10" s="1"/>
  <c r="D70" i="10"/>
  <c r="B69" i="10"/>
  <c r="D66" i="10"/>
  <c r="M66" i="10" s="1"/>
  <c r="D65" i="10"/>
  <c r="O65" i="10"/>
  <c r="D64" i="10"/>
  <c r="M64" i="10" s="1"/>
  <c r="D63" i="10"/>
  <c r="M63" i="10" s="1"/>
  <c r="D62" i="10"/>
  <c r="O62" i="10" s="1"/>
  <c r="O61" i="10" s="1"/>
  <c r="B61" i="10"/>
  <c r="D59" i="10"/>
  <c r="N59" i="10" s="1"/>
  <c r="D58" i="10"/>
  <c r="O58" i="10" s="1"/>
  <c r="D57" i="10"/>
  <c r="D56" i="10"/>
  <c r="O56" i="10" s="1"/>
  <c r="D55" i="10"/>
  <c r="O55" i="10" s="1"/>
  <c r="D54" i="10"/>
  <c r="B53" i="10"/>
  <c r="D51" i="10"/>
  <c r="O51" i="10"/>
  <c r="D50" i="10"/>
  <c r="P50" i="10" s="1"/>
  <c r="D49" i="10"/>
  <c r="O49" i="10" s="1"/>
  <c r="O48" i="10" s="1"/>
  <c r="B48" i="10"/>
  <c r="D46" i="10"/>
  <c r="D45" i="10"/>
  <c r="O45" i="10" s="1"/>
  <c r="B44" i="10"/>
  <c r="D41" i="10"/>
  <c r="O41" i="10" s="1"/>
  <c r="D40" i="10"/>
  <c r="P40" i="10" s="1"/>
  <c r="P39" i="10" s="1"/>
  <c r="B39" i="10"/>
  <c r="P37" i="10"/>
  <c r="O37" i="10"/>
  <c r="N37" i="10"/>
  <c r="M37" i="10"/>
  <c r="L37" i="10"/>
  <c r="D36" i="10"/>
  <c r="O36" i="10" s="1"/>
  <c r="O35" i="10" s="1"/>
  <c r="B35" i="10"/>
  <c r="D33" i="10"/>
  <c r="O33" i="10" s="1"/>
  <c r="P32" i="10"/>
  <c r="O32" i="10"/>
  <c r="N32" i="10"/>
  <c r="M32" i="10"/>
  <c r="L32" i="10"/>
  <c r="D31" i="10"/>
  <c r="O31" i="10"/>
  <c r="D30" i="10"/>
  <c r="P30" i="10"/>
  <c r="D29" i="10"/>
  <c r="O29" i="10"/>
  <c r="D28" i="10"/>
  <c r="P28" i="10"/>
  <c r="P25" i="10" s="1"/>
  <c r="D27" i="10"/>
  <c r="O27" i="10"/>
  <c r="D26" i="10"/>
  <c r="P26" i="10"/>
  <c r="B25" i="10"/>
  <c r="D135" i="9"/>
  <c r="D132" i="9"/>
  <c r="D131" i="9"/>
  <c r="P131" i="9" s="1"/>
  <c r="D128" i="9"/>
  <c r="P126" i="9"/>
  <c r="O126" i="9"/>
  <c r="N126" i="9"/>
  <c r="M126" i="9"/>
  <c r="L126" i="9"/>
  <c r="D125" i="9"/>
  <c r="P119" i="9"/>
  <c r="O119" i="9"/>
  <c r="N119" i="9"/>
  <c r="M119" i="9"/>
  <c r="L119" i="9"/>
  <c r="P118" i="9"/>
  <c r="O118" i="9"/>
  <c r="N118" i="9"/>
  <c r="M118" i="9"/>
  <c r="L118" i="9"/>
  <c r="P117" i="9"/>
  <c r="O117" i="9"/>
  <c r="N117" i="9"/>
  <c r="M117" i="9"/>
  <c r="L117" i="9"/>
  <c r="P116" i="9"/>
  <c r="O116" i="9"/>
  <c r="N116" i="9"/>
  <c r="M116" i="9"/>
  <c r="L116" i="9"/>
  <c r="P115" i="9"/>
  <c r="O115" i="9"/>
  <c r="N115" i="9"/>
  <c r="M115" i="9"/>
  <c r="L115" i="9"/>
  <c r="D113" i="9"/>
  <c r="P111" i="9"/>
  <c r="O111" i="9"/>
  <c r="N111" i="9"/>
  <c r="M111" i="9"/>
  <c r="L111" i="9"/>
  <c r="P110" i="9"/>
  <c r="O110" i="9"/>
  <c r="N110" i="9"/>
  <c r="M110" i="9"/>
  <c r="L110" i="9"/>
  <c r="P109" i="9"/>
  <c r="O109" i="9"/>
  <c r="N109" i="9"/>
  <c r="L109" i="9"/>
  <c r="P108" i="9"/>
  <c r="O108" i="9"/>
  <c r="N108" i="9"/>
  <c r="L108" i="9"/>
  <c r="P107" i="9"/>
  <c r="O107" i="9"/>
  <c r="N107" i="9"/>
  <c r="M107" i="9"/>
  <c r="L107" i="9"/>
  <c r="P106" i="9"/>
  <c r="O106" i="9"/>
  <c r="N106" i="9"/>
  <c r="M106" i="9"/>
  <c r="L106" i="9"/>
  <c r="D104" i="9"/>
  <c r="P102" i="9"/>
  <c r="O102" i="9"/>
  <c r="N102" i="9"/>
  <c r="M102" i="9"/>
  <c r="L102" i="9"/>
  <c r="P101" i="9"/>
  <c r="O101" i="9"/>
  <c r="N101" i="9"/>
  <c r="M101" i="9"/>
  <c r="L101" i="9"/>
  <c r="D100" i="9"/>
  <c r="O100" i="9" s="1"/>
  <c r="B98" i="9"/>
  <c r="B16" i="9" s="1"/>
  <c r="P92" i="9"/>
  <c r="P90" i="9" s="1"/>
  <c r="O92" i="9"/>
  <c r="N92" i="9"/>
  <c r="N90" i="9" s="1"/>
  <c r="M92" i="9"/>
  <c r="M90" i="9" s="1"/>
  <c r="L92" i="9"/>
  <c r="L90" i="9" s="1"/>
  <c r="O90" i="9"/>
  <c r="D90" i="9"/>
  <c r="B90" i="9"/>
  <c r="P87" i="9"/>
  <c r="O87" i="9"/>
  <c r="N87" i="9"/>
  <c r="M87" i="9"/>
  <c r="L87" i="9"/>
  <c r="P86" i="9"/>
  <c r="O86" i="9"/>
  <c r="N86" i="9"/>
  <c r="M86" i="9"/>
  <c r="L86" i="9"/>
  <c r="D84" i="9"/>
  <c r="P82" i="9"/>
  <c r="O82" i="9"/>
  <c r="N82" i="9"/>
  <c r="M82" i="9"/>
  <c r="L82" i="9"/>
  <c r="P81" i="9"/>
  <c r="O81" i="9"/>
  <c r="N81" i="9"/>
  <c r="M81" i="9"/>
  <c r="L81" i="9"/>
  <c r="P80" i="9"/>
  <c r="O80" i="9"/>
  <c r="N80" i="9"/>
  <c r="M80" i="9"/>
  <c r="L80" i="9"/>
  <c r="P79" i="9"/>
  <c r="O79" i="9"/>
  <c r="N79" i="9"/>
  <c r="M79" i="9"/>
  <c r="L79" i="9"/>
  <c r="D78" i="9"/>
  <c r="B78" i="9"/>
  <c r="D74" i="9"/>
  <c r="P74" i="9" s="1"/>
  <c r="D73" i="9"/>
  <c r="D72" i="9"/>
  <c r="P72" i="9" s="1"/>
  <c r="D71" i="9"/>
  <c r="P71" i="9" s="1"/>
  <c r="D70" i="9"/>
  <c r="P70" i="9" s="1"/>
  <c r="P69" i="9"/>
  <c r="O69" i="9"/>
  <c r="N69" i="9"/>
  <c r="M69" i="9"/>
  <c r="L69" i="9"/>
  <c r="D68" i="9"/>
  <c r="O68" i="9" s="1"/>
  <c r="D67" i="9"/>
  <c r="O67" i="9" s="1"/>
  <c r="O66" i="9" s="1"/>
  <c r="B66" i="9"/>
  <c r="D64" i="9"/>
  <c r="P64" i="9" s="1"/>
  <c r="P63" i="9" s="1"/>
  <c r="B63" i="9"/>
  <c r="D61" i="9"/>
  <c r="O61" i="9" s="1"/>
  <c r="D60" i="9"/>
  <c r="D59" i="9" s="1"/>
  <c r="B59" i="9"/>
  <c r="D57" i="9"/>
  <c r="P56" i="9"/>
  <c r="O56" i="9"/>
  <c r="N56" i="9"/>
  <c r="M56" i="9"/>
  <c r="L56" i="9"/>
  <c r="P55" i="9"/>
  <c r="P54" i="9" s="1"/>
  <c r="O55" i="9"/>
  <c r="N55" i="9"/>
  <c r="M55" i="9"/>
  <c r="L55" i="9"/>
  <c r="B54" i="9"/>
  <c r="P51" i="9"/>
  <c r="P49" i="9" s="1"/>
  <c r="O51" i="9"/>
  <c r="O49" i="9" s="1"/>
  <c r="N51" i="9"/>
  <c r="N49" i="9" s="1"/>
  <c r="M51" i="9"/>
  <c r="M49" i="9"/>
  <c r="L51" i="9"/>
  <c r="L49" i="9" s="1"/>
  <c r="D49" i="9"/>
  <c r="B49" i="9"/>
  <c r="D47" i="9"/>
  <c r="P47" i="9" s="1"/>
  <c r="D46" i="9"/>
  <c r="P46" i="9"/>
  <c r="D45" i="9"/>
  <c r="P45" i="9" s="1"/>
  <c r="D44" i="9"/>
  <c r="P44" i="9" s="1"/>
  <c r="D43" i="9"/>
  <c r="P43" i="9" s="1"/>
  <c r="D42" i="9"/>
  <c r="P42" i="9"/>
  <c r="P41" i="9"/>
  <c r="O41" i="9"/>
  <c r="N41" i="9"/>
  <c r="M41" i="9"/>
  <c r="L41" i="9"/>
  <c r="B41" i="9"/>
  <c r="P39" i="9"/>
  <c r="O39" i="9"/>
  <c r="N39" i="9"/>
  <c r="M39" i="9"/>
  <c r="L39" i="9"/>
  <c r="D37" i="9"/>
  <c r="P37" i="9" s="1"/>
  <c r="D36" i="9"/>
  <c r="D35" i="9"/>
  <c r="P35" i="9"/>
  <c r="D34" i="9"/>
  <c r="D33" i="9"/>
  <c r="P33" i="9" s="1"/>
  <c r="D32" i="9"/>
  <c r="D31" i="9"/>
  <c r="P31" i="9" s="1"/>
  <c r="B30" i="9"/>
  <c r="D28" i="9"/>
  <c r="B27" i="9"/>
  <c r="AC116" i="7"/>
  <c r="AB116" i="7"/>
  <c r="AA116" i="7"/>
  <c r="Z116" i="7"/>
  <c r="Y116" i="7"/>
  <c r="X116" i="7"/>
  <c r="W116" i="7"/>
  <c r="V116" i="7"/>
  <c r="U116" i="7"/>
  <c r="T116" i="7"/>
  <c r="AC114" i="7"/>
  <c r="AB114" i="7"/>
  <c r="AA114" i="7"/>
  <c r="Z114" i="7"/>
  <c r="Y114" i="7"/>
  <c r="W114" i="7"/>
  <c r="V114" i="7"/>
  <c r="U114" i="7"/>
  <c r="T114" i="7"/>
  <c r="AC113" i="7"/>
  <c r="AB113" i="7"/>
  <c r="AA113" i="7"/>
  <c r="Z113" i="7"/>
  <c r="Y113" i="7"/>
  <c r="W113" i="7"/>
  <c r="V113" i="7"/>
  <c r="U113" i="7"/>
  <c r="T113" i="7"/>
  <c r="AC102" i="7"/>
  <c r="AB102" i="7"/>
  <c r="AA102" i="7"/>
  <c r="Z102" i="7"/>
  <c r="Y102" i="7"/>
  <c r="X102" i="7"/>
  <c r="W102" i="7"/>
  <c r="V102" i="7"/>
  <c r="U102" i="7"/>
  <c r="T102" i="7"/>
  <c r="AC101" i="7"/>
  <c r="AB101" i="7"/>
  <c r="AA101" i="7"/>
  <c r="Z101" i="7"/>
  <c r="Y101" i="7"/>
  <c r="X101" i="7"/>
  <c r="W101" i="7"/>
  <c r="V101" i="7"/>
  <c r="U101" i="7"/>
  <c r="T101" i="7"/>
  <c r="AC100" i="7"/>
  <c r="AB100" i="7"/>
  <c r="AA100" i="7"/>
  <c r="Z100" i="7"/>
  <c r="Y100" i="7"/>
  <c r="X100" i="7"/>
  <c r="W100" i="7"/>
  <c r="V100" i="7"/>
  <c r="U100" i="7"/>
  <c r="T100" i="7"/>
  <c r="AC99" i="7"/>
  <c r="AB99" i="7"/>
  <c r="AA99" i="7"/>
  <c r="Z99" i="7"/>
  <c r="Y99" i="7"/>
  <c r="X99" i="7"/>
  <c r="W99" i="7"/>
  <c r="V99" i="7"/>
  <c r="U99" i="7"/>
  <c r="T99" i="7"/>
  <c r="G98" i="7"/>
  <c r="G96" i="7"/>
  <c r="AA96" i="7" s="1"/>
  <c r="G95" i="7"/>
  <c r="Z95" i="7" s="1"/>
  <c r="G94" i="7"/>
  <c r="AC94" i="7" s="1"/>
  <c r="G93" i="7"/>
  <c r="AB93" i="7" s="1"/>
  <c r="G92" i="7"/>
  <c r="AA92" i="7" s="1"/>
  <c r="G91" i="7"/>
  <c r="Z91" i="7" s="1"/>
  <c r="AB87" i="7"/>
  <c r="AA86" i="7"/>
  <c r="E83" i="7"/>
  <c r="G81" i="7"/>
  <c r="T81" i="7" s="1"/>
  <c r="G77" i="7"/>
  <c r="AA77" i="7" s="1"/>
  <c r="E75" i="7"/>
  <c r="G73" i="7"/>
  <c r="U73" i="7" s="1"/>
  <c r="AC66" i="7"/>
  <c r="AA42" i="7"/>
  <c r="AA39" i="7"/>
  <c r="AA120" i="7" s="1"/>
  <c r="AC35" i="7"/>
  <c r="E21" i="7"/>
  <c r="AA97" i="6"/>
  <c r="AC93" i="6"/>
  <c r="AB93" i="6"/>
  <c r="AA93" i="6"/>
  <c r="Z93" i="6"/>
  <c r="Y93" i="6"/>
  <c r="X93" i="6"/>
  <c r="W93" i="6"/>
  <c r="V93" i="6"/>
  <c r="U93" i="6"/>
  <c r="T93" i="6"/>
  <c r="AA120" i="6"/>
  <c r="Z120" i="6"/>
  <c r="AC119" i="6"/>
  <c r="AB119" i="6"/>
  <c r="AA119" i="6"/>
  <c r="Z119" i="6"/>
  <c r="Y119" i="6"/>
  <c r="X119" i="6"/>
  <c r="W119" i="6"/>
  <c r="V119" i="6"/>
  <c r="U119" i="6"/>
  <c r="T119" i="6"/>
  <c r="AC118" i="6"/>
  <c r="AB118" i="6"/>
  <c r="AA118" i="6"/>
  <c r="Z118" i="6"/>
  <c r="Y118" i="6"/>
  <c r="X118" i="6"/>
  <c r="W118" i="6"/>
  <c r="V118" i="6"/>
  <c r="U118" i="6"/>
  <c r="T118" i="6"/>
  <c r="AC103" i="6"/>
  <c r="AB103" i="6"/>
  <c r="AA103" i="6"/>
  <c r="Z103" i="6"/>
  <c r="Y103" i="6"/>
  <c r="X103" i="6"/>
  <c r="W103" i="6"/>
  <c r="V103" i="6"/>
  <c r="U103" i="6"/>
  <c r="T103" i="6"/>
  <c r="AC102" i="6"/>
  <c r="AB102" i="6"/>
  <c r="AA102" i="6"/>
  <c r="Z102" i="6"/>
  <c r="Y102" i="6"/>
  <c r="X102" i="6"/>
  <c r="W102" i="6"/>
  <c r="V102" i="6"/>
  <c r="U102" i="6"/>
  <c r="T102" i="6"/>
  <c r="F102" i="6"/>
  <c r="AC101" i="6"/>
  <c r="AB101" i="6"/>
  <c r="AA101" i="6"/>
  <c r="Z101" i="6"/>
  <c r="Y101" i="6"/>
  <c r="X101" i="6"/>
  <c r="W101" i="6"/>
  <c r="V101" i="6"/>
  <c r="U101" i="6"/>
  <c r="T101" i="6"/>
  <c r="F101" i="6"/>
  <c r="AC86" i="6"/>
  <c r="AB86" i="6"/>
  <c r="AA86" i="6"/>
  <c r="Z86" i="6"/>
  <c r="Y86" i="6"/>
  <c r="X86" i="6"/>
  <c r="W86" i="6"/>
  <c r="V86" i="6"/>
  <c r="U86" i="6"/>
  <c r="T86" i="6"/>
  <c r="AC85" i="6"/>
  <c r="AB85" i="6"/>
  <c r="AA85" i="6"/>
  <c r="Z85" i="6"/>
  <c r="Y85" i="6"/>
  <c r="X85" i="6"/>
  <c r="W85" i="6"/>
  <c r="V85" i="6"/>
  <c r="U85" i="6"/>
  <c r="AC84" i="6"/>
  <c r="AB84" i="6"/>
  <c r="AA84" i="6"/>
  <c r="Z84" i="6"/>
  <c r="Y84" i="6"/>
  <c r="X84" i="6"/>
  <c r="W84" i="6"/>
  <c r="V84" i="6"/>
  <c r="U84" i="6"/>
  <c r="T84" i="6"/>
  <c r="AC83" i="6"/>
  <c r="AB83" i="6"/>
  <c r="AA83" i="6"/>
  <c r="Z83" i="6"/>
  <c r="Y83" i="6"/>
  <c r="X83" i="6"/>
  <c r="W83" i="6"/>
  <c r="V83" i="6"/>
  <c r="U83" i="6"/>
  <c r="T83" i="6"/>
  <c r="G82" i="6"/>
  <c r="E82" i="6"/>
  <c r="E79" i="6"/>
  <c r="AA77" i="6"/>
  <c r="AB76" i="6"/>
  <c r="AA75" i="6"/>
  <c r="AB74" i="6"/>
  <c r="AC73" i="6"/>
  <c r="AB73" i="6"/>
  <c r="AA73" i="6"/>
  <c r="Z73" i="6"/>
  <c r="Y73" i="6"/>
  <c r="X73" i="6"/>
  <c r="W73" i="6"/>
  <c r="U73" i="6"/>
  <c r="T73" i="6"/>
  <c r="AC72" i="6"/>
  <c r="AB72" i="6"/>
  <c r="AA72" i="6"/>
  <c r="Z72" i="6"/>
  <c r="Y72" i="6"/>
  <c r="X72" i="6"/>
  <c r="W72" i="6"/>
  <c r="V72" i="6"/>
  <c r="U72" i="6"/>
  <c r="T72" i="6"/>
  <c r="AC71" i="6"/>
  <c r="AB71" i="6"/>
  <c r="AA71" i="6"/>
  <c r="Z71" i="6"/>
  <c r="Y71" i="6"/>
  <c r="X71" i="6"/>
  <c r="W71" i="6"/>
  <c r="V71" i="6"/>
  <c r="U71" i="6"/>
  <c r="T71" i="6"/>
  <c r="AC70" i="6"/>
  <c r="AB70" i="6"/>
  <c r="AA70" i="6"/>
  <c r="Z70" i="6"/>
  <c r="Y70" i="6"/>
  <c r="X70" i="6"/>
  <c r="W70" i="6"/>
  <c r="V70" i="6"/>
  <c r="U70" i="6"/>
  <c r="T70" i="6"/>
  <c r="AC69" i="6"/>
  <c r="AB69" i="6"/>
  <c r="AA69" i="6"/>
  <c r="Z69" i="6"/>
  <c r="Y69" i="6"/>
  <c r="X69" i="6"/>
  <c r="W69" i="6"/>
  <c r="V69" i="6"/>
  <c r="U69" i="6"/>
  <c r="T69" i="6"/>
  <c r="AC68" i="6"/>
  <c r="AB68" i="6"/>
  <c r="AA68" i="6"/>
  <c r="Z68" i="6"/>
  <c r="Y68" i="6"/>
  <c r="X68" i="6"/>
  <c r="W68" i="6"/>
  <c r="V68" i="6"/>
  <c r="U68" i="6"/>
  <c r="T68" i="6"/>
  <c r="AC67" i="6"/>
  <c r="AB67" i="6"/>
  <c r="AA67" i="6"/>
  <c r="Z67" i="6"/>
  <c r="Y67" i="6"/>
  <c r="X67" i="6"/>
  <c r="W67" i="6"/>
  <c r="V67" i="6"/>
  <c r="U67" i="6"/>
  <c r="T67" i="6"/>
  <c r="E64" i="6"/>
  <c r="E58" i="6"/>
  <c r="X56" i="6"/>
  <c r="E56" i="6"/>
  <c r="E51" i="6"/>
  <c r="AB49" i="6"/>
  <c r="E49" i="6"/>
  <c r="E46" i="6"/>
  <c r="X29" i="6"/>
  <c r="G27" i="6"/>
  <c r="E27" i="6"/>
  <c r="D212" i="5"/>
  <c r="O212" i="5" s="1"/>
  <c r="D211" i="5"/>
  <c r="O211" i="5"/>
  <c r="D207" i="5"/>
  <c r="P207" i="5"/>
  <c r="D206" i="5"/>
  <c r="P206" i="5"/>
  <c r="D205" i="5"/>
  <c r="P205" i="5" s="1"/>
  <c r="D204" i="5"/>
  <c r="D203" i="5"/>
  <c r="O203" i="5" s="1"/>
  <c r="D202" i="5"/>
  <c r="D201" i="5"/>
  <c r="D200" i="5"/>
  <c r="P200" i="5" s="1"/>
  <c r="D199" i="5"/>
  <c r="P199" i="5" s="1"/>
  <c r="D198" i="5"/>
  <c r="D197" i="5"/>
  <c r="P197" i="5" s="1"/>
  <c r="D194" i="5"/>
  <c r="P194" i="5" s="1"/>
  <c r="D193" i="5"/>
  <c r="P193" i="5" s="1"/>
  <c r="D192" i="5"/>
  <c r="M192" i="5" s="1"/>
  <c r="D191" i="5"/>
  <c r="O191" i="5" s="1"/>
  <c r="D190" i="5"/>
  <c r="P190" i="5" s="1"/>
  <c r="D189" i="5"/>
  <c r="L189" i="5" s="1"/>
  <c r="D188" i="5"/>
  <c r="D187" i="5"/>
  <c r="P187" i="5" s="1"/>
  <c r="D186" i="5"/>
  <c r="P186" i="5" s="1"/>
  <c r="D185" i="5"/>
  <c r="O185" i="5" s="1"/>
  <c r="D184" i="5"/>
  <c r="D183" i="5"/>
  <c r="D182" i="5"/>
  <c r="M182" i="5" s="1"/>
  <c r="D181" i="5"/>
  <c r="P181" i="5"/>
  <c r="D180" i="5"/>
  <c r="P180" i="5" s="1"/>
  <c r="D179" i="5"/>
  <c r="P179" i="5"/>
  <c r="D178" i="5"/>
  <c r="P178" i="5" s="1"/>
  <c r="P170" i="5"/>
  <c r="O170" i="5"/>
  <c r="N170" i="5"/>
  <c r="M170" i="5"/>
  <c r="L170" i="5"/>
  <c r="D169" i="5"/>
  <c r="P169" i="5" s="1"/>
  <c r="D168" i="5"/>
  <c r="P159" i="5"/>
  <c r="O159" i="5"/>
  <c r="N159" i="5"/>
  <c r="M159" i="5"/>
  <c r="L159" i="5"/>
  <c r="P158" i="5"/>
  <c r="O158" i="5"/>
  <c r="N158" i="5"/>
  <c r="M158" i="5"/>
  <c r="L158" i="5"/>
  <c r="P157" i="5"/>
  <c r="O157" i="5"/>
  <c r="N157" i="5"/>
  <c r="M157" i="5"/>
  <c r="L157" i="5"/>
  <c r="P156" i="5"/>
  <c r="O156" i="5"/>
  <c r="N156" i="5"/>
  <c r="M156" i="5"/>
  <c r="L156" i="5"/>
  <c r="P155" i="5"/>
  <c r="O155" i="5"/>
  <c r="N155" i="5"/>
  <c r="M155" i="5"/>
  <c r="L155" i="5"/>
  <c r="P154" i="5"/>
  <c r="O154" i="5"/>
  <c r="N154" i="5"/>
  <c r="M154" i="5"/>
  <c r="L154" i="5"/>
  <c r="P153" i="5"/>
  <c r="O153" i="5"/>
  <c r="N153" i="5"/>
  <c r="M153" i="5"/>
  <c r="L153" i="5"/>
  <c r="P152" i="5"/>
  <c r="O152" i="5"/>
  <c r="N152" i="5"/>
  <c r="M152" i="5"/>
  <c r="L152" i="5"/>
  <c r="P151" i="5"/>
  <c r="O151" i="5"/>
  <c r="N151" i="5"/>
  <c r="M151" i="5"/>
  <c r="L151" i="5"/>
  <c r="P150" i="5"/>
  <c r="O150" i="5"/>
  <c r="N150" i="5"/>
  <c r="M150" i="5"/>
  <c r="L150" i="5"/>
  <c r="P149" i="5"/>
  <c r="O149" i="5"/>
  <c r="N149" i="5"/>
  <c r="M149" i="5"/>
  <c r="L149" i="5"/>
  <c r="P145" i="5"/>
  <c r="O145" i="5"/>
  <c r="N145" i="5"/>
  <c r="M145" i="5"/>
  <c r="L145" i="5"/>
  <c r="P144" i="5"/>
  <c r="O144" i="5"/>
  <c r="N144" i="5"/>
  <c r="M144" i="5"/>
  <c r="L144" i="5"/>
  <c r="P143" i="5"/>
  <c r="O143" i="5"/>
  <c r="N143" i="5"/>
  <c r="M143" i="5"/>
  <c r="L143" i="5"/>
  <c r="P142" i="5"/>
  <c r="O142" i="5"/>
  <c r="N142" i="5"/>
  <c r="M142" i="5"/>
  <c r="L142" i="5"/>
  <c r="P141" i="5"/>
  <c r="O141" i="5"/>
  <c r="N141" i="5"/>
  <c r="M141" i="5"/>
  <c r="L141" i="5"/>
  <c r="P140" i="5"/>
  <c r="O140" i="5"/>
  <c r="N140" i="5"/>
  <c r="M140" i="5"/>
  <c r="L140" i="5"/>
  <c r="P139" i="5"/>
  <c r="O139" i="5"/>
  <c r="N139" i="5"/>
  <c r="M139" i="5"/>
  <c r="L139" i="5"/>
  <c r="P138" i="5"/>
  <c r="O138" i="5"/>
  <c r="N138" i="5"/>
  <c r="M138" i="5"/>
  <c r="L138" i="5"/>
  <c r="P137" i="5"/>
  <c r="O137" i="5"/>
  <c r="N137" i="5"/>
  <c r="M137" i="5"/>
  <c r="L137" i="5"/>
  <c r="P136" i="5"/>
  <c r="O136" i="5"/>
  <c r="N136" i="5"/>
  <c r="M136" i="5"/>
  <c r="L136" i="5"/>
  <c r="D135" i="5"/>
  <c r="O135" i="5" s="1"/>
  <c r="B133" i="5"/>
  <c r="B121" i="5" s="1"/>
  <c r="P131" i="5"/>
  <c r="O131" i="5"/>
  <c r="N131" i="5"/>
  <c r="M131" i="5"/>
  <c r="L131" i="5"/>
  <c r="P130" i="5"/>
  <c r="O130" i="5"/>
  <c r="N130" i="5"/>
  <c r="M130" i="5"/>
  <c r="L130" i="5"/>
  <c r="P129" i="5"/>
  <c r="O129" i="5"/>
  <c r="N129" i="5"/>
  <c r="M129" i="5"/>
  <c r="L129" i="5"/>
  <c r="P128" i="5"/>
  <c r="O128" i="5"/>
  <c r="O123" i="5" s="1"/>
  <c r="N128" i="5"/>
  <c r="M128" i="5"/>
  <c r="L128" i="5"/>
  <c r="D127" i="5"/>
  <c r="P127" i="5" s="1"/>
  <c r="P126" i="5"/>
  <c r="O126" i="5"/>
  <c r="N126" i="5"/>
  <c r="M126" i="5"/>
  <c r="L126" i="5"/>
  <c r="P125" i="5"/>
  <c r="O125" i="5"/>
  <c r="N125" i="5"/>
  <c r="M125" i="5"/>
  <c r="L125" i="5"/>
  <c r="B123" i="5"/>
  <c r="P117" i="5"/>
  <c r="O117" i="5"/>
  <c r="N117" i="5"/>
  <c r="M117" i="5"/>
  <c r="L117" i="5"/>
  <c r="D117" i="5"/>
  <c r="P114" i="5"/>
  <c r="O114" i="5"/>
  <c r="N114" i="5"/>
  <c r="M114" i="5"/>
  <c r="L114" i="5"/>
  <c r="P113" i="5"/>
  <c r="P16" i="5" s="1"/>
  <c r="O113" i="5"/>
  <c r="O16" i="5" s="1"/>
  <c r="N113" i="5"/>
  <c r="M113" i="5"/>
  <c r="M16" i="5" s="1"/>
  <c r="L113" i="5"/>
  <c r="P109" i="5"/>
  <c r="P105" i="5" s="1"/>
  <c r="O109" i="5"/>
  <c r="N109" i="5"/>
  <c r="M109" i="5"/>
  <c r="L109" i="5"/>
  <c r="P108" i="5"/>
  <c r="O108" i="5"/>
  <c r="N108" i="5"/>
  <c r="M108" i="5"/>
  <c r="M105" i="5" s="1"/>
  <c r="L108" i="5"/>
  <c r="P107" i="5"/>
  <c r="O107" i="5"/>
  <c r="N107" i="5"/>
  <c r="M107" i="5"/>
  <c r="L107" i="5"/>
  <c r="P106" i="5"/>
  <c r="O106" i="5"/>
  <c r="N106" i="5"/>
  <c r="M106" i="5"/>
  <c r="L106" i="5"/>
  <c r="D105" i="5"/>
  <c r="D103" i="5"/>
  <c r="M103" i="5" s="1"/>
  <c r="P102" i="5"/>
  <c r="O102" i="5"/>
  <c r="N102" i="5"/>
  <c r="N98" i="5" s="1"/>
  <c r="M102" i="5"/>
  <c r="L102" i="5"/>
  <c r="D101" i="5"/>
  <c r="P101" i="5" s="1"/>
  <c r="D100" i="5"/>
  <c r="P100" i="5"/>
  <c r="B98" i="5"/>
  <c r="D96" i="5"/>
  <c r="D95" i="5"/>
  <c r="O95" i="5" s="1"/>
  <c r="D94" i="5"/>
  <c r="N94" i="5" s="1"/>
  <c r="D93" i="5"/>
  <c r="O93" i="5"/>
  <c r="D92" i="5"/>
  <c r="O92" i="5"/>
  <c r="D91" i="5"/>
  <c r="P91" i="5"/>
  <c r="D90" i="5"/>
  <c r="O90" i="5" s="1"/>
  <c r="D89" i="5"/>
  <c r="O89" i="5"/>
  <c r="D88" i="5"/>
  <c r="D87" i="5"/>
  <c r="D86" i="5"/>
  <c r="L86" i="5" s="1"/>
  <c r="D85" i="5"/>
  <c r="N85" i="5" s="1"/>
  <c r="D84" i="5"/>
  <c r="O84" i="5" s="1"/>
  <c r="D83" i="5"/>
  <c r="L83" i="5"/>
  <c r="D82" i="5"/>
  <c r="L82" i="5" s="1"/>
  <c r="O82" i="5"/>
  <c r="D81" i="5"/>
  <c r="L81" i="5" s="1"/>
  <c r="D80" i="5"/>
  <c r="O80" i="5"/>
  <c r="D79" i="5"/>
  <c r="L79" i="5" s="1"/>
  <c r="D78" i="5"/>
  <c r="O78" i="5"/>
  <c r="D77" i="5"/>
  <c r="L77" i="5" s="1"/>
  <c r="D76" i="5"/>
  <c r="N76" i="5" s="1"/>
  <c r="D75" i="5"/>
  <c r="L75" i="5" s="1"/>
  <c r="D74" i="5"/>
  <c r="O74" i="5"/>
  <c r="D73" i="5"/>
  <c r="L73" i="5" s="1"/>
  <c r="D72" i="5"/>
  <c r="P72" i="5" s="1"/>
  <c r="O72" i="5"/>
  <c r="D71" i="5"/>
  <c r="L71" i="5"/>
  <c r="D68" i="5"/>
  <c r="O68" i="5" s="1"/>
  <c r="D67" i="5"/>
  <c r="L67" i="5" s="1"/>
  <c r="P66" i="5"/>
  <c r="O66" i="5"/>
  <c r="N66" i="5"/>
  <c r="M66" i="5"/>
  <c r="L66" i="5"/>
  <c r="D65" i="5"/>
  <c r="M65" i="5" s="1"/>
  <c r="D64" i="5"/>
  <c r="O64" i="5" s="1"/>
  <c r="D63" i="5"/>
  <c r="M63" i="5" s="1"/>
  <c r="D62" i="5"/>
  <c r="D61" i="5"/>
  <c r="B59" i="5"/>
  <c r="D54" i="5"/>
  <c r="O54" i="5"/>
  <c r="O52" i="5" s="1"/>
  <c r="D52" i="5"/>
  <c r="B52" i="5"/>
  <c r="D50" i="5"/>
  <c r="B48" i="5"/>
  <c r="D46" i="5"/>
  <c r="O46" i="5" s="1"/>
  <c r="D43" i="5"/>
  <c r="N43" i="5" s="1"/>
  <c r="D42" i="5"/>
  <c r="D41" i="5"/>
  <c r="P41" i="5" s="1"/>
  <c r="D40" i="5"/>
  <c r="O40" i="5" s="1"/>
  <c r="B38" i="5"/>
  <c r="D36" i="5"/>
  <c r="P36" i="5"/>
  <c r="D35" i="5"/>
  <c r="O35" i="5" s="1"/>
  <c r="D34" i="5"/>
  <c r="O34" i="5" s="1"/>
  <c r="D33" i="5"/>
  <c r="O33" i="5" s="1"/>
  <c r="D32" i="5"/>
  <c r="L32" i="5" s="1"/>
  <c r="B30" i="5"/>
  <c r="D28" i="5"/>
  <c r="O28" i="5" s="1"/>
  <c r="D27" i="5"/>
  <c r="M27" i="5" s="1"/>
  <c r="D26" i="5"/>
  <c r="B24" i="5"/>
  <c r="L16" i="5"/>
  <c r="M109" i="10"/>
  <c r="M162" i="10"/>
  <c r="M168" i="10"/>
  <c r="M93" i="5"/>
  <c r="P145" i="10"/>
  <c r="N251" i="10"/>
  <c r="M177" i="10"/>
  <c r="L145" i="10"/>
  <c r="O189" i="5"/>
  <c r="B25" i="9"/>
  <c r="O84" i="9"/>
  <c r="L120" i="10"/>
  <c r="D33" i="11"/>
  <c r="D16" i="11" s="1"/>
  <c r="D19" i="11" s="1"/>
  <c r="M31" i="10"/>
  <c r="M65" i="10"/>
  <c r="O141" i="10"/>
  <c r="L144" i="10"/>
  <c r="N174" i="10"/>
  <c r="N182" i="10"/>
  <c r="L132" i="10"/>
  <c r="M47" i="11"/>
  <c r="P211" i="5"/>
  <c r="M89" i="5"/>
  <c r="B24" i="10"/>
  <c r="L88" i="10"/>
  <c r="M127" i="10"/>
  <c r="L162" i="10"/>
  <c r="M251" i="10"/>
  <c r="M68" i="5"/>
  <c r="M78" i="5"/>
  <c r="L35" i="5"/>
  <c r="N68" i="5"/>
  <c r="N84" i="5"/>
  <c r="L211" i="5"/>
  <c r="L29" i="10"/>
  <c r="L51" i="10"/>
  <c r="N88" i="10"/>
  <c r="P112" i="10"/>
  <c r="N127" i="10"/>
  <c r="L130" i="10"/>
  <c r="O132" i="10"/>
  <c r="M166" i="10"/>
  <c r="N190" i="10"/>
  <c r="O192" i="10"/>
  <c r="P47" i="11"/>
  <c r="N35" i="5"/>
  <c r="N51" i="10"/>
  <c r="L64" i="5"/>
  <c r="M74" i="5"/>
  <c r="P80" i="5"/>
  <c r="L41" i="10"/>
  <c r="L45" i="10"/>
  <c r="N55" i="10"/>
  <c r="O79" i="10"/>
  <c r="O100" i="10"/>
  <c r="M137" i="10"/>
  <c r="L141" i="10"/>
  <c r="M193" i="10"/>
  <c r="P35" i="5"/>
  <c r="L40" i="5"/>
  <c r="P74" i="5"/>
  <c r="P89" i="5"/>
  <c r="P93" i="5"/>
  <c r="N180" i="5"/>
  <c r="P189" i="5"/>
  <c r="N194" i="5"/>
  <c r="N198" i="5"/>
  <c r="M211" i="5"/>
  <c r="N31" i="10"/>
  <c r="N33" i="10"/>
  <c r="P51" i="10"/>
  <c r="N65" i="10"/>
  <c r="P88" i="10"/>
  <c r="L110" i="10"/>
  <c r="L148" i="10"/>
  <c r="N152" i="10"/>
  <c r="P179" i="10"/>
  <c r="M255" i="10"/>
  <c r="M82" i="5"/>
  <c r="P31" i="10"/>
  <c r="M57" i="10"/>
  <c r="P65" i="10"/>
  <c r="P196" i="10"/>
  <c r="P40" i="5"/>
  <c r="M40" i="5"/>
  <c r="N40" i="5"/>
  <c r="M64" i="5"/>
  <c r="L74" i="5"/>
  <c r="N78" i="5"/>
  <c r="P82" i="5"/>
  <c r="L89" i="5"/>
  <c r="L93" i="5"/>
  <c r="O94" i="5"/>
  <c r="M64" i="9"/>
  <c r="M63" i="9" s="1"/>
  <c r="N100" i="9"/>
  <c r="N98" i="9" s="1"/>
  <c r="L31" i="10"/>
  <c r="M51" i="10"/>
  <c r="L65" i="10"/>
  <c r="L79" i="10"/>
  <c r="M88" i="10"/>
  <c r="N109" i="10"/>
  <c r="P130" i="10"/>
  <c r="N132" i="10"/>
  <c r="N141" i="10"/>
  <c r="L147" i="10"/>
  <c r="L152" i="10"/>
  <c r="L166" i="10"/>
  <c r="P187" i="10"/>
  <c r="P256" i="10"/>
  <c r="M260" i="10"/>
  <c r="Z54" i="7"/>
  <c r="V54" i="7"/>
  <c r="AB54" i="7"/>
  <c r="Y54" i="7"/>
  <c r="W54" i="7"/>
  <c r="U54" i="7"/>
  <c r="X54" i="7"/>
  <c r="AC54" i="7"/>
  <c r="T54" i="7"/>
  <c r="AA54" i="7"/>
  <c r="V56" i="7"/>
  <c r="AC56" i="7"/>
  <c r="U56" i="7"/>
  <c r="AA56" i="7"/>
  <c r="Y56" i="7"/>
  <c r="AB56" i="7"/>
  <c r="T56" i="7"/>
  <c r="W56" i="7"/>
  <c r="Z56" i="7"/>
  <c r="X56" i="7"/>
  <c r="X55" i="7"/>
  <c r="U55" i="7"/>
  <c r="W55" i="7"/>
  <c r="T55" i="7"/>
  <c r="Z55" i="7"/>
  <c r="Y55" i="7"/>
  <c r="V55" i="7"/>
  <c r="AC55" i="7"/>
  <c r="AB55" i="7"/>
  <c r="AA55" i="7"/>
  <c r="AB57" i="7"/>
  <c r="T57" i="7"/>
  <c r="X57" i="7"/>
  <c r="U57" i="7"/>
  <c r="AA57" i="7"/>
  <c r="Z57" i="7"/>
  <c r="Y57" i="7"/>
  <c r="V57" i="7"/>
  <c r="W57" i="7"/>
  <c r="AC57" i="7"/>
  <c r="Z58" i="7"/>
  <c r="Y58" i="7"/>
  <c r="W58" i="7"/>
  <c r="V58" i="7"/>
  <c r="X58" i="7"/>
  <c r="U58" i="7"/>
  <c r="AB58" i="7"/>
  <c r="AA58" i="7"/>
  <c r="AC58" i="7"/>
  <c r="T58" i="7"/>
  <c r="X59" i="7"/>
  <c r="W59" i="7"/>
  <c r="AC59" i="7"/>
  <c r="Y59" i="7"/>
  <c r="V59" i="7"/>
  <c r="U59" i="7"/>
  <c r="T59" i="7"/>
  <c r="AB59" i="7"/>
  <c r="AA59" i="7"/>
  <c r="Z59" i="7"/>
  <c r="V60" i="7"/>
  <c r="Z60" i="7"/>
  <c r="AC60" i="7"/>
  <c r="U60" i="7"/>
  <c r="AB60" i="7"/>
  <c r="T60" i="7"/>
  <c r="AA60" i="7"/>
  <c r="X60" i="7"/>
  <c r="W60" i="7"/>
  <c r="Y60" i="7"/>
  <c r="T77" i="6"/>
  <c r="U77" i="6"/>
  <c r="AC77" i="6"/>
  <c r="X97" i="6"/>
  <c r="X77" i="6"/>
  <c r="AB77" i="6"/>
  <c r="G58" i="6"/>
  <c r="O99" i="10"/>
  <c r="D98" i="10"/>
  <c r="P99" i="10"/>
  <c r="N99" i="10"/>
  <c r="M99" i="10"/>
  <c r="L99" i="10"/>
  <c r="O191" i="10"/>
  <c r="P191" i="10"/>
  <c r="M191" i="10"/>
  <c r="L191" i="10"/>
  <c r="M186" i="5"/>
  <c r="P36" i="9"/>
  <c r="N36" i="9"/>
  <c r="M36" i="9"/>
  <c r="N77" i="10"/>
  <c r="L77" i="10"/>
  <c r="O77" i="10"/>
  <c r="O140" i="10"/>
  <c r="P140" i="10"/>
  <c r="N140" i="10"/>
  <c r="M140" i="10"/>
  <c r="L140" i="10"/>
  <c r="O154" i="10"/>
  <c r="L154" i="10"/>
  <c r="P154" i="10"/>
  <c r="N154" i="10"/>
  <c r="P68" i="5"/>
  <c r="P78" i="5"/>
  <c r="M87" i="5"/>
  <c r="O91" i="5"/>
  <c r="M91" i="5"/>
  <c r="L91" i="5"/>
  <c r="M100" i="5"/>
  <c r="O127" i="5"/>
  <c r="N186" i="5"/>
  <c r="O199" i="5"/>
  <c r="L199" i="5"/>
  <c r="M206" i="5"/>
  <c r="V75" i="6"/>
  <c r="M77" i="10"/>
  <c r="M154" i="10"/>
  <c r="O183" i="10"/>
  <c r="P183" i="10"/>
  <c r="M183" i="10"/>
  <c r="L183" i="10"/>
  <c r="D129" i="14"/>
  <c r="D122" i="14"/>
  <c r="N206" i="5"/>
  <c r="Z75" i="6"/>
  <c r="O128" i="9"/>
  <c r="N128" i="9"/>
  <c r="P95" i="10"/>
  <c r="L95" i="10"/>
  <c r="D93" i="10"/>
  <c r="L28" i="5"/>
  <c r="L103" i="5"/>
  <c r="P32" i="9"/>
  <c r="N32" i="9"/>
  <c r="M32" i="9"/>
  <c r="O125" i="9"/>
  <c r="L125" i="9"/>
  <c r="P125" i="9"/>
  <c r="N125" i="9"/>
  <c r="N101" i="10"/>
  <c r="L101" i="10"/>
  <c r="O175" i="10"/>
  <c r="P175" i="10"/>
  <c r="M175" i="10"/>
  <c r="L175" i="10"/>
  <c r="P182" i="5"/>
  <c r="N182" i="5"/>
  <c r="L76" i="5"/>
  <c r="L46" i="5"/>
  <c r="O88" i="5"/>
  <c r="N88" i="5"/>
  <c r="M28" i="5"/>
  <c r="M46" i="5"/>
  <c r="P64" i="5"/>
  <c r="L72" i="5"/>
  <c r="N74" i="5"/>
  <c r="L80" i="5"/>
  <c r="N82" i="5"/>
  <c r="L181" i="5"/>
  <c r="M200" i="5"/>
  <c r="P203" i="5"/>
  <c r="L207" i="5"/>
  <c r="M125" i="9"/>
  <c r="O131" i="10"/>
  <c r="P131" i="10"/>
  <c r="N131" i="10"/>
  <c r="M131" i="10"/>
  <c r="L131" i="10"/>
  <c r="N136" i="10"/>
  <c r="O136" i="10"/>
  <c r="M136" i="10"/>
  <c r="L136" i="10"/>
  <c r="P57" i="9"/>
  <c r="D54" i="9"/>
  <c r="N57" i="9"/>
  <c r="M57" i="9"/>
  <c r="M54" i="9" s="1"/>
  <c r="N100" i="5"/>
  <c r="M72" i="5"/>
  <c r="N86" i="5"/>
  <c r="D123" i="5"/>
  <c r="D121" i="5" s="1"/>
  <c r="D16" i="5" s="1"/>
  <c r="O181" i="5"/>
  <c r="P204" i="5"/>
  <c r="N204" i="5"/>
  <c r="O207" i="5"/>
  <c r="P34" i="9"/>
  <c r="N34" i="9"/>
  <c r="N74" i="10"/>
  <c r="O74" i="10"/>
  <c r="L104" i="10"/>
  <c r="O113" i="10"/>
  <c r="N113" i="10"/>
  <c r="M113" i="10"/>
  <c r="O146" i="10"/>
  <c r="P146" i="10"/>
  <c r="N146" i="10"/>
  <c r="M146" i="10"/>
  <c r="L146" i="10"/>
  <c r="D126" i="14"/>
  <c r="N63" i="5"/>
  <c r="O103" i="5"/>
  <c r="P103" i="5"/>
  <c r="P76" i="5"/>
  <c r="P28" i="5"/>
  <c r="N46" i="5"/>
  <c r="M80" i="5"/>
  <c r="P46" i="5"/>
  <c r="P62" i="5"/>
  <c r="N65" i="5"/>
  <c r="L68" i="5"/>
  <c r="N72" i="5"/>
  <c r="L78" i="5"/>
  <c r="N80" i="5"/>
  <c r="M169" i="5"/>
  <c r="M178" i="5"/>
  <c r="M204" i="5"/>
  <c r="M34" i="9"/>
  <c r="O63" i="10"/>
  <c r="D125" i="14"/>
  <c r="M29" i="10"/>
  <c r="M41" i="10"/>
  <c r="M45" i="10"/>
  <c r="M86" i="10"/>
  <c r="P110" i="10"/>
  <c r="M120" i="10"/>
  <c r="P128" i="10"/>
  <c r="M144" i="10"/>
  <c r="P177" i="10"/>
  <c r="P193" i="10"/>
  <c r="M257" i="10"/>
  <c r="D124" i="14"/>
  <c r="B53" i="9"/>
  <c r="B22" i="9" s="1"/>
  <c r="B14" i="9" s="1"/>
  <c r="B19" i="9" s="1"/>
  <c r="N61" i="9"/>
  <c r="P104" i="9"/>
  <c r="L27" i="10"/>
  <c r="N29" i="10"/>
  <c r="N41" i="10"/>
  <c r="P45" i="10"/>
  <c r="L66" i="10"/>
  <c r="L71" i="10"/>
  <c r="N82" i="10"/>
  <c r="N86" i="10"/>
  <c r="M96" i="10"/>
  <c r="L118" i="10"/>
  <c r="N120" i="10"/>
  <c r="L133" i="10"/>
  <c r="L142" i="10"/>
  <c r="N144" i="10"/>
  <c r="P166" i="10"/>
  <c r="L173" i="10"/>
  <c r="L181" i="10"/>
  <c r="L252" i="10"/>
  <c r="E82" i="17" s="1"/>
  <c r="N257" i="10"/>
  <c r="L67" i="9"/>
  <c r="P84" i="9"/>
  <c r="M27" i="10"/>
  <c r="P29" i="10"/>
  <c r="P41" i="10"/>
  <c r="N56" i="10"/>
  <c r="L62" i="10"/>
  <c r="N66" i="10"/>
  <c r="M71" i="10"/>
  <c r="M76" i="10"/>
  <c r="M78" i="10"/>
  <c r="P86" i="10"/>
  <c r="N96" i="10"/>
  <c r="N93" i="10" s="1"/>
  <c r="M105" i="10"/>
  <c r="M111" i="10"/>
  <c r="M118" i="10"/>
  <c r="P120" i="10"/>
  <c r="M129" i="10"/>
  <c r="M133" i="10"/>
  <c r="M142" i="10"/>
  <c r="P144" i="10"/>
  <c r="P148" i="10"/>
  <c r="O151" i="10"/>
  <c r="M173" i="10"/>
  <c r="M181" i="10"/>
  <c r="L216" i="10"/>
  <c r="N220" i="10"/>
  <c r="M42" i="9"/>
  <c r="M46" i="9"/>
  <c r="D63" i="9"/>
  <c r="M67" i="9"/>
  <c r="N73" i="9"/>
  <c r="L132" i="9"/>
  <c r="N27" i="10"/>
  <c r="N25" i="10" s="1"/>
  <c r="N46" i="10"/>
  <c r="L54" i="10"/>
  <c r="N62" i="10"/>
  <c r="O66" i="10"/>
  <c r="N76" i="10"/>
  <c r="N78" i="10"/>
  <c r="M94" i="10"/>
  <c r="N105" i="10"/>
  <c r="L114" i="10"/>
  <c r="N118" i="10"/>
  <c r="N129" i="10"/>
  <c r="N133" i="10"/>
  <c r="N142" i="10"/>
  <c r="P151" i="10"/>
  <c r="O153" i="10"/>
  <c r="L155" i="10"/>
  <c r="P173" i="10"/>
  <c r="L179" i="10"/>
  <c r="P181" i="10"/>
  <c r="L187" i="10"/>
  <c r="P189" i="10"/>
  <c r="M216" i="10"/>
  <c r="N255" i="10"/>
  <c r="L263" i="10"/>
  <c r="C23" i="14"/>
  <c r="C129" i="14"/>
  <c r="O111" i="5"/>
  <c r="M180" i="5"/>
  <c r="P185" i="5"/>
  <c r="M194" i="5"/>
  <c r="Y49" i="6"/>
  <c r="N42" i="9"/>
  <c r="N46" i="9"/>
  <c r="P67" i="9"/>
  <c r="N78" i="9"/>
  <c r="M132" i="9"/>
  <c r="P27" i="10"/>
  <c r="M54" i="10"/>
  <c r="N94" i="10"/>
  <c r="P114" i="10"/>
  <c r="P118" i="10"/>
  <c r="P116" i="10" s="1"/>
  <c r="P133" i="10"/>
  <c r="P142" i="10"/>
  <c r="M179" i="10"/>
  <c r="M187" i="10"/>
  <c r="O263" i="10"/>
  <c r="O224" i="10"/>
  <c r="O256" i="10"/>
  <c r="N260" i="10"/>
  <c r="L47" i="11"/>
  <c r="D127" i="14"/>
  <c r="M104" i="9"/>
  <c r="N113" i="9"/>
  <c r="L177" i="10"/>
  <c r="L193" i="10"/>
  <c r="T211" i="20"/>
  <c r="Y211" i="20"/>
  <c r="V86" i="7"/>
  <c r="T66" i="7"/>
  <c r="Y74" i="6"/>
  <c r="G49" i="6"/>
  <c r="Z49" i="6"/>
  <c r="G64" i="6"/>
  <c r="T74" i="6"/>
  <c r="Z74" i="6"/>
  <c r="U49" i="6"/>
  <c r="AC49" i="6"/>
  <c r="U74" i="6"/>
  <c r="AC74" i="6"/>
  <c r="T97" i="6"/>
  <c r="AB97" i="6"/>
  <c r="Y97" i="6"/>
  <c r="V49" i="6"/>
  <c r="V74" i="6"/>
  <c r="Y77" i="6"/>
  <c r="U97" i="6"/>
  <c r="AC97" i="6"/>
  <c r="T42" i="7"/>
  <c r="V66" i="7"/>
  <c r="U90" i="20"/>
  <c r="T127" i="20"/>
  <c r="Z127" i="20"/>
  <c r="U210" i="20"/>
  <c r="Y90" i="20"/>
  <c r="U127" i="20"/>
  <c r="AC127" i="20"/>
  <c r="W210" i="20"/>
  <c r="Y127" i="20"/>
  <c r="AC90" i="20"/>
  <c r="V127" i="20"/>
  <c r="AA64" i="20"/>
  <c r="G67" i="20"/>
  <c r="T89" i="20"/>
  <c r="AB89" i="20"/>
  <c r="V90" i="20"/>
  <c r="U89" i="20"/>
  <c r="AC89" i="20"/>
  <c r="Y89" i="20"/>
  <c r="X89" i="20"/>
  <c r="Z90" i="20"/>
  <c r="X127" i="20"/>
  <c r="AA210" i="20"/>
  <c r="U211" i="20"/>
  <c r="Z211" i="20"/>
  <c r="T210" i="20"/>
  <c r="V211" i="20"/>
  <c r="AB211" i="20"/>
  <c r="X211" i="20"/>
  <c r="AC211" i="20"/>
  <c r="U42" i="7"/>
  <c r="X66" i="7"/>
  <c r="Y77" i="7"/>
  <c r="AB86" i="7"/>
  <c r="Y42" i="7"/>
  <c r="Z42" i="7"/>
  <c r="O85" i="5"/>
  <c r="P34" i="5"/>
  <c r="L36" i="5"/>
  <c r="L54" i="5"/>
  <c r="L52" i="5"/>
  <c r="P54" i="5"/>
  <c r="P52" i="5" s="1"/>
  <c r="O61" i="5"/>
  <c r="O65" i="5"/>
  <c r="P73" i="5"/>
  <c r="P79" i="5"/>
  <c r="P81" i="5"/>
  <c r="P85" i="5"/>
  <c r="N92" i="5"/>
  <c r="N101" i="5"/>
  <c r="M101" i="5"/>
  <c r="M98" i="5" s="1"/>
  <c r="M168" i="5"/>
  <c r="P168" i="5"/>
  <c r="L168" i="5"/>
  <c r="L187" i="5"/>
  <c r="N193" i="5"/>
  <c r="M193" i="5"/>
  <c r="L197" i="5"/>
  <c r="P27" i="5"/>
  <c r="N28" i="5"/>
  <c r="M32" i="5"/>
  <c r="M34" i="5"/>
  <c r="M36" i="5"/>
  <c r="N50" i="5"/>
  <c r="N48" i="5" s="1"/>
  <c r="M54" i="5"/>
  <c r="M52" i="5" s="1"/>
  <c r="L61" i="5"/>
  <c r="P61" i="5"/>
  <c r="N62" i="5"/>
  <c r="L63" i="5"/>
  <c r="P63" i="5"/>
  <c r="N64" i="5"/>
  <c r="L65" i="5"/>
  <c r="P65" i="5"/>
  <c r="M67" i="5"/>
  <c r="M71" i="5"/>
  <c r="M73" i="5"/>
  <c r="M77" i="5"/>
  <c r="M79" i="5"/>
  <c r="M81" i="5"/>
  <c r="M83" i="5"/>
  <c r="M85" i="5"/>
  <c r="P86" i="5"/>
  <c r="O87" i="5"/>
  <c r="N87" i="5"/>
  <c r="M88" i="5"/>
  <c r="P88" i="5"/>
  <c r="L88" i="5"/>
  <c r="N90" i="5"/>
  <c r="D98" i="5"/>
  <c r="L101" i="5"/>
  <c r="N127" i="5"/>
  <c r="M127" i="5"/>
  <c r="M135" i="5"/>
  <c r="M133" i="5" s="1"/>
  <c r="D133" i="5"/>
  <c r="P135" i="5"/>
  <c r="P133" i="5" s="1"/>
  <c r="L135" i="5"/>
  <c r="N168" i="5"/>
  <c r="O179" i="5"/>
  <c r="N183" i="5"/>
  <c r="M183" i="5"/>
  <c r="L185" i="5"/>
  <c r="O187" i="5"/>
  <c r="N191" i="5"/>
  <c r="M191" i="5"/>
  <c r="L193" i="5"/>
  <c r="O197" i="5"/>
  <c r="N201" i="5"/>
  <c r="M201" i="5"/>
  <c r="L203" i="5"/>
  <c r="O205" i="5"/>
  <c r="N212" i="5"/>
  <c r="W29" i="6"/>
  <c r="T56" i="6"/>
  <c r="AB56" i="6"/>
  <c r="O36" i="5"/>
  <c r="O79" i="5"/>
  <c r="O27" i="5"/>
  <c r="P32" i="5"/>
  <c r="P43" i="5"/>
  <c r="O63" i="5"/>
  <c r="P67" i="5"/>
  <c r="P71" i="5"/>
  <c r="P75" i="5"/>
  <c r="P77" i="5"/>
  <c r="P83" i="5"/>
  <c r="L85" i="5"/>
  <c r="N32" i="5"/>
  <c r="N34" i="5"/>
  <c r="N36" i="5"/>
  <c r="N54" i="5"/>
  <c r="N52" i="5" s="1"/>
  <c r="N67" i="5"/>
  <c r="N71" i="5"/>
  <c r="N73" i="5"/>
  <c r="N77" i="5"/>
  <c r="N79" i="5"/>
  <c r="N81" i="5"/>
  <c r="N83" i="5"/>
  <c r="M94" i="5"/>
  <c r="P94" i="5"/>
  <c r="L94" i="5"/>
  <c r="O101" i="5"/>
  <c r="L111" i="5"/>
  <c r="P111" i="5"/>
  <c r="L127" i="5"/>
  <c r="L123" i="5" s="1"/>
  <c r="N135" i="5"/>
  <c r="O168" i="5"/>
  <c r="N181" i="5"/>
  <c r="M181" i="5"/>
  <c r="L183" i="5"/>
  <c r="N189" i="5"/>
  <c r="M189" i="5"/>
  <c r="L191" i="5"/>
  <c r="O193" i="5"/>
  <c r="N199" i="5"/>
  <c r="M199" i="5"/>
  <c r="L201" i="5"/>
  <c r="N207" i="5"/>
  <c r="M207" i="5"/>
  <c r="W56" i="6"/>
  <c r="O77" i="5"/>
  <c r="O83" i="5"/>
  <c r="N179" i="5"/>
  <c r="M179" i="5"/>
  <c r="N187" i="5"/>
  <c r="M187" i="5"/>
  <c r="N197" i="5"/>
  <c r="M197" i="5"/>
  <c r="N205" i="5"/>
  <c r="M205" i="5"/>
  <c r="Z29" i="6"/>
  <c r="V29" i="6"/>
  <c r="AC29" i="6"/>
  <c r="Y29" i="6"/>
  <c r="U29" i="6"/>
  <c r="AA29" i="6"/>
  <c r="O32" i="5"/>
  <c r="O67" i="5"/>
  <c r="O71" i="5"/>
  <c r="O73" i="5"/>
  <c r="M92" i="5"/>
  <c r="P92" i="5"/>
  <c r="L92" i="5"/>
  <c r="M90" i="5"/>
  <c r="P90" i="5"/>
  <c r="L90" i="5"/>
  <c r="L179" i="5"/>
  <c r="N185" i="5"/>
  <c r="M185" i="5"/>
  <c r="N203" i="5"/>
  <c r="M203" i="5"/>
  <c r="L205" i="5"/>
  <c r="M212" i="5"/>
  <c r="P212" i="5"/>
  <c r="L212" i="5"/>
  <c r="T29" i="6"/>
  <c r="AB29" i="6"/>
  <c r="G46" i="6"/>
  <c r="AA46" i="6"/>
  <c r="Z56" i="6"/>
  <c r="V56" i="6"/>
  <c r="AC56" i="6"/>
  <c r="Y56" i="6"/>
  <c r="U56" i="6"/>
  <c r="AA56" i="6"/>
  <c r="N89" i="5"/>
  <c r="N91" i="5"/>
  <c r="N93" i="5"/>
  <c r="O100" i="5"/>
  <c r="O98" i="5"/>
  <c r="N103" i="5"/>
  <c r="N169" i="5"/>
  <c r="O178" i="5"/>
  <c r="O180" i="5"/>
  <c r="O182" i="5"/>
  <c r="O184" i="5"/>
  <c r="O186" i="5"/>
  <c r="O190" i="5"/>
  <c r="O192" i="5"/>
  <c r="O194" i="5"/>
  <c r="O200" i="5"/>
  <c r="O202" i="5"/>
  <c r="O204" i="5"/>
  <c r="O206" i="5"/>
  <c r="N211" i="5"/>
  <c r="W49" i="6"/>
  <c r="AA49" i="6"/>
  <c r="W74" i="6"/>
  <c r="AA74" i="6"/>
  <c r="T75" i="6"/>
  <c r="X75" i="6"/>
  <c r="AB75" i="6"/>
  <c r="U76" i="6"/>
  <c r="Y76" i="6"/>
  <c r="AC76" i="6"/>
  <c r="V77" i="6"/>
  <c r="Z77" i="6"/>
  <c r="V97" i="6"/>
  <c r="Z97" i="6"/>
  <c r="U35" i="7"/>
  <c r="AB39" i="7"/>
  <c r="AB120" i="7" s="1"/>
  <c r="V42" i="7"/>
  <c r="AB42" i="7"/>
  <c r="Z66" i="7"/>
  <c r="T86" i="7"/>
  <c r="Y86" i="7"/>
  <c r="O32" i="9"/>
  <c r="M33" i="9"/>
  <c r="O34" i="9"/>
  <c r="M35" i="9"/>
  <c r="O36" i="9"/>
  <c r="M37" i="9"/>
  <c r="O42" i="9"/>
  <c r="M43" i="9"/>
  <c r="M45" i="9"/>
  <c r="O46" i="9"/>
  <c r="M47" i="9"/>
  <c r="O57" i="9"/>
  <c r="O54" i="9"/>
  <c r="L61" i="9"/>
  <c r="P61" i="9"/>
  <c r="O64" i="9"/>
  <c r="O63" i="9" s="1"/>
  <c r="N67" i="9"/>
  <c r="M70" i="9"/>
  <c r="O71" i="9"/>
  <c r="M72" i="9"/>
  <c r="O73" i="9"/>
  <c r="M74" i="9"/>
  <c r="L100" i="9"/>
  <c r="P100" i="9"/>
  <c r="P98" i="9"/>
  <c r="L128" i="9"/>
  <c r="P128" i="9"/>
  <c r="L135" i="9"/>
  <c r="P135" i="9"/>
  <c r="D25" i="10"/>
  <c r="M26" i="10"/>
  <c r="M28" i="10"/>
  <c r="M25" i="10" s="1"/>
  <c r="M30" i="10"/>
  <c r="L33" i="10"/>
  <c r="P33" i="10"/>
  <c r="N45" i="10"/>
  <c r="P46" i="10"/>
  <c r="M50" i="10"/>
  <c r="N54" i="10"/>
  <c r="L55" i="10"/>
  <c r="P55" i="10"/>
  <c r="O57" i="10"/>
  <c r="N58" i="10"/>
  <c r="M59" i="10"/>
  <c r="M62" i="10"/>
  <c r="P62" i="10"/>
  <c r="N64" i="10"/>
  <c r="P66" i="10"/>
  <c r="O71" i="10"/>
  <c r="N72" i="10"/>
  <c r="M73" i="10"/>
  <c r="M74" i="10"/>
  <c r="P76" i="10"/>
  <c r="L76" i="10"/>
  <c r="P77" i="10"/>
  <c r="M104" i="10"/>
  <c r="N104" i="10"/>
  <c r="L106" i="10"/>
  <c r="P117" i="10"/>
  <c r="L117" i="10"/>
  <c r="N117" i="10"/>
  <c r="M117" i="10"/>
  <c r="M116" i="10" s="1"/>
  <c r="D116" i="10"/>
  <c r="L100" i="5"/>
  <c r="L178" i="5"/>
  <c r="L180" i="5"/>
  <c r="L182" i="5"/>
  <c r="L184" i="5"/>
  <c r="L186" i="5"/>
  <c r="L190" i="5"/>
  <c r="L194" i="5"/>
  <c r="L200" i="5"/>
  <c r="L202" i="5"/>
  <c r="L204" i="5"/>
  <c r="L206" i="5"/>
  <c r="W46" i="6"/>
  <c r="T49" i="6"/>
  <c r="X49" i="6"/>
  <c r="W58" i="6"/>
  <c r="X74" i="6"/>
  <c r="U75" i="6"/>
  <c r="Y75" i="6"/>
  <c r="AC75" i="6"/>
  <c r="V76" i="6"/>
  <c r="Z76" i="6"/>
  <c r="W77" i="6"/>
  <c r="W97" i="6"/>
  <c r="W35" i="7"/>
  <c r="X42" i="7"/>
  <c r="AC42" i="7"/>
  <c r="AB66" i="7"/>
  <c r="U86" i="7"/>
  <c r="Z86" i="7"/>
  <c r="N31" i="9"/>
  <c r="L32" i="9"/>
  <c r="N33" i="9"/>
  <c r="L34" i="9"/>
  <c r="N35" i="9"/>
  <c r="L36" i="9"/>
  <c r="N37" i="9"/>
  <c r="L42" i="9"/>
  <c r="N43" i="9"/>
  <c r="N45" i="9"/>
  <c r="L46" i="9"/>
  <c r="N47" i="9"/>
  <c r="L57" i="9"/>
  <c r="L54" i="9"/>
  <c r="M61" i="9"/>
  <c r="L64" i="9"/>
  <c r="L63" i="9" s="1"/>
  <c r="N70" i="9"/>
  <c r="N72" i="9"/>
  <c r="L73" i="9"/>
  <c r="N74" i="9"/>
  <c r="D98" i="9"/>
  <c r="D16" i="9" s="1"/>
  <c r="M100" i="9"/>
  <c r="M98" i="9" s="1"/>
  <c r="M128" i="9"/>
  <c r="M135" i="9"/>
  <c r="N26" i="10"/>
  <c r="N28" i="10"/>
  <c r="N30" i="10"/>
  <c r="M33" i="10"/>
  <c r="N50" i="10"/>
  <c r="M55" i="10"/>
  <c r="P57" i="10"/>
  <c r="O59" i="10"/>
  <c r="O64" i="10"/>
  <c r="P71" i="10"/>
  <c r="O73" i="10"/>
  <c r="M75" i="10"/>
  <c r="P78" i="10"/>
  <c r="L78" i="10"/>
  <c r="M79" i="10"/>
  <c r="N79" i="10"/>
  <c r="P82" i="10"/>
  <c r="L82" i="10"/>
  <c r="M82" i="10"/>
  <c r="M95" i="10"/>
  <c r="M93" i="10" s="1"/>
  <c r="N95" i="10"/>
  <c r="P100" i="10"/>
  <c r="L100" i="10"/>
  <c r="M100" i="10"/>
  <c r="W76" i="6"/>
  <c r="AA76" i="6"/>
  <c r="O33" i="9"/>
  <c r="O35" i="9"/>
  <c r="O37" i="9"/>
  <c r="O43" i="9"/>
  <c r="O45" i="9"/>
  <c r="O47" i="9"/>
  <c r="O70" i="9"/>
  <c r="O72" i="9"/>
  <c r="O74" i="9"/>
  <c r="O26" i="10"/>
  <c r="O28" i="10"/>
  <c r="O30" i="10"/>
  <c r="O50" i="10"/>
  <c r="P58" i="10"/>
  <c r="L58" i="10"/>
  <c r="P59" i="10"/>
  <c r="P64" i="10"/>
  <c r="P72" i="10"/>
  <c r="L72" i="10"/>
  <c r="P73" i="10"/>
  <c r="P87" i="10"/>
  <c r="L87" i="10"/>
  <c r="M87" i="10"/>
  <c r="P89" i="10"/>
  <c r="L89" i="10"/>
  <c r="M89" i="10"/>
  <c r="P91" i="10"/>
  <c r="L91" i="10"/>
  <c r="M91" i="10"/>
  <c r="P121" i="10"/>
  <c r="L121" i="10"/>
  <c r="N121" i="10"/>
  <c r="M121" i="10"/>
  <c r="W75" i="6"/>
  <c r="T76" i="6"/>
  <c r="X76" i="6"/>
  <c r="X86" i="7"/>
  <c r="AC86" i="7"/>
  <c r="L33" i="9"/>
  <c r="L35" i="9"/>
  <c r="L37" i="9"/>
  <c r="L43" i="9"/>
  <c r="L45" i="9"/>
  <c r="L47" i="9"/>
  <c r="L70" i="9"/>
  <c r="L72" i="9"/>
  <c r="L74" i="9"/>
  <c r="L26" i="10"/>
  <c r="L28" i="10"/>
  <c r="L30" i="10"/>
  <c r="L50" i="10"/>
  <c r="M58" i="10"/>
  <c r="L59" i="10"/>
  <c r="L64" i="10"/>
  <c r="M72" i="10"/>
  <c r="L73" i="10"/>
  <c r="P74" i="10"/>
  <c r="L74" i="10"/>
  <c r="N87" i="10"/>
  <c r="N89" i="10"/>
  <c r="N91" i="10"/>
  <c r="M106" i="10"/>
  <c r="O106" i="10"/>
  <c r="N106" i="10"/>
  <c r="P119" i="10"/>
  <c r="L119" i="10"/>
  <c r="N119" i="10"/>
  <c r="M119" i="10"/>
  <c r="O121" i="10"/>
  <c r="O116" i="10"/>
  <c r="L94" i="10"/>
  <c r="P94" i="10"/>
  <c r="L96" i="10"/>
  <c r="P96" i="10"/>
  <c r="L105" i="10"/>
  <c r="P105" i="10"/>
  <c r="P107" i="10"/>
  <c r="L109" i="10"/>
  <c r="P109" i="10"/>
  <c r="N110" i="10"/>
  <c r="L111" i="10"/>
  <c r="P111" i="10"/>
  <c r="N112" i="10"/>
  <c r="L113" i="10"/>
  <c r="P113" i="10"/>
  <c r="N114" i="10"/>
  <c r="L127" i="10"/>
  <c r="P127" i="10"/>
  <c r="N128" i="10"/>
  <c r="L129" i="10"/>
  <c r="P129" i="10"/>
  <c r="N130" i="10"/>
  <c r="P132" i="10"/>
  <c r="N134" i="10"/>
  <c r="P136" i="10"/>
  <c r="P141" i="10"/>
  <c r="N143" i="10"/>
  <c r="N145" i="10"/>
  <c r="M145" i="10"/>
  <c r="N153" i="10"/>
  <c r="M153" i="10"/>
  <c r="M174" i="10"/>
  <c r="P174" i="10"/>
  <c r="L174" i="10"/>
  <c r="M182" i="10"/>
  <c r="P182" i="10"/>
  <c r="L182" i="10"/>
  <c r="M190" i="10"/>
  <c r="P190" i="10"/>
  <c r="L190" i="10"/>
  <c r="M215" i="10"/>
  <c r="P215" i="10"/>
  <c r="L215" i="10"/>
  <c r="M220" i="10"/>
  <c r="P220" i="10"/>
  <c r="L220" i="10"/>
  <c r="O250" i="10"/>
  <c r="N254" i="10"/>
  <c r="M254" i="10"/>
  <c r="N263" i="10"/>
  <c r="M263" i="10"/>
  <c r="O110" i="10"/>
  <c r="O112" i="10"/>
  <c r="O114" i="10"/>
  <c r="O128" i="10"/>
  <c r="O130" i="10"/>
  <c r="O134" i="10"/>
  <c r="P137" i="10"/>
  <c r="L137" i="10"/>
  <c r="O143" i="10"/>
  <c r="N147" i="10"/>
  <c r="M147" i="10"/>
  <c r="N155" i="10"/>
  <c r="M155" i="10"/>
  <c r="M167" i="10"/>
  <c r="P167" i="10"/>
  <c r="L167" i="10"/>
  <c r="M172" i="10"/>
  <c r="P172" i="10"/>
  <c r="L172" i="10"/>
  <c r="P180" i="10"/>
  <c r="M188" i="10"/>
  <c r="P188" i="10"/>
  <c r="L188" i="10"/>
  <c r="O214" i="10"/>
  <c r="N214" i="10"/>
  <c r="N252" i="10"/>
  <c r="G82" i="17" s="1"/>
  <c r="M252" i="10"/>
  <c r="N261" i="10"/>
  <c r="M261" i="10"/>
  <c r="E23" i="14"/>
  <c r="E127" i="14" s="1"/>
  <c r="E122" i="14"/>
  <c r="I23" i="14"/>
  <c r="P134" i="10"/>
  <c r="P143" i="10"/>
  <c r="M165" i="10"/>
  <c r="P165" i="10"/>
  <c r="L165" i="10"/>
  <c r="M178" i="10"/>
  <c r="P178" i="10"/>
  <c r="L178" i="10"/>
  <c r="M186" i="10"/>
  <c r="M194" i="10"/>
  <c r="P194" i="10"/>
  <c r="L194" i="10"/>
  <c r="N250" i="10"/>
  <c r="M250" i="10"/>
  <c r="L261" i="10"/>
  <c r="F23" i="14"/>
  <c r="F127" i="14" s="1"/>
  <c r="L134" i="10"/>
  <c r="N137" i="10"/>
  <c r="L143" i="10"/>
  <c r="O147" i="10"/>
  <c r="L149" i="10"/>
  <c r="N151" i="10"/>
  <c r="M151" i="10"/>
  <c r="O155" i="10"/>
  <c r="N165" i="10"/>
  <c r="O167" i="10"/>
  <c r="O172" i="10"/>
  <c r="P176" i="10"/>
  <c r="N178" i="10"/>
  <c r="M184" i="10"/>
  <c r="P184" i="10"/>
  <c r="L184" i="10"/>
  <c r="O188" i="10"/>
  <c r="M192" i="10"/>
  <c r="P192" i="10"/>
  <c r="L192" i="10"/>
  <c r="N194" i="10"/>
  <c r="M196" i="10"/>
  <c r="P214" i="10"/>
  <c r="P217" i="10"/>
  <c r="L250" i="10"/>
  <c r="O252" i="10"/>
  <c r="H82" i="17"/>
  <c r="N256" i="10"/>
  <c r="M256" i="10"/>
  <c r="L259" i="10"/>
  <c r="O261" i="10"/>
  <c r="N162" i="10"/>
  <c r="N166" i="10"/>
  <c r="N168" i="10"/>
  <c r="N173" i="10"/>
  <c r="N175" i="10"/>
  <c r="N177" i="10"/>
  <c r="N179" i="10"/>
  <c r="N181" i="10"/>
  <c r="N183" i="10"/>
  <c r="N187" i="10"/>
  <c r="N189" i="10"/>
  <c r="N191" i="10"/>
  <c r="N193" i="10"/>
  <c r="O251" i="10"/>
  <c r="O255" i="10"/>
  <c r="O257" i="10"/>
  <c r="O260" i="10"/>
  <c r="N47" i="11"/>
  <c r="U63" i="20"/>
  <c r="Z63" i="20"/>
  <c r="V64" i="20"/>
  <c r="G86" i="20"/>
  <c r="X106" i="20"/>
  <c r="L251" i="10"/>
  <c r="L255" i="10"/>
  <c r="L257" i="10"/>
  <c r="L260" i="10"/>
  <c r="V63" i="20"/>
  <c r="AB63" i="20"/>
  <c r="W64" i="20"/>
  <c r="X63" i="20"/>
  <c r="AC63" i="20"/>
  <c r="AA106" i="20"/>
  <c r="Z106" i="20"/>
  <c r="U106" i="20"/>
  <c r="Y106" i="20"/>
  <c r="T106" i="20"/>
  <c r="AC106" i="20"/>
  <c r="T63" i="20"/>
  <c r="Y63" i="20"/>
  <c r="V106" i="20"/>
  <c r="V89" i="20"/>
  <c r="Z89" i="20"/>
  <c r="W90" i="20"/>
  <c r="AA90" i="20"/>
  <c r="W127" i="20"/>
  <c r="AA127" i="20"/>
  <c r="X128" i="20"/>
  <c r="Z210" i="20"/>
  <c r="V210" i="20"/>
  <c r="AC210" i="20"/>
  <c r="Y210" i="20"/>
  <c r="X210" i="20"/>
  <c r="W212" i="20"/>
  <c r="W213" i="20"/>
  <c r="W89" i="20"/>
  <c r="T90" i="20"/>
  <c r="X90" i="20"/>
  <c r="X403" i="20" s="1"/>
  <c r="Z212" i="20"/>
  <c r="V212" i="20"/>
  <c r="AC212" i="20"/>
  <c r="Y212" i="20"/>
  <c r="U212" i="20"/>
  <c r="AA212" i="20"/>
  <c r="AC213" i="20"/>
  <c r="Y213" i="20"/>
  <c r="U213" i="20"/>
  <c r="AB213" i="20"/>
  <c r="X213" i="20"/>
  <c r="T213" i="20"/>
  <c r="AA213" i="20"/>
  <c r="T212" i="20"/>
  <c r="AB212" i="20"/>
  <c r="V213" i="20"/>
  <c r="W211" i="20"/>
  <c r="X81" i="7"/>
  <c r="Z35" i="7"/>
  <c r="V35" i="7"/>
  <c r="AB35" i="7"/>
  <c r="X35" i="7"/>
  <c r="T35" i="7"/>
  <c r="AA35" i="7"/>
  <c r="Y35" i="7"/>
  <c r="W81" i="7"/>
  <c r="U87" i="7"/>
  <c r="Y87" i="7"/>
  <c r="AC87" i="7"/>
  <c r="AC39" i="7"/>
  <c r="AC120" i="7" s="1"/>
  <c r="W66" i="7"/>
  <c r="AA66" i="7"/>
  <c r="V87" i="7"/>
  <c r="Z87" i="7"/>
  <c r="W87" i="7"/>
  <c r="AA87" i="7"/>
  <c r="W39" i="7"/>
  <c r="W120" i="7" s="1"/>
  <c r="W42" i="7"/>
  <c r="U66" i="7"/>
  <c r="Y66" i="7"/>
  <c r="G83" i="7"/>
  <c r="W86" i="7"/>
  <c r="T87" i="7"/>
  <c r="X87" i="7"/>
  <c r="V94" i="7"/>
  <c r="Y60" i="20"/>
  <c r="AC61" i="20"/>
  <c r="Y61" i="20"/>
  <c r="U61" i="20"/>
  <c r="Z62" i="20"/>
  <c r="V62" i="20"/>
  <c r="AC62" i="20"/>
  <c r="V60" i="20"/>
  <c r="AA60" i="20"/>
  <c r="V61" i="20"/>
  <c r="AA61" i="20"/>
  <c r="U62" i="20"/>
  <c r="AA62" i="20"/>
  <c r="AB64" i="20"/>
  <c r="X64" i="20"/>
  <c r="T64" i="20"/>
  <c r="Y64" i="20"/>
  <c r="AB107" i="20"/>
  <c r="X107" i="20"/>
  <c r="T107" i="20"/>
  <c r="AA107" i="20"/>
  <c r="V107" i="20"/>
  <c r="AC107" i="20"/>
  <c r="W107" i="20"/>
  <c r="W60" i="20"/>
  <c r="W61" i="20"/>
  <c r="AB61" i="20"/>
  <c r="W62" i="20"/>
  <c r="AB62" i="20"/>
  <c r="U64" i="20"/>
  <c r="Z64" i="20"/>
  <c r="U107" i="20"/>
  <c r="AB60" i="20"/>
  <c r="X60" i="20"/>
  <c r="T60" i="20"/>
  <c r="X61" i="20"/>
  <c r="X62" i="20"/>
  <c r="U60" i="20"/>
  <c r="Z60" i="20"/>
  <c r="T61" i="20"/>
  <c r="Z61" i="20"/>
  <c r="T62" i="20"/>
  <c r="Y62" i="20"/>
  <c r="Z107" i="20"/>
  <c r="W63" i="20"/>
  <c r="W106" i="20"/>
  <c r="W93" i="7"/>
  <c r="U94" i="7"/>
  <c r="Y58" i="6"/>
  <c r="E125" i="14"/>
  <c r="AC58" i="6"/>
  <c r="P44" i="10"/>
  <c r="F126" i="14"/>
  <c r="E126" i="14"/>
  <c r="U58" i="6"/>
  <c r="Z58" i="6"/>
  <c r="E124" i="14"/>
  <c r="AB58" i="6"/>
  <c r="T58" i="6"/>
  <c r="X58" i="6"/>
  <c r="V58" i="6"/>
  <c r="AA58" i="6"/>
  <c r="T46" i="6"/>
  <c r="Y46" i="6"/>
  <c r="AB46" i="6"/>
  <c r="AC46" i="6"/>
  <c r="C126" i="14"/>
  <c r="C124" i="14"/>
  <c r="L93" i="10"/>
  <c r="C125" i="14"/>
  <c r="C122" i="14"/>
  <c r="C123" i="14"/>
  <c r="U46" i="6"/>
  <c r="X46" i="6"/>
  <c r="U267" i="20"/>
  <c r="F123" i="14"/>
  <c r="Z46" i="6"/>
  <c r="F122" i="14"/>
  <c r="F124" i="14"/>
  <c r="F129" i="14"/>
  <c r="E129" i="14"/>
  <c r="E123" i="14"/>
  <c r="V46" i="6"/>
  <c r="V267" i="20"/>
  <c r="G79" i="6" l="1"/>
  <c r="G21" i="6" s="1"/>
  <c r="G14" i="6" s="1"/>
  <c r="Y51" i="6"/>
  <c r="Y96" i="7"/>
  <c r="AB120" i="6"/>
  <c r="AB88" i="6" s="1"/>
  <c r="U120" i="6"/>
  <c r="U134" i="6" s="1"/>
  <c r="AC120" i="6"/>
  <c r="AB51" i="6"/>
  <c r="T51" i="6"/>
  <c r="V120" i="6"/>
  <c r="V134" i="6" s="1"/>
  <c r="W120" i="6"/>
  <c r="W134" i="6" s="1"/>
  <c r="G88" i="6"/>
  <c r="G16" i="6" s="1"/>
  <c r="X120" i="6"/>
  <c r="Y120" i="6"/>
  <c r="Y88" i="6" s="1"/>
  <c r="Y90" i="6" s="1"/>
  <c r="P19" i="11"/>
  <c r="H129" i="14"/>
  <c r="H122" i="14"/>
  <c r="H126" i="14"/>
  <c r="H124" i="14"/>
  <c r="H123" i="14"/>
  <c r="O30" i="5"/>
  <c r="M217" i="10"/>
  <c r="N186" i="10"/>
  <c r="M176" i="10"/>
  <c r="M180" i="10"/>
  <c r="N116" i="10"/>
  <c r="D53" i="10"/>
  <c r="L31" i="9"/>
  <c r="L30" i="9" s="1"/>
  <c r="O131" i="9"/>
  <c r="L56" i="10"/>
  <c r="N41" i="5"/>
  <c r="L126" i="10"/>
  <c r="M56" i="10"/>
  <c r="N33" i="5"/>
  <c r="P95" i="5"/>
  <c r="M76" i="5"/>
  <c r="M156" i="10"/>
  <c r="L34" i="5"/>
  <c r="O76" i="5"/>
  <c r="M78" i="9"/>
  <c r="P78" i="9"/>
  <c r="M84" i="9"/>
  <c r="P56" i="10"/>
  <c r="D61" i="10"/>
  <c r="P68" i="9"/>
  <c r="D30" i="5"/>
  <c r="P126" i="10"/>
  <c r="P49" i="10"/>
  <c r="P48" i="10" s="1"/>
  <c r="N49" i="10"/>
  <c r="N48" i="10" s="1"/>
  <c r="L156" i="10"/>
  <c r="M44" i="9"/>
  <c r="O176" i="10"/>
  <c r="AC51" i="6"/>
  <c r="L40" i="10"/>
  <c r="L39" i="10" s="1"/>
  <c r="O31" i="9"/>
  <c r="O30" i="9" s="1"/>
  <c r="N131" i="9"/>
  <c r="M61" i="10"/>
  <c r="L68" i="9"/>
  <c r="O75" i="5"/>
  <c r="N75" i="5"/>
  <c r="L116" i="10"/>
  <c r="N44" i="9"/>
  <c r="P33" i="5"/>
  <c r="P30" i="5" s="1"/>
  <c r="L33" i="5"/>
  <c r="L30" i="5" s="1"/>
  <c r="M190" i="5"/>
  <c r="P156" i="10"/>
  <c r="L84" i="5"/>
  <c r="U64" i="6"/>
  <c r="N54" i="9"/>
  <c r="L78" i="9"/>
  <c r="L84" i="9"/>
  <c r="P113" i="9"/>
  <c r="P96" i="9" s="1"/>
  <c r="P16" i="9" s="1"/>
  <c r="Y137" i="6"/>
  <c r="O217" i="10"/>
  <c r="D41" i="9"/>
  <c r="M164" i="10"/>
  <c r="M95" i="5"/>
  <c r="N27" i="5"/>
  <c r="N150" i="10"/>
  <c r="M150" i="10"/>
  <c r="N156" i="10"/>
  <c r="D48" i="10"/>
  <c r="N36" i="10"/>
  <c r="N35" i="10" s="1"/>
  <c r="N190" i="5"/>
  <c r="N64" i="9"/>
  <c r="N63" i="9" s="1"/>
  <c r="O126" i="10"/>
  <c r="L71" i="9"/>
  <c r="O180" i="10"/>
  <c r="D161" i="10"/>
  <c r="N126" i="10"/>
  <c r="O40" i="10"/>
  <c r="O39" i="10" s="1"/>
  <c r="N40" i="10"/>
  <c r="N39" i="10" s="1"/>
  <c r="M40" i="10"/>
  <c r="M39" i="10" s="1"/>
  <c r="O44" i="9"/>
  <c r="L43" i="5"/>
  <c r="M43" i="5"/>
  <c r="L27" i="5"/>
  <c r="M111" i="5"/>
  <c r="O81" i="5"/>
  <c r="M36" i="10"/>
  <c r="M35" i="10" s="1"/>
  <c r="M24" i="10" s="1"/>
  <c r="D35" i="10"/>
  <c r="D24" i="10" s="1"/>
  <c r="N63" i="10"/>
  <c r="N71" i="9"/>
  <c r="M35" i="5"/>
  <c r="P191" i="5"/>
  <c r="L105" i="5"/>
  <c r="O105" i="5"/>
  <c r="N84" i="9"/>
  <c r="L98" i="9"/>
  <c r="N104" i="9"/>
  <c r="N96" i="9" s="1"/>
  <c r="N16" i="9" s="1"/>
  <c r="L113" i="9"/>
  <c r="O113" i="9"/>
  <c r="B43" i="10"/>
  <c r="M224" i="10"/>
  <c r="P224" i="10"/>
  <c r="N224" i="10"/>
  <c r="N233" i="10"/>
  <c r="L233" i="10"/>
  <c r="O233" i="10"/>
  <c r="P233" i="10"/>
  <c r="D123" i="14"/>
  <c r="F125" i="14"/>
  <c r="H127" i="14"/>
  <c r="X51" i="6"/>
  <c r="L186" i="10"/>
  <c r="M68" i="9"/>
  <c r="D103" i="10"/>
  <c r="D39" i="10"/>
  <c r="M31" i="9"/>
  <c r="M30" i="9" s="1"/>
  <c r="N95" i="5"/>
  <c r="L41" i="5"/>
  <c r="M75" i="5"/>
  <c r="M41" i="5"/>
  <c r="O41" i="5"/>
  <c r="P63" i="10"/>
  <c r="N200" i="5"/>
  <c r="M33" i="5"/>
  <c r="M30" i="5" s="1"/>
  <c r="N68" i="9"/>
  <c r="N66" i="9" s="1"/>
  <c r="M71" i="9"/>
  <c r="L49" i="10"/>
  <c r="L150" i="10"/>
  <c r="P84" i="5"/>
  <c r="N133" i="5"/>
  <c r="M147" i="5"/>
  <c r="P147" i="5"/>
  <c r="N147" i="5"/>
  <c r="L147" i="5"/>
  <c r="L48" i="10"/>
  <c r="P93" i="10"/>
  <c r="D130" i="9"/>
  <c r="L217" i="10"/>
  <c r="L211" i="10" s="1"/>
  <c r="L209" i="10" s="1"/>
  <c r="L16" i="10" s="1"/>
  <c r="L176" i="10"/>
  <c r="P186" i="10"/>
  <c r="L180" i="10"/>
  <c r="L131" i="9"/>
  <c r="P61" i="10"/>
  <c r="O25" i="10"/>
  <c r="O24" i="10" s="1"/>
  <c r="L98" i="10"/>
  <c r="L44" i="9"/>
  <c r="M131" i="9"/>
  <c r="M137" i="9" s="1"/>
  <c r="D30" i="9"/>
  <c r="L36" i="10"/>
  <c r="L35" i="10" s="1"/>
  <c r="M49" i="10"/>
  <c r="M48" i="10" s="1"/>
  <c r="L63" i="10"/>
  <c r="L61" i="10" s="1"/>
  <c r="L95" i="5"/>
  <c r="M84" i="5"/>
  <c r="P150" i="10"/>
  <c r="P36" i="10"/>
  <c r="P35" i="10" s="1"/>
  <c r="N178" i="5"/>
  <c r="N105" i="5"/>
  <c r="P30" i="9"/>
  <c r="O98" i="9"/>
  <c r="H125" i="14"/>
  <c r="T128" i="20"/>
  <c r="AC384" i="20"/>
  <c r="Z128" i="20"/>
  <c r="V384" i="20"/>
  <c r="Y384" i="20"/>
  <c r="AC400" i="20"/>
  <c r="V77" i="7"/>
  <c r="AB94" i="7"/>
  <c r="U77" i="7"/>
  <c r="AA94" i="7"/>
  <c r="AC92" i="7"/>
  <c r="Z94" i="7"/>
  <c r="F83" i="7"/>
  <c r="AC77" i="7"/>
  <c r="W94" i="7"/>
  <c r="Y92" i="7"/>
  <c r="X94" i="7"/>
  <c r="W77" i="7"/>
  <c r="X77" i="7"/>
  <c r="X75" i="7" s="1"/>
  <c r="Z77" i="7"/>
  <c r="AB77" i="7"/>
  <c r="Y94" i="7"/>
  <c r="T94" i="7"/>
  <c r="T77" i="7"/>
  <c r="T75" i="7" s="1"/>
  <c r="U92" i="7"/>
  <c r="X91" i="7"/>
  <c r="AB92" i="7"/>
  <c r="T92" i="7"/>
  <c r="W91" i="7"/>
  <c r="Z92" i="7"/>
  <c r="T98" i="7"/>
  <c r="AB98" i="7"/>
  <c r="AB104" i="7"/>
  <c r="AB106" i="7" s="1"/>
  <c r="AB86" i="20"/>
  <c r="AC128" i="20"/>
  <c r="Y128" i="20"/>
  <c r="W128" i="20"/>
  <c r="V128" i="20"/>
  <c r="U128" i="20"/>
  <c r="AB128" i="20"/>
  <c r="W67" i="20"/>
  <c r="AA86" i="20"/>
  <c r="AA267" i="20"/>
  <c r="W403" i="20"/>
  <c r="Y105" i="20"/>
  <c r="U139" i="6"/>
  <c r="AC139" i="6"/>
  <c r="X134" i="6"/>
  <c r="AA139" i="6"/>
  <c r="T139" i="6"/>
  <c r="V139" i="6"/>
  <c r="T82" i="6"/>
  <c r="AB82" i="6"/>
  <c r="Y82" i="6"/>
  <c r="W139" i="6"/>
  <c r="T137" i="6"/>
  <c r="X139" i="6"/>
  <c r="AA134" i="6"/>
  <c r="AB139" i="6"/>
  <c r="Y139" i="6"/>
  <c r="T27" i="6"/>
  <c r="Y27" i="6"/>
  <c r="Z139" i="6"/>
  <c r="E94" i="20"/>
  <c r="E21" i="20" s="1"/>
  <c r="E14" i="20" s="1"/>
  <c r="E18" i="20" s="1"/>
  <c r="Y93" i="7"/>
  <c r="U93" i="7"/>
  <c r="Z98" i="7"/>
  <c r="Z93" i="7"/>
  <c r="X93" i="7"/>
  <c r="T93" i="7"/>
  <c r="AA93" i="7"/>
  <c r="AA124" i="7"/>
  <c r="V124" i="7"/>
  <c r="Y124" i="7"/>
  <c r="AC93" i="7"/>
  <c r="X92" i="7"/>
  <c r="AC73" i="7"/>
  <c r="AC25" i="7" s="1"/>
  <c r="AB73" i="7"/>
  <c r="AB25" i="7" s="1"/>
  <c r="Z124" i="7"/>
  <c r="T124" i="7"/>
  <c r="AB124" i="7"/>
  <c r="W92" i="7"/>
  <c r="V93" i="7"/>
  <c r="V92" i="7"/>
  <c r="U124" i="7"/>
  <c r="AC124" i="7"/>
  <c r="T104" i="7"/>
  <c r="T106" i="7" s="1"/>
  <c r="W124" i="7"/>
  <c r="V104" i="7"/>
  <c r="V16" i="7" s="1"/>
  <c r="W96" i="7"/>
  <c r="T96" i="7"/>
  <c r="V98" i="7"/>
  <c r="X124" i="7"/>
  <c r="T403" i="20"/>
  <c r="Z86" i="20"/>
  <c r="AC105" i="20"/>
  <c r="U228" i="20"/>
  <c r="U403" i="20"/>
  <c r="U105" i="20"/>
  <c r="V403" i="20"/>
  <c r="W384" i="20"/>
  <c r="AA384" i="20"/>
  <c r="AB403" i="20"/>
  <c r="Z105" i="20"/>
  <c r="AB384" i="20"/>
  <c r="V105" i="20"/>
  <c r="AA105" i="20"/>
  <c r="Z403" i="20"/>
  <c r="Z384" i="20"/>
  <c r="T366" i="20"/>
  <c r="Y403" i="20"/>
  <c r="T384" i="20"/>
  <c r="W105" i="20"/>
  <c r="U384" i="20"/>
  <c r="AB105" i="20"/>
  <c r="T67" i="20"/>
  <c r="X105" i="20"/>
  <c r="AA403" i="20"/>
  <c r="T105" i="20"/>
  <c r="AC403" i="20"/>
  <c r="T25" i="20"/>
  <c r="T267" i="20"/>
  <c r="T228" i="20"/>
  <c r="G21" i="7"/>
  <c r="G14" i="7" s="1"/>
  <c r="G18" i="7" s="1"/>
  <c r="AB95" i="7"/>
  <c r="G75" i="7"/>
  <c r="U81" i="7"/>
  <c r="AB81" i="7"/>
  <c r="X98" i="7"/>
  <c r="Z104" i="7"/>
  <c r="Z16" i="7" s="1"/>
  <c r="X104" i="7"/>
  <c r="X16" i="7" s="1"/>
  <c r="AC95" i="7"/>
  <c r="X95" i="7"/>
  <c r="Y81" i="7"/>
  <c r="Y75" i="7" s="1"/>
  <c r="Y95" i="7"/>
  <c r="T95" i="7"/>
  <c r="AC81" i="7"/>
  <c r="V95" i="7"/>
  <c r="U95" i="7"/>
  <c r="AA95" i="7"/>
  <c r="V81" i="7"/>
  <c r="V75" i="7" s="1"/>
  <c r="W95" i="7"/>
  <c r="Z81" i="7"/>
  <c r="AA81" i="7"/>
  <c r="AA75" i="7" s="1"/>
  <c r="V91" i="7"/>
  <c r="U91" i="7"/>
  <c r="AB91" i="7"/>
  <c r="AA91" i="7"/>
  <c r="AB96" i="7"/>
  <c r="T91" i="7"/>
  <c r="AC96" i="7"/>
  <c r="Z96" i="7"/>
  <c r="V96" i="7"/>
  <c r="U96" i="7"/>
  <c r="X96" i="7"/>
  <c r="W75" i="7"/>
  <c r="AC91" i="7"/>
  <c r="Y91" i="7"/>
  <c r="AB27" i="6"/>
  <c r="U27" i="6"/>
  <c r="W82" i="6"/>
  <c r="Z134" i="6"/>
  <c r="X141" i="6"/>
  <c r="X88" i="6"/>
  <c r="X90" i="6" s="1"/>
  <c r="AA137" i="6"/>
  <c r="AC27" i="6"/>
  <c r="AB134" i="6"/>
  <c r="Z88" i="6"/>
  <c r="Z16" i="6" s="1"/>
  <c r="Z141" i="6"/>
  <c r="U137" i="6"/>
  <c r="AC137" i="6"/>
  <c r="V27" i="6"/>
  <c r="W27" i="6"/>
  <c r="X27" i="6"/>
  <c r="E21" i="6"/>
  <c r="AC134" i="6"/>
  <c r="AA141" i="6"/>
  <c r="AA88" i="6"/>
  <c r="AA90" i="6" s="1"/>
  <c r="V137" i="6"/>
  <c r="AB137" i="6"/>
  <c r="Z27" i="6"/>
  <c r="T64" i="6"/>
  <c r="T88" i="6"/>
  <c r="T16" i="6" s="1"/>
  <c r="T141" i="6"/>
  <c r="AB141" i="6"/>
  <c r="T134" i="6"/>
  <c r="W137" i="6"/>
  <c r="Y141" i="6"/>
  <c r="U141" i="6"/>
  <c r="AC141" i="6"/>
  <c r="AC88" i="6"/>
  <c r="AC16" i="6" s="1"/>
  <c r="X137" i="6"/>
  <c r="V141" i="6"/>
  <c r="AC64" i="6"/>
  <c r="AA27" i="6"/>
  <c r="W141" i="6"/>
  <c r="Z137" i="6"/>
  <c r="P28" i="9"/>
  <c r="P27" i="9" s="1"/>
  <c r="P25" i="9" s="1"/>
  <c r="L28" i="9"/>
  <c r="L27" i="9" s="1"/>
  <c r="L25" i="9" s="1"/>
  <c r="O28" i="9"/>
  <c r="O27" i="9" s="1"/>
  <c r="O25" i="9" s="1"/>
  <c r="D27" i="9"/>
  <c r="D25" i="9" s="1"/>
  <c r="N28" i="9"/>
  <c r="N27" i="9" s="1"/>
  <c r="O46" i="10"/>
  <c r="D44" i="10"/>
  <c r="M46" i="10"/>
  <c r="M44" i="10" s="1"/>
  <c r="L46" i="10"/>
  <c r="L44" i="10" s="1"/>
  <c r="N75" i="10"/>
  <c r="O75" i="10"/>
  <c r="L75" i="10"/>
  <c r="P75" i="10"/>
  <c r="N90" i="10"/>
  <c r="P90" i="10"/>
  <c r="O90" i="10"/>
  <c r="L90" i="10"/>
  <c r="M90" i="10"/>
  <c r="M211" i="10"/>
  <c r="P259" i="10"/>
  <c r="O259" i="10"/>
  <c r="N259" i="10"/>
  <c r="M259" i="10"/>
  <c r="N24" i="10"/>
  <c r="N30" i="9"/>
  <c r="N44" i="10"/>
  <c r="M28" i="9"/>
  <c r="M27" i="9" s="1"/>
  <c r="B68" i="10"/>
  <c r="B22" i="10" s="1"/>
  <c r="B14" i="10" s="1"/>
  <c r="B19" i="10" s="1"/>
  <c r="N107" i="10"/>
  <c r="O107" i="10"/>
  <c r="L107" i="10"/>
  <c r="O125" i="10"/>
  <c r="O123" i="10" s="1"/>
  <c r="M125" i="10"/>
  <c r="N125" i="10"/>
  <c r="N123" i="10" s="1"/>
  <c r="L125" i="10"/>
  <c r="D123" i="10"/>
  <c r="P125" i="10"/>
  <c r="P123" i="10" s="1"/>
  <c r="P149" i="10"/>
  <c r="N149" i="10"/>
  <c r="O149" i="10"/>
  <c r="M149" i="10"/>
  <c r="O163" i="10"/>
  <c r="M163" i="10"/>
  <c r="M161" i="10" s="1"/>
  <c r="N163" i="10"/>
  <c r="P163" i="10"/>
  <c r="L163" i="10"/>
  <c r="M185" i="10"/>
  <c r="M171" i="10" s="1"/>
  <c r="O185" i="10"/>
  <c r="L185" i="10"/>
  <c r="P185" i="10"/>
  <c r="P171" i="10" s="1"/>
  <c r="D171" i="10"/>
  <c r="N185" i="10"/>
  <c r="O216" i="10"/>
  <c r="P216" i="10"/>
  <c r="N216" i="10"/>
  <c r="D211" i="10"/>
  <c r="D209" i="10" s="1"/>
  <c r="D16" i="10" s="1"/>
  <c r="I126" i="14"/>
  <c r="AC231" i="20"/>
  <c r="AB231" i="20"/>
  <c r="N30" i="5"/>
  <c r="B22" i="5"/>
  <c r="L133" i="5"/>
  <c r="L121" i="5" s="1"/>
  <c r="O147" i="5"/>
  <c r="P188" i="5"/>
  <c r="N188" i="5"/>
  <c r="M188" i="5"/>
  <c r="O188" i="5"/>
  <c r="P198" i="5"/>
  <c r="L198" i="5"/>
  <c r="O60" i="9"/>
  <c r="O59" i="9" s="1"/>
  <c r="O53" i="9" s="1"/>
  <c r="L60" i="9"/>
  <c r="L59" i="9" s="1"/>
  <c r="P60" i="9"/>
  <c r="P59" i="9" s="1"/>
  <c r="M60" i="9"/>
  <c r="M59" i="9" s="1"/>
  <c r="N60" i="9"/>
  <c r="N59" i="9" s="1"/>
  <c r="P24" i="10"/>
  <c r="O70" i="10"/>
  <c r="O69" i="10" s="1"/>
  <c r="M70" i="10"/>
  <c r="M69" i="10" s="1"/>
  <c r="N70" i="10"/>
  <c r="N69" i="10" s="1"/>
  <c r="P70" i="10"/>
  <c r="P69" i="10" s="1"/>
  <c r="L70" i="10"/>
  <c r="D69" i="10"/>
  <c r="O85" i="10"/>
  <c r="P85" i="10"/>
  <c r="P81" i="10" s="1"/>
  <c r="L85" i="10"/>
  <c r="M85" i="10"/>
  <c r="M81" i="10" s="1"/>
  <c r="N85" i="10"/>
  <c r="N81" i="10" s="1"/>
  <c r="M108" i="10"/>
  <c r="N108" i="10"/>
  <c r="L108" i="10"/>
  <c r="O108" i="10"/>
  <c r="O164" i="10"/>
  <c r="N164" i="10"/>
  <c r="L164" i="10"/>
  <c r="P253" i="10"/>
  <c r="L253" i="10"/>
  <c r="O253" i="10"/>
  <c r="N253" i="10"/>
  <c r="M253" i="10"/>
  <c r="P262" i="10"/>
  <c r="M262" i="10"/>
  <c r="N262" i="10"/>
  <c r="O262" i="10"/>
  <c r="N33" i="11"/>
  <c r="N16" i="11" s="1"/>
  <c r="N19" i="11" s="1"/>
  <c r="G23" i="14"/>
  <c r="L98" i="5"/>
  <c r="L66" i="9"/>
  <c r="P26" i="5"/>
  <c r="P24" i="5" s="1"/>
  <c r="M26" i="5"/>
  <c r="M24" i="5" s="1"/>
  <c r="D24" i="5"/>
  <c r="O26" i="5"/>
  <c r="O24" i="5" s="1"/>
  <c r="L26" i="5"/>
  <c r="L24" i="5" s="1"/>
  <c r="N26" i="5"/>
  <c r="N24" i="5" s="1"/>
  <c r="O42" i="5"/>
  <c r="N42" i="5"/>
  <c r="N38" i="5" s="1"/>
  <c r="P42" i="5"/>
  <c r="P38" i="5" s="1"/>
  <c r="M42" i="5"/>
  <c r="M38" i="5" s="1"/>
  <c r="D38" i="5"/>
  <c r="C38" i="5" s="1"/>
  <c r="L42" i="5"/>
  <c r="O96" i="5"/>
  <c r="M96" i="5"/>
  <c r="P96" i="5"/>
  <c r="N96" i="5"/>
  <c r="L96" i="5"/>
  <c r="N123" i="5"/>
  <c r="N121" i="5" s="1"/>
  <c r="Y64" i="6"/>
  <c r="N161" i="10"/>
  <c r="M123" i="5"/>
  <c r="M121" i="5" s="1"/>
  <c r="M198" i="5"/>
  <c r="I123" i="14"/>
  <c r="I122" i="14"/>
  <c r="I125" i="14"/>
  <c r="I124" i="14"/>
  <c r="I129" i="14"/>
  <c r="P211" i="10"/>
  <c r="P209" i="10" s="1"/>
  <c r="P16" i="10" s="1"/>
  <c r="I127" i="14"/>
  <c r="F82" i="17"/>
  <c r="L188" i="5"/>
  <c r="O198" i="5"/>
  <c r="M107" i="10"/>
  <c r="L25" i="10"/>
  <c r="L24" i="10" s="1"/>
  <c r="N53" i="10"/>
  <c r="L137" i="9"/>
  <c r="M53" i="10"/>
  <c r="N61" i="10"/>
  <c r="D59" i="5"/>
  <c r="L192" i="5"/>
  <c r="O43" i="5"/>
  <c r="U86" i="20"/>
  <c r="N111" i="10"/>
  <c r="P54" i="10"/>
  <c r="P53" i="10" s="1"/>
  <c r="P43" i="10" s="1"/>
  <c r="O54" i="10"/>
  <c r="O53" i="10" s="1"/>
  <c r="O148" i="10"/>
  <c r="M148" i="10"/>
  <c r="D139" i="10"/>
  <c r="N148" i="10"/>
  <c r="N139" i="10" s="1"/>
  <c r="N184" i="10"/>
  <c r="N171" i="10" s="1"/>
  <c r="O184" i="10"/>
  <c r="N215" i="10"/>
  <c r="N211" i="10" s="1"/>
  <c r="N209" i="10" s="1"/>
  <c r="N16" i="10" s="1"/>
  <c r="O215" i="10"/>
  <c r="O211" i="10" s="1"/>
  <c r="V86" i="20"/>
  <c r="O86" i="5"/>
  <c r="M86" i="5"/>
  <c r="O133" i="5"/>
  <c r="O78" i="9"/>
  <c r="O132" i="9"/>
  <c r="O137" i="9" s="1"/>
  <c r="N132" i="9"/>
  <c r="N137" i="9" s="1"/>
  <c r="P132" i="9"/>
  <c r="P137" i="9" s="1"/>
  <c r="N57" i="10"/>
  <c r="L57" i="10"/>
  <c r="L53" i="10" s="1"/>
  <c r="O86" i="10"/>
  <c r="L86" i="10"/>
  <c r="L254" i="10"/>
  <c r="P254" i="10"/>
  <c r="O254" i="10"/>
  <c r="AC382" i="20"/>
  <c r="AB382" i="20"/>
  <c r="Y104" i="7"/>
  <c r="Y16" i="7" s="1"/>
  <c r="Z51" i="6"/>
  <c r="L153" i="10"/>
  <c r="L139" i="10" s="1"/>
  <c r="M61" i="5"/>
  <c r="N61" i="5"/>
  <c r="N59" i="5" s="1"/>
  <c r="L87" i="5"/>
  <c r="P87" i="5"/>
  <c r="N16" i="5"/>
  <c r="N111" i="5"/>
  <c r="P123" i="5"/>
  <c r="P121" i="5" s="1"/>
  <c r="P183" i="5"/>
  <c r="O183" i="5"/>
  <c r="P201" i="5"/>
  <c r="O201" i="5"/>
  <c r="P73" i="9"/>
  <c r="P66" i="9" s="1"/>
  <c r="M73" i="9"/>
  <c r="D66" i="9"/>
  <c r="D53" i="9" s="1"/>
  <c r="D134" i="9"/>
  <c r="O135" i="9"/>
  <c r="N135" i="9"/>
  <c r="O101" i="10"/>
  <c r="O98" i="10" s="1"/>
  <c r="P101" i="10"/>
  <c r="P98" i="10" s="1"/>
  <c r="M101" i="10"/>
  <c r="M98" i="10" s="1"/>
  <c r="M128" i="10"/>
  <c r="L128" i="10"/>
  <c r="O152" i="10"/>
  <c r="M152" i="10"/>
  <c r="P152" i="10"/>
  <c r="P139" i="10" s="1"/>
  <c r="U79" i="6"/>
  <c r="AB79" i="6"/>
  <c r="AC79" i="6"/>
  <c r="T79" i="6"/>
  <c r="AA79" i="6"/>
  <c r="Z79" i="6"/>
  <c r="X79" i="6"/>
  <c r="V79" i="6"/>
  <c r="M62" i="5"/>
  <c r="O62" i="5"/>
  <c r="O59" i="5" s="1"/>
  <c r="N184" i="5"/>
  <c r="P184" i="5"/>
  <c r="N192" i="5"/>
  <c r="P192" i="5"/>
  <c r="M202" i="5"/>
  <c r="P202" i="5"/>
  <c r="N202" i="5"/>
  <c r="L104" i="9"/>
  <c r="L96" i="9" s="1"/>
  <c r="L16" i="9" s="1"/>
  <c r="O104" i="9"/>
  <c r="O96" i="9" s="1"/>
  <c r="O16" i="9" s="1"/>
  <c r="M113" i="9"/>
  <c r="M96" i="9" s="1"/>
  <c r="M16" i="9" s="1"/>
  <c r="O189" i="10"/>
  <c r="L189" i="10"/>
  <c r="L171" i="10" s="1"/>
  <c r="M233" i="10"/>
  <c r="M184" i="5"/>
  <c r="L62" i="5"/>
  <c r="O50" i="5"/>
  <c r="O48" i="5" s="1"/>
  <c r="L50" i="5"/>
  <c r="L48" i="5" s="1"/>
  <c r="D48" i="5"/>
  <c r="P50" i="5"/>
  <c r="P48" i="5" s="1"/>
  <c r="M50" i="5"/>
  <c r="M48" i="5" s="1"/>
  <c r="P98" i="5"/>
  <c r="O169" i="5"/>
  <c r="L169" i="5"/>
  <c r="L209" i="5" s="1"/>
  <c r="O44" i="10"/>
  <c r="P104" i="10"/>
  <c r="P103" i="10" s="1"/>
  <c r="O104" i="10"/>
  <c r="O103" i="10" s="1"/>
  <c r="L112" i="10"/>
  <c r="M112" i="10"/>
  <c r="P168" i="10"/>
  <c r="L168" i="10"/>
  <c r="O168" i="10"/>
  <c r="Z64" i="6"/>
  <c r="X64" i="6"/>
  <c r="V64" i="6"/>
  <c r="W64" i="6"/>
  <c r="AA64" i="6"/>
  <c r="U82" i="6"/>
  <c r="AC82" i="6"/>
  <c r="AA82" i="6"/>
  <c r="Z82" i="6"/>
  <c r="X82" i="6"/>
  <c r="AB267" i="20"/>
  <c r="V82" i="6"/>
  <c r="U229" i="20"/>
  <c r="O162" i="10"/>
  <c r="AB64" i="6"/>
  <c r="AA229" i="20"/>
  <c r="AC98" i="7"/>
  <c r="W104" i="7"/>
  <c r="W106" i="7" s="1"/>
  <c r="AC229" i="20"/>
  <c r="X16" i="6"/>
  <c r="W51" i="6"/>
  <c r="V51" i="6"/>
  <c r="U51" i="6"/>
  <c r="W98" i="7"/>
  <c r="U98" i="7"/>
  <c r="AA98" i="7"/>
  <c r="Y98" i="7"/>
  <c r="U104" i="7"/>
  <c r="U106" i="7" s="1"/>
  <c r="AC104" i="7"/>
  <c r="AC16" i="7" s="1"/>
  <c r="AA104" i="7"/>
  <c r="AA16" i="7" s="1"/>
  <c r="W73" i="7"/>
  <c r="W25" i="7" s="1"/>
  <c r="AA73" i="7"/>
  <c r="AA25" i="7" s="1"/>
  <c r="Y73" i="7"/>
  <c r="X73" i="7"/>
  <c r="V73" i="7"/>
  <c r="Z73" i="7"/>
  <c r="T73" i="7"/>
  <c r="V39" i="7"/>
  <c r="V120" i="7" s="1"/>
  <c r="Y39" i="7"/>
  <c r="Y120" i="7" s="1"/>
  <c r="T39" i="7"/>
  <c r="T120" i="7" s="1"/>
  <c r="U39" i="7"/>
  <c r="U120" i="7" s="1"/>
  <c r="Z39" i="7"/>
  <c r="Z120" i="7" s="1"/>
  <c r="X39" i="7"/>
  <c r="X120" i="7" s="1"/>
  <c r="W102" i="20"/>
  <c r="AB103" i="20"/>
  <c r="W204" i="20"/>
  <c r="T204" i="20"/>
  <c r="Z229" i="20"/>
  <c r="T102" i="20"/>
  <c r="AA207" i="20"/>
  <c r="AA400" i="20" s="1"/>
  <c r="X204" i="20"/>
  <c r="Y86" i="20"/>
  <c r="V366" i="20"/>
  <c r="AA204" i="20"/>
  <c r="AA101" i="20"/>
  <c r="AA231" i="20"/>
  <c r="Z101" i="20"/>
  <c r="Y204" i="20"/>
  <c r="U101" i="20"/>
  <c r="U102" i="20"/>
  <c r="V228" i="20"/>
  <c r="AB101" i="20"/>
  <c r="V101" i="20"/>
  <c r="U204" i="20"/>
  <c r="X101" i="20"/>
  <c r="X228" i="20"/>
  <c r="Y101" i="20"/>
  <c r="Z204" i="20"/>
  <c r="T101" i="20"/>
  <c r="AA228" i="20"/>
  <c r="AC101" i="20"/>
  <c r="V204" i="20"/>
  <c r="AC102" i="20"/>
  <c r="Z67" i="20"/>
  <c r="AB228" i="20"/>
  <c r="AB204" i="20"/>
  <c r="AB102" i="20"/>
  <c r="AC228" i="20"/>
  <c r="T231" i="20"/>
  <c r="U25" i="20"/>
  <c r="Y267" i="20"/>
  <c r="X126" i="20"/>
  <c r="X124" i="20" s="1"/>
  <c r="W86" i="20"/>
  <c r="V126" i="20"/>
  <c r="F86" i="20"/>
  <c r="Y366" i="20"/>
  <c r="AB67" i="20"/>
  <c r="V227" i="20"/>
  <c r="X207" i="20"/>
  <c r="AC86" i="20"/>
  <c r="X267" i="20"/>
  <c r="V230" i="20"/>
  <c r="Z207" i="20"/>
  <c r="T229" i="20"/>
  <c r="W126" i="20"/>
  <c r="AA67" i="20"/>
  <c r="W228" i="20"/>
  <c r="V229" i="20"/>
  <c r="W231" i="20"/>
  <c r="X86" i="20"/>
  <c r="T86" i="20"/>
  <c r="AA51" i="6"/>
  <c r="V207" i="20"/>
  <c r="V400" i="20" s="1"/>
  <c r="Y126" i="20"/>
  <c r="Y124" i="20" s="1"/>
  <c r="F67" i="20"/>
  <c r="AC267" i="20"/>
  <c r="AB366" i="20"/>
  <c r="Z366" i="20"/>
  <c r="X366" i="20"/>
  <c r="Y67" i="20"/>
  <c r="U67" i="20"/>
  <c r="AC67" i="20"/>
  <c r="W227" i="20"/>
  <c r="X229" i="20"/>
  <c r="W230" i="20"/>
  <c r="G267" i="20"/>
  <c r="F267" i="20" s="1"/>
  <c r="X227" i="20"/>
  <c r="Y229" i="20"/>
  <c r="Z230" i="20"/>
  <c r="Y207" i="20"/>
  <c r="W25" i="20"/>
  <c r="AA227" i="20"/>
  <c r="G174" i="20"/>
  <c r="F174" i="20" s="1"/>
  <c r="U207" i="20"/>
  <c r="U400" i="20" s="1"/>
  <c r="AB126" i="20"/>
  <c r="Z267" i="20"/>
  <c r="X67" i="20"/>
  <c r="AB207" i="20"/>
  <c r="Z126" i="20"/>
  <c r="Z124" i="20" s="1"/>
  <c r="Z102" i="20"/>
  <c r="AC126" i="20"/>
  <c r="AC124" i="20" s="1"/>
  <c r="U126" i="20"/>
  <c r="V67" i="20"/>
  <c r="AB229" i="20"/>
  <c r="V231" i="20"/>
  <c r="T126" i="20"/>
  <c r="W366" i="20"/>
  <c r="AC366" i="20"/>
  <c r="AA366" i="20"/>
  <c r="X25" i="20"/>
  <c r="U366" i="20"/>
  <c r="T207" i="20"/>
  <c r="W207" i="20"/>
  <c r="W400" i="20" s="1"/>
  <c r="X102" i="20"/>
  <c r="AA102" i="20"/>
  <c r="V102" i="20"/>
  <c r="Y100" i="20"/>
  <c r="Y94" i="20" s="1"/>
  <c r="AA124" i="20"/>
  <c r="W103" i="20"/>
  <c r="Y382" i="20"/>
  <c r="Y372" i="20" s="1"/>
  <c r="G94" i="20"/>
  <c r="V382" i="20"/>
  <c r="T227" i="20"/>
  <c r="AB227" i="20"/>
  <c r="Y228" i="20"/>
  <c r="AA230" i="20"/>
  <c r="X231" i="20"/>
  <c r="AA103" i="20"/>
  <c r="Y25" i="20"/>
  <c r="AB25" i="20"/>
  <c r="Z382" i="20"/>
  <c r="U227" i="20"/>
  <c r="AC227" i="20"/>
  <c r="T230" i="20"/>
  <c r="AB230" i="20"/>
  <c r="Y231" i="20"/>
  <c r="AC103" i="20"/>
  <c r="T103" i="20"/>
  <c r="V25" i="20"/>
  <c r="AA382" i="20"/>
  <c r="U230" i="20"/>
  <c r="AC230" i="20"/>
  <c r="Z231" i="20"/>
  <c r="X103" i="20"/>
  <c r="T382" i="20"/>
  <c r="Z103" i="20"/>
  <c r="U103" i="20"/>
  <c r="Z25" i="20"/>
  <c r="G372" i="20"/>
  <c r="G16" i="20" s="1"/>
  <c r="V103" i="20"/>
  <c r="W382" i="20"/>
  <c r="U382" i="20"/>
  <c r="Y227" i="20"/>
  <c r="X230" i="20"/>
  <c r="U231" i="20"/>
  <c r="G25" i="20"/>
  <c r="X382" i="20"/>
  <c r="X372" i="20" s="1"/>
  <c r="AB90" i="6" l="1"/>
  <c r="AB16" i="6"/>
  <c r="V88" i="6"/>
  <c r="V16" i="6" s="1"/>
  <c r="W88" i="6"/>
  <c r="W90" i="6" s="1"/>
  <c r="Y134" i="6"/>
  <c r="U88" i="6"/>
  <c r="T90" i="6"/>
  <c r="T144" i="6"/>
  <c r="AC75" i="7"/>
  <c r="AB75" i="7"/>
  <c r="Y21" i="6"/>
  <c r="Y23" i="6" s="1"/>
  <c r="AC90" i="6"/>
  <c r="G18" i="6"/>
  <c r="C24" i="10"/>
  <c r="L59" i="5"/>
  <c r="L38" i="5"/>
  <c r="P265" i="10"/>
  <c r="L103" i="10"/>
  <c r="M265" i="10"/>
  <c r="U75" i="7"/>
  <c r="O209" i="5"/>
  <c r="M209" i="5"/>
  <c r="L265" i="10"/>
  <c r="D43" i="10"/>
  <c r="C43" i="10" s="1"/>
  <c r="P209" i="5"/>
  <c r="O121" i="5"/>
  <c r="M103" i="10"/>
  <c r="Y144" i="6"/>
  <c r="T124" i="20"/>
  <c r="AB400" i="20"/>
  <c r="Y400" i="20"/>
  <c r="Y16" i="6"/>
  <c r="O81" i="10"/>
  <c r="N53" i="9"/>
  <c r="M25" i="9"/>
  <c r="Z75" i="7"/>
  <c r="M66" i="9"/>
  <c r="O38" i="5"/>
  <c r="N265" i="10"/>
  <c r="D68" i="10"/>
  <c r="C68" i="10" s="1"/>
  <c r="M53" i="9"/>
  <c r="N209" i="5"/>
  <c r="AA144" i="6"/>
  <c r="AB16" i="7"/>
  <c r="P59" i="5"/>
  <c r="O209" i="10"/>
  <c r="O16" i="10" s="1"/>
  <c r="O265" i="10"/>
  <c r="L69" i="10"/>
  <c r="AC144" i="6"/>
  <c r="T400" i="20"/>
  <c r="W124" i="20"/>
  <c r="X400" i="20"/>
  <c r="Z400" i="20"/>
  <c r="V372" i="20"/>
  <c r="V16" i="20" s="1"/>
  <c r="AB122" i="7"/>
  <c r="T25" i="7"/>
  <c r="W122" i="7"/>
  <c r="W130" i="7" s="1"/>
  <c r="AA83" i="7"/>
  <c r="Z83" i="7"/>
  <c r="T122" i="7"/>
  <c r="T130" i="7" s="1"/>
  <c r="Y122" i="7"/>
  <c r="Y130" i="7" s="1"/>
  <c r="AB372" i="20"/>
  <c r="AB16" i="20" s="1"/>
  <c r="U124" i="20"/>
  <c r="V124" i="20"/>
  <c r="AB124" i="20"/>
  <c r="F94" i="20"/>
  <c r="U372" i="20"/>
  <c r="U374" i="20" s="1"/>
  <c r="U144" i="6"/>
  <c r="X144" i="6"/>
  <c r="W21" i="6"/>
  <c r="W14" i="6" s="1"/>
  <c r="AB130" i="7"/>
  <c r="Y83" i="7"/>
  <c r="AA122" i="7"/>
  <c r="AA130" i="7" s="1"/>
  <c r="AC122" i="7"/>
  <c r="AC130" i="7" s="1"/>
  <c r="V25" i="7"/>
  <c r="X25" i="7"/>
  <c r="X21" i="7" s="1"/>
  <c r="X14" i="7" s="1"/>
  <c r="X18" i="7" s="1"/>
  <c r="X122" i="7"/>
  <c r="X130" i="7" s="1"/>
  <c r="W83" i="7"/>
  <c r="W21" i="7" s="1"/>
  <c r="W16" i="7"/>
  <c r="X83" i="7"/>
  <c r="U122" i="7"/>
  <c r="U130" i="7" s="1"/>
  <c r="V122" i="7"/>
  <c r="V130" i="7" s="1"/>
  <c r="T83" i="7"/>
  <c r="T21" i="7" s="1"/>
  <c r="T23" i="7" s="1"/>
  <c r="Y25" i="7"/>
  <c r="U83" i="7"/>
  <c r="U25" i="7"/>
  <c r="AC83" i="7"/>
  <c r="Z122" i="7"/>
  <c r="Z130" i="7" s="1"/>
  <c r="Z25" i="7"/>
  <c r="AC398" i="20"/>
  <c r="AC406" i="20" s="1"/>
  <c r="T174" i="20"/>
  <c r="Z398" i="20"/>
  <c r="AA372" i="20"/>
  <c r="U398" i="20"/>
  <c r="Y398" i="20"/>
  <c r="T372" i="20"/>
  <c r="T374" i="20" s="1"/>
  <c r="T398" i="20"/>
  <c r="AA398" i="20"/>
  <c r="Z372" i="20"/>
  <c r="Z374" i="20" s="1"/>
  <c r="AC372" i="20"/>
  <c r="AC16" i="20" s="1"/>
  <c r="V398" i="20"/>
  <c r="AB398" i="20"/>
  <c r="W398" i="20"/>
  <c r="X100" i="20"/>
  <c r="X94" i="20" s="1"/>
  <c r="W372" i="20"/>
  <c r="W16" i="20" s="1"/>
  <c r="X398" i="20"/>
  <c r="V83" i="7"/>
  <c r="Z106" i="7"/>
  <c r="T16" i="7"/>
  <c r="X106" i="7"/>
  <c r="AB83" i="7"/>
  <c r="AB21" i="7" s="1"/>
  <c r="AB14" i="7" s="1"/>
  <c r="AA106" i="7"/>
  <c r="Y106" i="7"/>
  <c r="AC21" i="7"/>
  <c r="AC14" i="7" s="1"/>
  <c r="AC18" i="7" s="1"/>
  <c r="T21" i="6"/>
  <c r="T14" i="6" s="1"/>
  <c r="T18" i="6" s="1"/>
  <c r="V21" i="6"/>
  <c r="V23" i="6" s="1"/>
  <c r="U21" i="6"/>
  <c r="U14" i="6" s="1"/>
  <c r="Z21" i="6"/>
  <c r="Z23" i="6" s="1"/>
  <c r="W144" i="6"/>
  <c r="Z144" i="6"/>
  <c r="AB144" i="6"/>
  <c r="X21" i="6"/>
  <c r="X14" i="6" s="1"/>
  <c r="X18" i="6" s="1"/>
  <c r="AA21" i="6"/>
  <c r="AA14" i="6" s="1"/>
  <c r="V144" i="6"/>
  <c r="AC21" i="6"/>
  <c r="AC14" i="6" s="1"/>
  <c r="AC18" i="6" s="1"/>
  <c r="AB21" i="6"/>
  <c r="AB23" i="6" s="1"/>
  <c r="F77" i="17"/>
  <c r="M214" i="5"/>
  <c r="N214" i="5"/>
  <c r="G77" i="17"/>
  <c r="P53" i="9"/>
  <c r="P22" i="9" s="1"/>
  <c r="P14" i="9" s="1"/>
  <c r="P19" i="9" s="1"/>
  <c r="P214" i="5"/>
  <c r="I77" i="17"/>
  <c r="E77" i="17"/>
  <c r="L214" i="5"/>
  <c r="O43" i="10"/>
  <c r="O139" i="10"/>
  <c r="O68" i="10" s="1"/>
  <c r="L22" i="5"/>
  <c r="L14" i="5" s="1"/>
  <c r="L19" i="5" s="1"/>
  <c r="N43" i="10"/>
  <c r="O22" i="9"/>
  <c r="O14" i="9" s="1"/>
  <c r="O19" i="9" s="1"/>
  <c r="G129" i="14"/>
  <c r="G125" i="14"/>
  <c r="G127" i="14"/>
  <c r="G123" i="14"/>
  <c r="G126" i="14"/>
  <c r="G124" i="14"/>
  <c r="O22" i="5"/>
  <c r="O14" i="5" s="1"/>
  <c r="O19" i="5" s="1"/>
  <c r="O214" i="5"/>
  <c r="H77" i="17"/>
  <c r="M59" i="5"/>
  <c r="D22" i="5"/>
  <c r="D14" i="5" s="1"/>
  <c r="D19" i="5" s="1"/>
  <c r="G122" i="14"/>
  <c r="L161" i="10"/>
  <c r="L43" i="10"/>
  <c r="V90" i="6"/>
  <c r="O171" i="10"/>
  <c r="M22" i="5"/>
  <c r="M14" i="5" s="1"/>
  <c r="M19" i="5" s="1"/>
  <c r="P68" i="10"/>
  <c r="L53" i="9"/>
  <c r="L22" i="9" s="1"/>
  <c r="L14" i="9" s="1"/>
  <c r="L19" i="9" s="1"/>
  <c r="P161" i="10"/>
  <c r="N103" i="10"/>
  <c r="N68" i="10" s="1"/>
  <c r="N22" i="10" s="1"/>
  <c r="N14" i="10" s="1"/>
  <c r="N19" i="10" s="1"/>
  <c r="M43" i="10"/>
  <c r="AC100" i="20"/>
  <c r="AC94" i="20" s="1"/>
  <c r="P22" i="5"/>
  <c r="P14" i="5" s="1"/>
  <c r="P19" i="5" s="1"/>
  <c r="Z90" i="6"/>
  <c r="AA16" i="6"/>
  <c r="O161" i="10"/>
  <c r="L123" i="10"/>
  <c r="L81" i="10"/>
  <c r="L68" i="10" s="1"/>
  <c r="M22" i="9"/>
  <c r="M14" i="9" s="1"/>
  <c r="M19" i="9" s="1"/>
  <c r="M209" i="10"/>
  <c r="M16" i="10" s="1"/>
  <c r="N25" i="9"/>
  <c r="N22" i="9" s="1"/>
  <c r="N14" i="9" s="1"/>
  <c r="N19" i="9" s="1"/>
  <c r="M139" i="10"/>
  <c r="N22" i="5"/>
  <c r="N14" i="5" s="1"/>
  <c r="N19" i="5" s="1"/>
  <c r="P22" i="10"/>
  <c r="P14" i="10" s="1"/>
  <c r="P19" i="10" s="1"/>
  <c r="M123" i="10"/>
  <c r="M68" i="10" s="1"/>
  <c r="D22" i="9"/>
  <c r="D14" i="9" s="1"/>
  <c r="D19" i="9" s="1"/>
  <c r="V106" i="7"/>
  <c r="AA21" i="7"/>
  <c r="AA23" i="7" s="1"/>
  <c r="U16" i="7"/>
  <c r="AC106" i="7"/>
  <c r="AA100" i="20"/>
  <c r="AA94" i="20" s="1"/>
  <c r="AC374" i="20"/>
  <c r="AA174" i="20"/>
  <c r="U174" i="20"/>
  <c r="AB100" i="20"/>
  <c r="AB174" i="20"/>
  <c r="Z174" i="20"/>
  <c r="W174" i="20"/>
  <c r="V174" i="20"/>
  <c r="AA25" i="20"/>
  <c r="T100" i="20"/>
  <c r="T94" i="20" s="1"/>
  <c r="X174" i="20"/>
  <c r="Y174" i="20"/>
  <c r="AC174" i="20"/>
  <c r="AA374" i="20"/>
  <c r="AA16" i="20"/>
  <c r="V374" i="20"/>
  <c r="Y16" i="20"/>
  <c r="Y374" i="20"/>
  <c r="Z100" i="20"/>
  <c r="Z94" i="20" s="1"/>
  <c r="V100" i="20"/>
  <c r="V94" i="20" s="1"/>
  <c r="AC25" i="20"/>
  <c r="W100" i="20"/>
  <c r="W94" i="20" s="1"/>
  <c r="F25" i="20"/>
  <c r="G21" i="20"/>
  <c r="G14" i="20" s="1"/>
  <c r="G18" i="20" s="1"/>
  <c r="U100" i="20"/>
  <c r="X16" i="20"/>
  <c r="X374" i="20"/>
  <c r="W18" i="6" l="1"/>
  <c r="U16" i="6"/>
  <c r="U18" i="6" s="1"/>
  <c r="U90" i="6"/>
  <c r="W16" i="6"/>
  <c r="Y14" i="6"/>
  <c r="Y18" i="6" s="1"/>
  <c r="W23" i="6"/>
  <c r="V21" i="7"/>
  <c r="Z21" i="7"/>
  <c r="AB18" i="7"/>
  <c r="U21" i="7"/>
  <c r="U23" i="7" s="1"/>
  <c r="D22" i="10"/>
  <c r="U94" i="20"/>
  <c r="U21" i="20" s="1"/>
  <c r="U23" i="20" s="1"/>
  <c r="AB374" i="20"/>
  <c r="AB94" i="20"/>
  <c r="AB21" i="20" s="1"/>
  <c r="AB14" i="20" s="1"/>
  <c r="AB18" i="20" s="1"/>
  <c r="T406" i="20"/>
  <c r="T16" i="20"/>
  <c r="U16" i="20"/>
  <c r="V406" i="20"/>
  <c r="X406" i="20"/>
  <c r="T21" i="20"/>
  <c r="T23" i="20" s="1"/>
  <c r="AA406" i="20"/>
  <c r="W406" i="20"/>
  <c r="AB406" i="20"/>
  <c r="Z21" i="20"/>
  <c r="Z23" i="20" s="1"/>
  <c r="Z16" i="20"/>
  <c r="Y406" i="20"/>
  <c r="U406" i="20"/>
  <c r="W21" i="20"/>
  <c r="W14" i="20" s="1"/>
  <c r="W18" i="20" s="1"/>
  <c r="Y21" i="20"/>
  <c r="Y14" i="20" s="1"/>
  <c r="Y18" i="20" s="1"/>
  <c r="Y21" i="7"/>
  <c r="Y23" i="7" s="1"/>
  <c r="V21" i="20"/>
  <c r="V14" i="20" s="1"/>
  <c r="V18" i="20" s="1"/>
  <c r="W374" i="20"/>
  <c r="X21" i="20"/>
  <c r="X23" i="20" s="1"/>
  <c r="Z406" i="20"/>
  <c r="AA21" i="20"/>
  <c r="AA23" i="20" s="1"/>
  <c r="AC21" i="20"/>
  <c r="AC23" i="20" s="1"/>
  <c r="AB23" i="7"/>
  <c r="X23" i="7"/>
  <c r="T14" i="7"/>
  <c r="T18" i="7" s="1"/>
  <c r="AA14" i="7"/>
  <c r="AA18" i="7" s="1"/>
  <c r="AC23" i="7"/>
  <c r="V14" i="6"/>
  <c r="V18" i="6" s="1"/>
  <c r="AB14" i="6"/>
  <c r="AB18" i="6" s="1"/>
  <c r="Z14" i="6"/>
  <c r="Z18" i="6" s="1"/>
  <c r="X23" i="6"/>
  <c r="AC23" i="6"/>
  <c r="U23" i="6"/>
  <c r="T23" i="6"/>
  <c r="AA18" i="6"/>
  <c r="L22" i="10"/>
  <c r="L14" i="10" s="1"/>
  <c r="L19" i="10" s="1"/>
  <c r="AA23" i="6"/>
  <c r="O22" i="10"/>
  <c r="O14" i="10" s="1"/>
  <c r="O19" i="10" s="1"/>
  <c r="M22" i="10"/>
  <c r="M14" i="10" s="1"/>
  <c r="M19" i="10" s="1"/>
  <c r="V23" i="7"/>
  <c r="V14" i="7"/>
  <c r="V18" i="7" s="1"/>
  <c r="W23" i="7"/>
  <c r="W14" i="7"/>
  <c r="W18" i="7" s="1"/>
  <c r="Z14" i="7"/>
  <c r="Z18" i="7" s="1"/>
  <c r="Z23" i="7"/>
  <c r="U14" i="7" l="1"/>
  <c r="U18" i="7" s="1"/>
  <c r="C22" i="10"/>
  <c r="D14" i="10"/>
  <c r="D19" i="10" s="1"/>
  <c r="U14" i="20"/>
  <c r="U18" i="20" s="1"/>
  <c r="Y23" i="20"/>
  <c r="Y14" i="7"/>
  <c r="Y18" i="7" s="1"/>
  <c r="W23" i="20"/>
  <c r="AB23" i="20"/>
  <c r="V23" i="20"/>
  <c r="AA14" i="20"/>
  <c r="AA18" i="20" s="1"/>
  <c r="Z14" i="20"/>
  <c r="Z18" i="20" s="1"/>
  <c r="X14" i="20"/>
  <c r="X18" i="20" s="1"/>
  <c r="AC14" i="20"/>
  <c r="AC18" i="20" s="1"/>
  <c r="T14" i="20"/>
  <c r="T18" i="20" s="1"/>
</calcChain>
</file>

<file path=xl/sharedStrings.xml><?xml version="1.0" encoding="utf-8"?>
<sst xmlns="http://schemas.openxmlformats.org/spreadsheetml/2006/main" count="3022" uniqueCount="1123">
  <si>
    <t>RAKENNUSVIRASTO</t>
  </si>
  <si>
    <t>UUDISRAKENTAMINEN JA PERUSKORJAUKSET</t>
  </si>
  <si>
    <t>Kohde</t>
  </si>
  <si>
    <t>Suorite-</t>
  </si>
  <si>
    <t>Yksikkö-</t>
  </si>
  <si>
    <t>Kustannus-</t>
  </si>
  <si>
    <t>Työvaihe</t>
  </si>
  <si>
    <t xml:space="preserve"> Valm.</t>
  </si>
  <si>
    <t>Tot.</t>
  </si>
  <si>
    <t xml:space="preserve"> Tot.</t>
  </si>
  <si>
    <t>TAE</t>
  </si>
  <si>
    <t>määrä</t>
  </si>
  <si>
    <t>kustannus</t>
  </si>
  <si>
    <t>ennuste</t>
  </si>
  <si>
    <t>TSE2007</t>
  </si>
  <si>
    <t>m2</t>
  </si>
  <si>
    <t>EUR / m2</t>
  </si>
  <si>
    <t>1000 EUR</t>
  </si>
  <si>
    <t>(M+K+P+V)</t>
  </si>
  <si>
    <t>%</t>
  </si>
  <si>
    <t>UUDISRAKENTAMINEN</t>
  </si>
  <si>
    <t>Muut kadut</t>
  </si>
  <si>
    <t>Leppäsuonkatu</t>
  </si>
  <si>
    <t>Mechelininkatu</t>
  </si>
  <si>
    <t>K+P+V</t>
  </si>
  <si>
    <t>VARAUS</t>
  </si>
  <si>
    <t>Nimeämättömät kohteet (varaus)</t>
  </si>
  <si>
    <t>M+K+P</t>
  </si>
  <si>
    <t>M+K+P+V</t>
  </si>
  <si>
    <t>Arkadiankatu</t>
  </si>
  <si>
    <t>M+P</t>
  </si>
  <si>
    <t xml:space="preserve"> - pienet viimeistely- ja takuutyöt yht.</t>
  </si>
  <si>
    <t>RANTA-ALUEIDEN KUNNOSTUS</t>
  </si>
  <si>
    <t xml:space="preserve">                                                                                                                                                                                          </t>
  </si>
  <si>
    <t>LÄNTINEN SUURPIIRI</t>
  </si>
  <si>
    <t>15. MEILAHTI, Pikku Huopalahti</t>
  </si>
  <si>
    <t>Heikinniementie</t>
  </si>
  <si>
    <t>Johannesbergintie</t>
  </si>
  <si>
    <t>Pihlajapolku</t>
  </si>
  <si>
    <t>16. RUSKEASUO</t>
  </si>
  <si>
    <t>ATO kadut</t>
  </si>
  <si>
    <t>Lasarettikuja</t>
  </si>
  <si>
    <t>M</t>
  </si>
  <si>
    <t>Sanitäärikatu</t>
  </si>
  <si>
    <t>Tilkankatu jk</t>
  </si>
  <si>
    <t>Tilkankuja</t>
  </si>
  <si>
    <t>29. HAAGA</t>
  </si>
  <si>
    <t>Kuusamakuja</t>
  </si>
  <si>
    <t>Kolikkokuja</t>
  </si>
  <si>
    <t>Aku Korhosen tie</t>
  </si>
  <si>
    <t>30. MUNKKINIEMI</t>
  </si>
  <si>
    <t>Pikku Kuusisaaren silta</t>
  </si>
  <si>
    <t>32. KONALA</t>
  </si>
  <si>
    <t>Lehtovuorenkatu</t>
  </si>
  <si>
    <t>Konala, muut kadut</t>
  </si>
  <si>
    <t>Ruosilankuja</t>
  </si>
  <si>
    <t>33. KAARELA</t>
  </si>
  <si>
    <t>Pasuunatien LP-alue</t>
  </si>
  <si>
    <t>Ojamäentie 2.vaihe</t>
  </si>
  <si>
    <t>Vuorenjuuri</t>
  </si>
  <si>
    <t>Rumpupolku</t>
  </si>
  <si>
    <t>Mörssärinaukio</t>
  </si>
  <si>
    <t>Runonlaulajantie</t>
  </si>
  <si>
    <t>Hakunintie</t>
  </si>
  <si>
    <t>Arhipanpolku</t>
  </si>
  <si>
    <t>Shemeikankuja</t>
  </si>
  <si>
    <t>Sorolankuja</t>
  </si>
  <si>
    <t>Vannepolku</t>
  </si>
  <si>
    <t>Ladonlukonpolku</t>
  </si>
  <si>
    <t>Kovelipolku</t>
  </si>
  <si>
    <t>Vakkatie</t>
  </si>
  <si>
    <t>Maljatie</t>
  </si>
  <si>
    <t>Kimpitie ja -polku</t>
  </si>
  <si>
    <t>Keriharju</t>
  </si>
  <si>
    <t>Estetie</t>
  </si>
  <si>
    <t>Heinäsuontie</t>
  </si>
  <si>
    <t>Kaarela, muut kadut (jatk.)</t>
  </si>
  <si>
    <t>Turvapolku</t>
  </si>
  <si>
    <t>Juoksuhaudankuja</t>
  </si>
  <si>
    <t>Vallirinne</t>
  </si>
  <si>
    <t>Lavettipolku- ja kuja</t>
  </si>
  <si>
    <t>Kaunismäenkuja</t>
  </si>
  <si>
    <t>Kanuunatie</t>
  </si>
  <si>
    <t>Maununnevantie,Vuorilinnt-Vannetie</t>
  </si>
  <si>
    <t>Maununnevankaari</t>
  </si>
  <si>
    <t>Lavettitie</t>
  </si>
  <si>
    <t>Maavallintie</t>
  </si>
  <si>
    <t>Maununnevankuja</t>
  </si>
  <si>
    <t>46. PITÄJÄNMÄKI</t>
  </si>
  <si>
    <t>Selim Linqvistintie</t>
  </si>
  <si>
    <t>Sylvesterinkuja</t>
  </si>
  <si>
    <t>Kutomotie/Pitäjänmäentie</t>
  </si>
  <si>
    <t>Piimäenpolku</t>
  </si>
  <si>
    <t>Nordenskiöldinkadun silta</t>
  </si>
  <si>
    <t>Isonnevantien pp-tie</t>
  </si>
  <si>
    <t>Saunalahdentie klv</t>
  </si>
  <si>
    <t>Kalannintie</t>
  </si>
  <si>
    <t>Urkupillintie</t>
  </si>
  <si>
    <t>Kaarelanraitti / Kaarelantie kiertoliittymä</t>
  </si>
  <si>
    <t>Kantelettarentie - Vanhaistentie klv</t>
  </si>
  <si>
    <t>M+P+K</t>
  </si>
  <si>
    <t>Vihdintien alikulku</t>
  </si>
  <si>
    <t>Pitäjänmäentie / Kaupintie</t>
  </si>
  <si>
    <t>Nimeämättömät kohteet</t>
  </si>
  <si>
    <t>KESKINEN SUURPIIRI</t>
  </si>
  <si>
    <t>€ / m2</t>
  </si>
  <si>
    <t>1000 €</t>
  </si>
  <si>
    <t>21. HERMANNI</t>
  </si>
  <si>
    <t xml:space="preserve"> </t>
  </si>
  <si>
    <t>23. TOUKOLA</t>
  </si>
  <si>
    <t>24. KUMPULA</t>
  </si>
  <si>
    <t>26. KOSKELA</t>
  </si>
  <si>
    <t>27. VANHAKAUPUNKI</t>
  </si>
  <si>
    <t>Pienet viimeistely- ja takuutyöt</t>
  </si>
  <si>
    <t>Katupuiden korvausistutukset</t>
  </si>
  <si>
    <t>POHJOINEN SUURPIIRI</t>
  </si>
  <si>
    <t>28. OULUNKYLÄ</t>
  </si>
  <si>
    <t>35. TUOMARINKYLÄ</t>
  </si>
  <si>
    <t>Sihteerintie</t>
  </si>
  <si>
    <t>Lainkaarentie</t>
  </si>
  <si>
    <t>Rakentamattomat sorakadut</t>
  </si>
  <si>
    <t>M+P+K+V</t>
  </si>
  <si>
    <t>KOILLINEN SUURPIIRI</t>
  </si>
  <si>
    <t>36. VIIKKI</t>
  </si>
  <si>
    <t>Hakalanniementie</t>
  </si>
  <si>
    <t>37. PUKINMÄKI</t>
  </si>
  <si>
    <t>Sinivuorentie</t>
  </si>
  <si>
    <t>Jokipellontie</t>
  </si>
  <si>
    <t>Kehäkukantie</t>
  </si>
  <si>
    <t>38. MALMI</t>
  </si>
  <si>
    <t>39. TAPANINKYLÄ</t>
  </si>
  <si>
    <t>Hiidenportti</t>
  </si>
  <si>
    <t>Hiidenportin LP</t>
  </si>
  <si>
    <t>Halmetie</t>
  </si>
  <si>
    <t>Rajapolku</t>
  </si>
  <si>
    <t>Kuulijantie</t>
  </si>
  <si>
    <t>Kuulijankuja</t>
  </si>
  <si>
    <t>Vanha Yrttimaantie</t>
  </si>
  <si>
    <t>Kastanjatie</t>
  </si>
  <si>
    <t>40. SUUTARILA</t>
  </si>
  <si>
    <t>Uranuksentie</t>
  </si>
  <si>
    <t>Saturnuksentie</t>
  </si>
  <si>
    <t>Uudisraivaajantie</t>
  </si>
  <si>
    <t>Uudisraivaajankuja</t>
  </si>
  <si>
    <t>Yläkaskenkuja</t>
  </si>
  <si>
    <t>Vanha Suutarinkyläntie</t>
  </si>
  <si>
    <t>Vaskipellontie</t>
  </si>
  <si>
    <t>Valjastie</t>
  </si>
  <si>
    <t>41. SUURMETSÄ</t>
  </si>
  <si>
    <t>Päiväperhontie</t>
  </si>
  <si>
    <t>Porttirinne</t>
  </si>
  <si>
    <t>Porttirinteenpolku</t>
  </si>
  <si>
    <t>Kiitäjänkuja</t>
  </si>
  <si>
    <t>Alviontie</t>
  </si>
  <si>
    <t>Sahatie</t>
  </si>
  <si>
    <t>Kassaratie</t>
  </si>
  <si>
    <t>Aurinkomäentie</t>
  </si>
  <si>
    <t>Korentotie</t>
  </si>
  <si>
    <t>Rukoushuoneentie</t>
  </si>
  <si>
    <t>Korkeamäentie</t>
  </si>
  <si>
    <t>KAAKKOINEN SUURPIIRI</t>
  </si>
  <si>
    <t>TSE2008</t>
  </si>
  <si>
    <t>(m2)</t>
  </si>
  <si>
    <t>(€/m2)</t>
  </si>
  <si>
    <t>43. HERTTONIEMI</t>
  </si>
  <si>
    <t>Carl Olofin aukio (Hertan luona)</t>
  </si>
  <si>
    <t>Teollisuusalue</t>
  </si>
  <si>
    <t>Sahaajankuja</t>
  </si>
  <si>
    <t>Laivalahdenkatu Työnjoht.k-Konem.k.</t>
  </si>
  <si>
    <t>Insinöörinkatu</t>
  </si>
  <si>
    <t>Työnjohtajankatu</t>
  </si>
  <si>
    <t>Roihuvuori</t>
  </si>
  <si>
    <t>Herttoniemenranta</t>
  </si>
  <si>
    <t xml:space="preserve">Suolakivenkatu </t>
  </si>
  <si>
    <t>Amiraali Cronstedtin tori</t>
  </si>
  <si>
    <t>Amiraali Cronstedtin ranta</t>
  </si>
  <si>
    <t>Simppukuja</t>
  </si>
  <si>
    <t>Kipinä</t>
  </si>
  <si>
    <t>Liekki</t>
  </si>
  <si>
    <t>P+K+V</t>
  </si>
  <si>
    <t>44. TAMMISALO</t>
  </si>
  <si>
    <t>Airoranta</t>
  </si>
  <si>
    <t>49. LAAJASALO</t>
  </si>
  <si>
    <t>Jollaksentie Kellaripkuja - Poikas.tie</t>
  </si>
  <si>
    <t>Jollaksentien jk + korokkeet</t>
  </si>
  <si>
    <t>Puhuritie</t>
  </si>
  <si>
    <t>Yliskylä</t>
  </si>
  <si>
    <t>Reiherinpolku</t>
  </si>
  <si>
    <t>Holmanmoisionpolku</t>
  </si>
  <si>
    <t>Hevossalmi</t>
  </si>
  <si>
    <t>Kölitie</t>
  </si>
  <si>
    <t>RANTARAKENTEET</t>
  </si>
  <si>
    <t>LIIKENNEJÄRJESTELYT</t>
  </si>
  <si>
    <t>ITÄINEN SUURPIIRI</t>
  </si>
  <si>
    <t>45. VARTIOKYLÄ</t>
  </si>
  <si>
    <t>Hallainvuorentie</t>
  </si>
  <si>
    <t>Höökintie</t>
  </si>
  <si>
    <t>Ajopolku</t>
  </si>
  <si>
    <t>Sarsantie</t>
  </si>
  <si>
    <t>Halistentie</t>
  </si>
  <si>
    <t>Jallintie</t>
  </si>
  <si>
    <t>Ruotsinpyhtääntie</t>
  </si>
  <si>
    <t>Vesirattaantie</t>
  </si>
  <si>
    <t>Myllytuvantie</t>
  </si>
  <si>
    <t>Varikkotien muutos</t>
  </si>
  <si>
    <t>47, MELLUNKYLÄ</t>
  </si>
  <si>
    <t>Kontulankaari-Kivikonkaari-Keinutie</t>
  </si>
  <si>
    <t xml:space="preserve">  </t>
  </si>
  <si>
    <t>Kivikonlaita</t>
  </si>
  <si>
    <t>LP-alue 2 kpl</t>
  </si>
  <si>
    <t>Kivikonkuja</t>
  </si>
  <si>
    <t>Mustikkasuontie</t>
  </si>
  <si>
    <t xml:space="preserve">Ranckenintie </t>
  </si>
  <si>
    <t>Raussintie</t>
  </si>
  <si>
    <t>Raussinpolku</t>
  </si>
  <si>
    <t>Parikkalantie</t>
  </si>
  <si>
    <t>54. VUOSAARI</t>
  </si>
  <si>
    <t xml:space="preserve"> - Ulappasilta-Valkopaadentie</t>
  </si>
  <si>
    <t>Kallvikintien muutokset</t>
  </si>
  <si>
    <t xml:space="preserve"> - ylikulkusilta</t>
  </si>
  <si>
    <t xml:space="preserve"> - alikulkukäytävä</t>
  </si>
  <si>
    <t>Piippuhyllynkuja</t>
  </si>
  <si>
    <t>Piippuhylly</t>
  </si>
  <si>
    <t>Aitiopaikka</t>
  </si>
  <si>
    <t>Ensiparvi</t>
  </si>
  <si>
    <t>Permanto</t>
  </si>
  <si>
    <t>Permantokuja</t>
  </si>
  <si>
    <t>Itäreimarintie Vuotie-Eteläreimarintie</t>
  </si>
  <si>
    <t xml:space="preserve">Eteläreimarintie </t>
  </si>
  <si>
    <t>Mailapojanpolku</t>
  </si>
  <si>
    <t>Laiturikuja</t>
  </si>
  <si>
    <t>Itäreimarinkuja</t>
  </si>
  <si>
    <t>Pallokuja ja -raitti</t>
  </si>
  <si>
    <t>Harbonkatu</t>
  </si>
  <si>
    <t>Saarenmaankatu</t>
  </si>
  <si>
    <t>Osmussaarenkuja</t>
  </si>
  <si>
    <t>Hiidenmaankatu</t>
  </si>
  <si>
    <t>Kihnu</t>
  </si>
  <si>
    <t>Vormsi</t>
  </si>
  <si>
    <t>Muhu</t>
  </si>
  <si>
    <t>Ruhnunkuja</t>
  </si>
  <si>
    <t>Naissaarenraitti</t>
  </si>
  <si>
    <t>Ole Kandelinin aukio</t>
  </si>
  <si>
    <t>LP-alue</t>
  </si>
  <si>
    <t>Solvikinkatu</t>
  </si>
  <si>
    <t xml:space="preserve"> - Katinkullanp.-Aurinkot.k.</t>
  </si>
  <si>
    <t>Gustav Pauligin katu Leikost.-Solvikink.</t>
  </si>
  <si>
    <t>Urheilukalastajankuja</t>
  </si>
  <si>
    <t>Solvikinkuja</t>
  </si>
  <si>
    <t>Aurinkotuulenkatu</t>
  </si>
  <si>
    <t>Svartvikinkuja</t>
  </si>
  <si>
    <t>Myrskykuja</t>
  </si>
  <si>
    <t>Hellekuja</t>
  </si>
  <si>
    <t>Sumukuja</t>
  </si>
  <si>
    <t>Kauniinilmankuja</t>
  </si>
  <si>
    <t>Uutelantie</t>
  </si>
  <si>
    <t>Nuottaniementie</t>
  </si>
  <si>
    <t>Mokkakuja</t>
  </si>
  <si>
    <t>Kahvikatu</t>
  </si>
  <si>
    <t>Kahvikuja</t>
  </si>
  <si>
    <t>Bertha Pauligin katu</t>
  </si>
  <si>
    <t>LP-alue/Aromikuja</t>
  </si>
  <si>
    <t>Aromikuja</t>
  </si>
  <si>
    <t>Gustav Pauligin katu Vuotie-Leikos.tie</t>
  </si>
  <si>
    <t>Maustetehtaankatu</t>
  </si>
  <si>
    <t>Vaniljakuja</t>
  </si>
  <si>
    <t>Inkiväärikuja</t>
  </si>
  <si>
    <t>Muskottikuja</t>
  </si>
  <si>
    <t>Kanelikuja</t>
  </si>
  <si>
    <t>Pippurikuja</t>
  </si>
  <si>
    <t>Eteläloisto</t>
  </si>
  <si>
    <t>Koukkupoika</t>
  </si>
  <si>
    <t>Käärmeniemenkuja</t>
  </si>
  <si>
    <t>Käärmeniemenpolku</t>
  </si>
  <si>
    <t>Käärmeniementie</t>
  </si>
  <si>
    <t>Laituripolku</t>
  </si>
  <si>
    <t>Laivakartanonkatu</t>
  </si>
  <si>
    <t>Laivanrakentajanpolku</t>
  </si>
  <si>
    <t>Laivanrakentajantie</t>
  </si>
  <si>
    <t>Maakaasukatu</t>
  </si>
  <si>
    <t>Majakanvartijankatu</t>
  </si>
  <si>
    <t>Merenkulkijankatu</t>
  </si>
  <si>
    <t>Merenkulkijankuja</t>
  </si>
  <si>
    <t>Ruusuniementie ja -aukio</t>
  </si>
  <si>
    <t>Voimalakatu</t>
  </si>
  <si>
    <t>Vuosaaren Satamatie</t>
  </si>
  <si>
    <t>Vuosaaren Satamatien ramppi</t>
  </si>
  <si>
    <t>LP Vuosaaren Satamatien eteläpuoli</t>
  </si>
  <si>
    <t>LP Vuosaaren Satamatien pohj.puoli</t>
  </si>
  <si>
    <t>Omenamäenkatu</t>
  </si>
  <si>
    <t>Punakanelinkuja</t>
  </si>
  <si>
    <t>Keltakanelinkuja</t>
  </si>
  <si>
    <t>Keltakanelinaukio</t>
  </si>
  <si>
    <t>Astrakaaninkuja</t>
  </si>
  <si>
    <t>Syysviirunkuja</t>
  </si>
  <si>
    <t>Porslahdenkuja</t>
  </si>
  <si>
    <t>Turunlinnantie</t>
  </si>
  <si>
    <t>KAMPPI-TÖÖLÖNLAHTI -ALUE</t>
  </si>
  <si>
    <t>KAMPPI-TÖÖLÖNLAHTI, KADUT</t>
  </si>
  <si>
    <t>Kamppi-Töölönlahti, kadut</t>
  </si>
  <si>
    <t>Kansalaistori</t>
  </si>
  <si>
    <t>Karamzininranta</t>
  </si>
  <si>
    <t>Alvar Aallonkatu</t>
  </si>
  <si>
    <t>Alvar Aallonkadun torit</t>
  </si>
  <si>
    <t>Kanavasillat</t>
  </si>
  <si>
    <t>Salomonkatu</t>
  </si>
  <si>
    <t>Fredrikinkatu</t>
  </si>
  <si>
    <t>Annankatu</t>
  </si>
  <si>
    <t>Urho Kekkosen katu</t>
  </si>
  <si>
    <t>8 03 KADUT, LIIKENNEVÄYLÄT JA RADAT</t>
  </si>
  <si>
    <t>Talousarvion alakohta</t>
  </si>
  <si>
    <t>Nro</t>
  </si>
  <si>
    <t>Nimi</t>
  </si>
  <si>
    <t>8 03</t>
  </si>
  <si>
    <t>KADUT, LIIKENNEVÄYLÄT JA RADAT</t>
  </si>
  <si>
    <t>Muutos edelliseen vuoteen, %</t>
  </si>
  <si>
    <t>TA:n ylitysoikeus</t>
  </si>
  <si>
    <t>Eteläinen suurpiiri</t>
  </si>
  <si>
    <t>Läntinen suurpiiri</t>
  </si>
  <si>
    <t>Keskinen suurpiiri</t>
  </si>
  <si>
    <t>Pohjoinen suurpiiri</t>
  </si>
  <si>
    <t>Koillinen suurpiiri</t>
  </si>
  <si>
    <t>Kaakkoinen suurpiiri</t>
  </si>
  <si>
    <t>Itäinen suurpiiri</t>
  </si>
  <si>
    <t>Suunnittelu / uudisrakentaminen</t>
  </si>
  <si>
    <t>Meluesteet</t>
  </si>
  <si>
    <t>Ranta-alueiden kunnostus</t>
  </si>
  <si>
    <t>Vuotie</t>
  </si>
  <si>
    <t>Korkeasaaren silta</t>
  </si>
  <si>
    <t>Bussijokeri</t>
  </si>
  <si>
    <t>Katujen peruskorjaukset</t>
  </si>
  <si>
    <t>Siltojen peruskorjaus</t>
  </si>
  <si>
    <t>Päällysteiden uusiminen</t>
  </si>
  <si>
    <t>Liikennejärjestelyt</t>
  </si>
  <si>
    <t>Pienet liikenteenohjausjärjestelyt</t>
  </si>
  <si>
    <t>Kevyen liikenteen väylät</t>
  </si>
  <si>
    <t>Liikennevalot</t>
  </si>
  <si>
    <t>Suunnittelu / perusparantaminen</t>
  </si>
  <si>
    <t>Meripellontie</t>
  </si>
  <si>
    <t>Koskelantie/Lahdenväylä</t>
  </si>
  <si>
    <t xml:space="preserve">Itäväylä </t>
  </si>
  <si>
    <t>Teollisuuskatu</t>
  </si>
  <si>
    <t>Sörnäisten rantatie</t>
  </si>
  <si>
    <t>Kehä I ja Itäväylä, pikaparannukset</t>
  </si>
  <si>
    <t>Hakamäentie</t>
  </si>
  <si>
    <t>Kehä III</t>
  </si>
  <si>
    <t>Hämeenlinnanväylä, Kaarela</t>
  </si>
  <si>
    <t>Pääradan meluesteet</t>
  </si>
  <si>
    <t xml:space="preserve">Kamppi - Töölönlahti -alueen kadut </t>
  </si>
  <si>
    <t>Kampin terminaalialue (HKR)</t>
  </si>
  <si>
    <t>Täytemaan vastaanottopaikat</t>
  </si>
  <si>
    <t>Lumenvastaanottopaikat ja hiekkasiilot</t>
  </si>
  <si>
    <t>8 03 08</t>
  </si>
  <si>
    <t>8 03 09</t>
  </si>
  <si>
    <t>8 03 10</t>
  </si>
  <si>
    <t>8 03 11</t>
  </si>
  <si>
    <t>8 03 12</t>
  </si>
  <si>
    <t>8 03 13</t>
  </si>
  <si>
    <t>MELUESTEET</t>
  </si>
  <si>
    <t>PERUSPARANTAMINEN JA LIIK.JÄRJ.</t>
  </si>
  <si>
    <t>KEVYEN LIIKENTEEN VÄYLÄT</t>
  </si>
  <si>
    <t>KATUJEN PERUSKORJAUKSET</t>
  </si>
  <si>
    <t>Hidaste- ja korokejärjestelyt</t>
  </si>
  <si>
    <t>Pienet kev. liik. väylien järjestelyt</t>
  </si>
  <si>
    <t>Mannerh.tie/katupuut/Kuusit.-Vihdint.</t>
  </si>
  <si>
    <t>Ojamäentie / Malminkartanontie liik.järj.</t>
  </si>
  <si>
    <t>Vanha Hämeenkyläntie klv</t>
  </si>
  <si>
    <t>Kontula-Vesala-Kivikko (er.rah./lähiöproj.)</t>
  </si>
  <si>
    <t>Myllynsiiven saneeraus (er.rah./Itä-Hki)</t>
  </si>
  <si>
    <t>Tallinnanaukio (er.rah./Itä-Hki)</t>
  </si>
  <si>
    <t>Kivijata -aukion pohj.osa</t>
  </si>
  <si>
    <t>Lohikallionranta (sis. Uutelan kanavaan)</t>
  </si>
  <si>
    <t>Suutarila / Muut kadut</t>
  </si>
  <si>
    <t>Pienet peruskorjaustyöt</t>
  </si>
  <si>
    <t>Poutunkuja ja LP -alue</t>
  </si>
  <si>
    <t>Mäkipellontie ja -aukio</t>
  </si>
  <si>
    <t>Kallvikintie/uusi osa Itäväylälle</t>
  </si>
  <si>
    <t>Kuiskaajankuja</t>
  </si>
  <si>
    <t>Niittyranta-Koivuniementien saneeraus</t>
  </si>
  <si>
    <t>Sirrikuja</t>
  </si>
  <si>
    <t>Länsisatamank. silta (Crusellin silta)</t>
  </si>
  <si>
    <t>Kutomotie</t>
  </si>
  <si>
    <t>Karvaamokuja</t>
  </si>
  <si>
    <t>Laajasuontie ja -aukio</t>
  </si>
  <si>
    <t>Kotikonnuntie</t>
  </si>
  <si>
    <t>Töölönlahdenkatu</t>
  </si>
  <si>
    <t>Töölönlahden alue</t>
  </si>
  <si>
    <t>Simonkentänaukio</t>
  </si>
  <si>
    <t>Lasipalatsin tori</t>
  </si>
  <si>
    <t>Kampin kauppatori</t>
  </si>
  <si>
    <t>Jaakonkatu</t>
  </si>
  <si>
    <t>Olavinkatu</t>
  </si>
  <si>
    <t>Leppäsuon alue</t>
  </si>
  <si>
    <t>Terminaalin yht. muuhun katuverkk.</t>
  </si>
  <si>
    <t>KAMPIN TERMINAALI</t>
  </si>
  <si>
    <t>Sarvastonkaari</t>
  </si>
  <si>
    <t>Raul Hellbergin raitti</t>
  </si>
  <si>
    <t>8 03 08 UUDISRAKENTAMINEN YHT.</t>
  </si>
  <si>
    <t xml:space="preserve">8 03 09 PERUSKORJ. JA LIIK.JÄRJ. </t>
  </si>
  <si>
    <t>8 03 12 KAMPPI-TÖÖLÖNLAHTI</t>
  </si>
  <si>
    <t xml:space="preserve">            -ALUEEN KADUT </t>
  </si>
  <si>
    <t>LÄNTINEN SUURPIIRI YHTEENSÄ</t>
  </si>
  <si>
    <t>KESKINEN SUURPIIRI YHTEENSÄ</t>
  </si>
  <si>
    <t>POHJOINEN SUURPIIRI YHTEENSÄ</t>
  </si>
  <si>
    <t>KOILLINEN SUURPIIRI YHTEENSÄ</t>
  </si>
  <si>
    <t>KAMPPI - TÖÖLÖNLAHTI -PROJEKTI</t>
  </si>
  <si>
    <t>Alakohta</t>
  </si>
  <si>
    <t>TSE 2007</t>
  </si>
  <si>
    <t>Uudisrakentaminen</t>
  </si>
  <si>
    <t>Perusparantam. ja liik.järjestelyt</t>
  </si>
  <si>
    <t>Yhteishankkeet / Tiehallinto</t>
  </si>
  <si>
    <t>Yhteishankkeet / Ratahallintokeskus</t>
  </si>
  <si>
    <t>Kamppi - Töölönlahti -alue</t>
  </si>
  <si>
    <t>Muut kadunpidon investoinnit</t>
  </si>
  <si>
    <t xml:space="preserve"> 8 03 </t>
  </si>
  <si>
    <t>Alakohdan nimi</t>
  </si>
  <si>
    <t>TSE 2008</t>
  </si>
  <si>
    <t>UUDISRAKENTAM., LÄNT. SUURP.</t>
  </si>
  <si>
    <t>UUDISRAKENTAM., KESK SUURP.</t>
  </si>
  <si>
    <t xml:space="preserve">Mannerh.tie/katupuut/Tukh.k.-Kuusit.  </t>
  </si>
  <si>
    <t>Larin Parasken polku</t>
  </si>
  <si>
    <t>8 03 01</t>
  </si>
  <si>
    <t>8 03 02</t>
  </si>
  <si>
    <t>Perusparantaminen ja liikenne-</t>
  </si>
  <si>
    <t>järjestelyt</t>
  </si>
  <si>
    <t>8 03 03</t>
  </si>
  <si>
    <t>8 03 04</t>
  </si>
  <si>
    <t>Yhteishankkeet/Ratahallintokeskus</t>
  </si>
  <si>
    <t>8 03 05</t>
  </si>
  <si>
    <t>8 03 06</t>
  </si>
  <si>
    <t>(Ei sisällä Kvn käytett. osoitett. Kampin terminaalin rahoitusta)</t>
  </si>
  <si>
    <t>KADUT LIIKENNEVÄYLÄT JA RADAT VV. 2002 - 2008, MILJ. EUROA (Luonnos)</t>
  </si>
  <si>
    <t>17. PASILA</t>
  </si>
  <si>
    <t>MÄÄRÄRAHOJEN JAKAUMA ALAKOHDITTAIN:</t>
  </si>
  <si>
    <t>UUDISRAKENTAMINEN, Milj. euroa</t>
  </si>
  <si>
    <t xml:space="preserve"> 8 03 08</t>
  </si>
  <si>
    <t>PERUSPARANTAMINEN JA LIIKENNEJÄRJESTELYT</t>
  </si>
  <si>
    <t>PÄÄLLYSTEIDEN UUSIMINEN</t>
  </si>
  <si>
    <t>LIIKENNEJÄRJESTELYT JA -VALOT</t>
  </si>
  <si>
    <t>LIIKENNEVÄYLÄT</t>
  </si>
  <si>
    <t>UUDET KADUT</t>
  </si>
  <si>
    <t>SORA- JA KESKENER. KADUT</t>
  </si>
  <si>
    <t>UUDET LIIK.VÄYLÄT JA SILLAT</t>
  </si>
  <si>
    <t>KATUJEN JA SILTOJEN PERUSKORJ.</t>
  </si>
  <si>
    <t>KAMPPI - TÖÖLÖNLAHTI -ALUE</t>
  </si>
  <si>
    <t>Huopalahdentien alikulku</t>
  </si>
  <si>
    <t>Vauhtitien eteläpää</t>
  </si>
  <si>
    <t>Konalantie/Vanha Hämeenkylänt kiertol.</t>
  </si>
  <si>
    <t>Yhteensä</t>
  </si>
  <si>
    <t>Sorakadut tms.</t>
  </si>
  <si>
    <t>YHTEISHANKKEET / TIEHALLINTO JA RATAHALLINTOKESKUS</t>
  </si>
  <si>
    <t>KEHÄ I &amp; ITÄVÄYLÄ / PIKAPARANN.</t>
  </si>
  <si>
    <t>HAKAMÄENTIE</t>
  </si>
  <si>
    <t>LAHDENVÄYLÄ</t>
  </si>
  <si>
    <t>KEHÄ III</t>
  </si>
  <si>
    <t>HÄMEENLINNANVÄYLÄ</t>
  </si>
  <si>
    <t>PÄÄRATA / MELUESTEET</t>
  </si>
  <si>
    <t>TSE 2004:N VERTAILU TS 2003:EN</t>
  </si>
  <si>
    <t>TSE 2009</t>
  </si>
  <si>
    <t>Lasipalatsin ympäristö</t>
  </si>
  <si>
    <t>Rautatienkadut</t>
  </si>
  <si>
    <t>Annankadun silta + tukimuurit</t>
  </si>
  <si>
    <t>TSE2009</t>
  </si>
  <si>
    <t>UUDISRAKENTAMINEN YHT.</t>
  </si>
  <si>
    <t>PERUSKORJAUS JA LIIK.JÄRJ. YHT.</t>
  </si>
  <si>
    <t>SUURPIIRI YHTEENSÄ</t>
  </si>
  <si>
    <t>UUDISRAKENTAMINEN, ITÄIN. SUURP.</t>
  </si>
  <si>
    <t>Yläkivenpolku</t>
  </si>
  <si>
    <t>Sarsantie-Halistentie</t>
  </si>
  <si>
    <t>Kivensilmänkuja</t>
  </si>
  <si>
    <t>Kivensilmä</t>
  </si>
  <si>
    <t>Kiviparintien kääntöp.</t>
  </si>
  <si>
    <t>Myllypurontien korot. liittymä/Kivensilmä</t>
  </si>
  <si>
    <t>V</t>
  </si>
  <si>
    <t>Rajapaadenraitti</t>
  </si>
  <si>
    <t>Rajapaadenpolku</t>
  </si>
  <si>
    <t>Punakiventie Vuosaarentie-Punakivenkuja</t>
  </si>
  <si>
    <t>Vuosaaren puistopolku</t>
  </si>
  <si>
    <t>Vartiokyläntie-Kukkaniityntie kiertol.</t>
  </si>
  <si>
    <t>Länsimäentie Vaarnatie-Itäväylä</t>
  </si>
  <si>
    <t>Rikissankuja</t>
  </si>
  <si>
    <t>Henrik Lättiläisen katu</t>
  </si>
  <si>
    <t>Viikinranta</t>
  </si>
  <si>
    <t>Kiitäjäntie (pohj.pää)</t>
  </si>
  <si>
    <t>22. VALLILA</t>
  </si>
  <si>
    <t>Lääkintälotanrinne</t>
  </si>
  <si>
    <t>Puustellinrinteen jk</t>
  </si>
  <si>
    <t>Puustellintien jk</t>
  </si>
  <si>
    <t>Kaustisentie jk</t>
  </si>
  <si>
    <t>Palokaivonaukion kiertoliittymä</t>
  </si>
  <si>
    <t>Kannelmäen ostoskeskus liik.järj.</t>
  </si>
  <si>
    <t>Klaneettitie</t>
  </si>
  <si>
    <t>Nuijamiestentie - Matkamiehentie</t>
  </si>
  <si>
    <t>Hanslankarinkuja</t>
  </si>
  <si>
    <t>Hanslankarinpolku</t>
  </si>
  <si>
    <t>Matosaarentie Jollaksentie-Matosaarenkuja</t>
  </si>
  <si>
    <t>Matosaarentie Matosaarenkujasta etelään</t>
  </si>
  <si>
    <t>Matosaarenkuja</t>
  </si>
  <si>
    <t>Poikasaartentie</t>
  </si>
  <si>
    <t>Karoliinintie</t>
  </si>
  <si>
    <t>Mainiementie + LP</t>
  </si>
  <si>
    <t>Meri Perttilän polku</t>
  </si>
  <si>
    <t>Viikintie / Siilitie, kiertoliittymä</t>
  </si>
  <si>
    <t>Laajasalontie Koirasaarentie-Kutteritie</t>
  </si>
  <si>
    <t>Roihuvuorentie/Tulisuontie rist.alue</t>
  </si>
  <si>
    <t>Siilitien pohjoisosa</t>
  </si>
  <si>
    <t>Roihuvuorentien pohjoisosan pp</t>
  </si>
  <si>
    <t>Kettutien pohjoisosa</t>
  </si>
  <si>
    <t>Marjalahdentien kp+ 2 LP</t>
  </si>
  <si>
    <t>Paikalliskeskus/Ato kadut</t>
  </si>
  <si>
    <t>Itä-Jollas/Ato-kadut</t>
  </si>
  <si>
    <t>Jollas/Muut kadut</t>
  </si>
  <si>
    <t>Yliskylä/Muut kadut</t>
  </si>
  <si>
    <t>Hevossalmi/Muut kadut</t>
  </si>
  <si>
    <t>Jollaksentie Kellaripk.-Mainiementie + aukio</t>
  </si>
  <si>
    <t xml:space="preserve">Myllypuro/Ato-kadut </t>
  </si>
  <si>
    <t>Marjaniemi/Muut kadut</t>
  </si>
  <si>
    <t>Roihupellon teollisuusalue/Ato-kadut</t>
  </si>
  <si>
    <t>Kivikko/Ato-kadut</t>
  </si>
  <si>
    <t>Kivikon teollisuusalue/Ato-kadut</t>
  </si>
  <si>
    <t>Fallpakka/Ato-kadut</t>
  </si>
  <si>
    <t>Keski-Vuosaari/Ato-kadut</t>
  </si>
  <si>
    <t>Kurkimoisio/Ato-kadut</t>
  </si>
  <si>
    <t>Uutela - Golf-alue/Muut kadut</t>
  </si>
  <si>
    <t>Liikuntapuisto/Muut kadut</t>
  </si>
  <si>
    <t>Ramsinranta I/Ato-kadut</t>
  </si>
  <si>
    <t>Aurinkolahti/Ato-kadut</t>
  </si>
  <si>
    <t>Pauligin alue/Ato-kadut</t>
  </si>
  <si>
    <t>Vuosaaren sataman yritysalue/Ato-kadut</t>
  </si>
  <si>
    <t>Omenamäen alue/Ato-kadut</t>
  </si>
  <si>
    <t>Leikosaarentie Vaniljakuja-Aurinkot.k</t>
  </si>
  <si>
    <t>Itäväylä, Kulosaari</t>
  </si>
  <si>
    <t>Itäväylä, Herttoniemi</t>
  </si>
  <si>
    <t>Kaupintie/Vaakatie kiertol. parantaminen</t>
  </si>
  <si>
    <t>TAE 2005 JA TSE 2005 - 2009</t>
  </si>
  <si>
    <t>KADUT LIIKENNEVÄYLÄT JA RADAT VV. 2003 - 2009, MILJ. EUROA</t>
  </si>
  <si>
    <t>HUOM! TA 2004 ei sisällä TA:n ylitysoikeuksia, yhteensä 9,7 milj. euroa</t>
  </si>
  <si>
    <t>TAE 2004 JA TSE 2005 - 2009</t>
  </si>
  <si>
    <t>Katuvihreän tehohoito</t>
  </si>
  <si>
    <t>Keskenräisten katujen talvikp.</t>
  </si>
  <si>
    <t>Keskeneräisten katujen talvikp.</t>
  </si>
  <si>
    <t>TALOUSSUUNNITELMA 2004</t>
  </si>
  <si>
    <t>TALOUSSUUNNITELMAEHDOTUS 2005</t>
  </si>
  <si>
    <r>
      <t>Kamppi, terminaalialue</t>
    </r>
    <r>
      <rPr>
        <b/>
        <i/>
        <sz val="12"/>
        <rFont val="Arial"/>
        <family val="2"/>
      </rPr>
      <t xml:space="preserve"> (SRV-alue)</t>
    </r>
  </si>
  <si>
    <t>Salomonk. jatke Mannerheimintielle</t>
  </si>
  <si>
    <t>Turunväylä, Munkkivuori / Munkkiniemi (TH:n yht.hanke)</t>
  </si>
  <si>
    <t>Hämeenlinnanväylä, Kehä I:n liittymä (TH:n yht.hanke)</t>
  </si>
  <si>
    <t>Tukholmankatu-Paciuksenkatu</t>
  </si>
  <si>
    <t>Laajasalontie/ Koirasaarentie kiertoliitt.</t>
  </si>
  <si>
    <t>PERUSPARAN. JA LIIK.JÄRJEST.</t>
  </si>
  <si>
    <t>YHTEISHANKK. / TIEHALLINTO</t>
  </si>
  <si>
    <t>YHTEISHANKK. / RATAHALL.KESK.</t>
  </si>
  <si>
    <t>MUUT KADUNPIDON INVEST.</t>
  </si>
  <si>
    <t>sisääntuloväylät</t>
  </si>
  <si>
    <t>XX.3.2005</t>
  </si>
  <si>
    <t>HKR</t>
  </si>
  <si>
    <t>Katu- ja puisto-osasto</t>
  </si>
  <si>
    <t>TALOUSARVIOEHDOTUS 2006 &amp; TALOUSSUUNNITELMAEHDOTUS 2007 - 2010 / Investointitalous</t>
  </si>
  <si>
    <t>TALOUSARVIOEHDOTUS 2006</t>
  </si>
  <si>
    <t>TALOUSSUUNNITELMAEHDOTUS 2007 - 2010</t>
  </si>
  <si>
    <t>TOT 2004</t>
  </si>
  <si>
    <t>TA 2005</t>
  </si>
  <si>
    <t>TAE 2006</t>
  </si>
  <si>
    <t>TSE 2010</t>
  </si>
  <si>
    <t>Investointitoimisto / J Ahonen</t>
  </si>
  <si>
    <t>INVESTOINTIOHJELMA 2006 - 2010</t>
  </si>
  <si>
    <t>tae06suurpiirit yht.</t>
  </si>
  <si>
    <t>Investointitoimisto / H Ström</t>
  </si>
  <si>
    <t xml:space="preserve">   Taloussuunnitelmaehdotus 2007 - 2010</t>
  </si>
  <si>
    <t xml:space="preserve"> TSE2010</t>
  </si>
  <si>
    <t>O Torvinen</t>
  </si>
  <si>
    <t>TALOUSARVIOEHDOTUS 2006 - 2010</t>
  </si>
  <si>
    <t>TAE 2006 JA TSE 2006 - 2010</t>
  </si>
  <si>
    <t>KADUT LIIKENNEVÄYLÄT JA RADAT VV. 2004 - 2010, MILJ. EUROA</t>
  </si>
  <si>
    <t>8 03    KADUT, LIIKENNEVÄYLÄT JA RADAT 2006 -2010</t>
  </si>
  <si>
    <t>TAE 2006 JA TSE 2007 - 2010</t>
  </si>
  <si>
    <t>TAE&amp;TSE raamit 2006-2010</t>
  </si>
  <si>
    <t>Bysantintori</t>
  </si>
  <si>
    <t>Päivölänkuja</t>
  </si>
  <si>
    <t>Vihtakuja</t>
  </si>
  <si>
    <t>Simeonintie</t>
  </si>
  <si>
    <t>Tuomaankuja</t>
  </si>
  <si>
    <t>Nukarintie</t>
  </si>
  <si>
    <t>Nukarinkuja</t>
  </si>
  <si>
    <t>Ripetie</t>
  </si>
  <si>
    <t>Ripekuja</t>
  </si>
  <si>
    <t>Impivaarantie</t>
  </si>
  <si>
    <t>Aaponpolku</t>
  </si>
  <si>
    <t>Liiketien pohjoispää</t>
  </si>
  <si>
    <t>Terveystie</t>
  </si>
  <si>
    <t>Purilaskuja</t>
  </si>
  <si>
    <t>Kyytimiehenkuja</t>
  </si>
  <si>
    <t>Kyytimiehenkatu</t>
  </si>
  <si>
    <t>Telttakuja</t>
  </si>
  <si>
    <t>Alppikylänkatu</t>
  </si>
  <si>
    <t>Peiponkatu</t>
  </si>
  <si>
    <t>Reppukatu</t>
  </si>
  <si>
    <t>Reppukuja</t>
  </si>
  <si>
    <t>Pitsinvirkkaajankatu</t>
  </si>
  <si>
    <t>Nyyttipuisto</t>
  </si>
  <si>
    <t>Hevosmiehenkatu</t>
  </si>
  <si>
    <t>Hevosmiehenkuja</t>
  </si>
  <si>
    <t>Vaskihuhdantie</t>
  </si>
  <si>
    <t>TSE raamit 2006-2010</t>
  </si>
  <si>
    <t>Suunnittelijankatu Insinöörink.-Operaattorink.</t>
  </si>
  <si>
    <t>Jollaksentien jk + kor.(Rann.l.t-Puuskant.)</t>
  </si>
  <si>
    <t xml:space="preserve">Puuskaniementien lj </t>
  </si>
  <si>
    <t>Ts 2005</t>
  </si>
  <si>
    <t>Viitoitus:Laajasalo</t>
  </si>
  <si>
    <t>Alakiventie</t>
  </si>
  <si>
    <t>Sinivuokonpolun jk</t>
  </si>
  <si>
    <t xml:space="preserve">Viilarintien ramppien katutyöt </t>
  </si>
  <si>
    <t>K+V</t>
  </si>
  <si>
    <t>Mellunmäentie</t>
  </si>
  <si>
    <t>Fallpakantie</t>
  </si>
  <si>
    <t>Fallpakankuja</t>
  </si>
  <si>
    <t>Sänkbackankuja</t>
  </si>
  <si>
    <t>Raitit ja LP</t>
  </si>
  <si>
    <t>Kontula/Ato-kadut</t>
  </si>
  <si>
    <t>Rintinpolun muutokset</t>
  </si>
  <si>
    <t>Mosaiikkipolku Mosaiikitori-Silttikuja</t>
  </si>
  <si>
    <t>Mosaiikkiraitti Ulappasilta-Tyynylaavankuja</t>
  </si>
  <si>
    <t>Silttipolku</t>
  </si>
  <si>
    <t>Sorapolku</t>
  </si>
  <si>
    <t>Tyynylaavantie</t>
  </si>
  <si>
    <t>Vuosaarentie Kallvikintie-alikulkuk.</t>
  </si>
  <si>
    <t>Itäreimarintie Vuotie-Käärmeniementie</t>
  </si>
  <si>
    <t>Ramsinranta II/Ato-kadut</t>
  </si>
  <si>
    <t>Pärnunkatu</t>
  </si>
  <si>
    <t>Haapsalunkuja</t>
  </si>
  <si>
    <t>Pakrinpolku</t>
  </si>
  <si>
    <t>Sandinkuja</t>
  </si>
  <si>
    <t>Palmsenpolku</t>
  </si>
  <si>
    <t>Sokeritori sis. portaat</t>
  </si>
  <si>
    <t>Iiluodontie</t>
  </si>
  <si>
    <t xml:space="preserve">Pomeranssikuja </t>
  </si>
  <si>
    <t>Pohjois-Vuosaari</t>
  </si>
  <si>
    <t>Uudet kadut</t>
  </si>
  <si>
    <t xml:space="preserve"> - alikulku Porslahdentien ali </t>
  </si>
  <si>
    <t>Raitti Mailapojanpolulta Majakanvart.kadulle</t>
  </si>
  <si>
    <t>Pohjoisloiston aukio</t>
  </si>
  <si>
    <t xml:space="preserve">Rahtarinkatu </t>
  </si>
  <si>
    <t>TS2005</t>
  </si>
  <si>
    <t>Uiskotie-Viikinginkuja</t>
  </si>
  <si>
    <t>Muut sp 7:n peruskorjattavat kadut</t>
  </si>
  <si>
    <t>Kunnallisneuvoksentie-Marjaniementie</t>
  </si>
  <si>
    <t>Kallvikintie-Rastilantie kiertol.</t>
  </si>
  <si>
    <t>Ratasmyllyntie-Myllypadontie</t>
  </si>
  <si>
    <t>Laippakuja</t>
  </si>
  <si>
    <t>Viilarintie Kauppamyllyntie-Viikintie</t>
  </si>
  <si>
    <t>Kivikon maisemasilta kehä I yli (Lähiöraha)</t>
  </si>
  <si>
    <t>Viitoitus: Vuosaari , muut itäinen sp</t>
  </si>
  <si>
    <t>UUDISRAKENTAM., KOILLINEN SUURP.</t>
  </si>
  <si>
    <t>UUDISRAKENTAM. KAAKK. SUURP.</t>
  </si>
  <si>
    <t>Kruunuvuori</t>
  </si>
  <si>
    <t>KAO / Rakennuttamistoimisto /  J.Ahonen</t>
  </si>
  <si>
    <t>1.4.2005</t>
  </si>
  <si>
    <t>Pohjoinen Rautatiekatu</t>
  </si>
  <si>
    <t>Tattarikatu</t>
  </si>
  <si>
    <t>Aapontien pohjoispää</t>
  </si>
  <si>
    <t>Immolankuja</t>
  </si>
  <si>
    <t>Peltojyräntie</t>
  </si>
  <si>
    <t>Jyvätie</t>
  </si>
  <si>
    <t xml:space="preserve">Valokaari </t>
  </si>
  <si>
    <t>Sigtunankuja</t>
  </si>
  <si>
    <t>Itä-Pasila</t>
  </si>
  <si>
    <t>Aleksanteri Nevskin katu</t>
  </si>
  <si>
    <t>UUDISRAKENTAM., POHJ. SUURP.Kadut</t>
  </si>
  <si>
    <t>Takalanrinne, Takalankuja</t>
  </si>
  <si>
    <t>Bysantinkuja(+portaat)</t>
  </si>
  <si>
    <t>Harjannetie</t>
  </si>
  <si>
    <t>Merkuriuksentien länsipää</t>
  </si>
  <si>
    <t>Haukkakatu</t>
  </si>
  <si>
    <t>Haukkakuja</t>
  </si>
  <si>
    <t>Hatuntekijänkuja</t>
  </si>
  <si>
    <t>Hattupolku</t>
  </si>
  <si>
    <t>11. KALLIO</t>
  </si>
  <si>
    <t>Tuomarinkyläntie</t>
  </si>
  <si>
    <t>Kaava 2:n kadut</t>
  </si>
  <si>
    <t>Laukkukuja</t>
  </si>
  <si>
    <t>HUOM</t>
  </si>
  <si>
    <t>Säkkikatu</t>
  </si>
  <si>
    <t>Mustanniementie</t>
  </si>
  <si>
    <t>Mustanniemenrinne</t>
  </si>
  <si>
    <t>Kivipadontie</t>
  </si>
  <si>
    <t>34. PAKILA</t>
  </si>
  <si>
    <t>Pakilan siirtolapuutarha</t>
  </si>
  <si>
    <t>Pakilan rantatie, LP-alue ja hidasteet</t>
  </si>
  <si>
    <t>Käpyläntie</t>
  </si>
  <si>
    <t>Hierrinkuja</t>
  </si>
  <si>
    <t>Kolvikuja</t>
  </si>
  <si>
    <t>Pipettikuja</t>
  </si>
  <si>
    <t>Jokisuuntie</t>
  </si>
  <si>
    <t>Jokisuunkuja</t>
  </si>
  <si>
    <t>Säynäslahdentie</t>
  </si>
  <si>
    <t>Säynäskuja</t>
  </si>
  <si>
    <t>Hernepellonkuja</t>
  </si>
  <si>
    <t>Sihteerinpolku</t>
  </si>
  <si>
    <t>Lainlukijantie</t>
  </si>
  <si>
    <t>Lautamiehenpolku</t>
  </si>
  <si>
    <t>Kavaleffintie</t>
  </si>
  <si>
    <t>Sinivuorenpolku</t>
  </si>
  <si>
    <t>Närekuja</t>
  </si>
  <si>
    <t>Lustokuja</t>
  </si>
  <si>
    <t>Sinimetsänpolku</t>
  </si>
  <si>
    <t>Kehäkukanpolku</t>
  </si>
  <si>
    <t>Laamannintie (+ Vantaanjoen tulvasuojaus)</t>
  </si>
  <si>
    <t>Rintamasotilaantie (Takalantie - VU)</t>
  </si>
  <si>
    <t>Takalantie</t>
  </si>
  <si>
    <t>Rahkatie</t>
  </si>
  <si>
    <t>Kirkonkyläntie (Peltokyläntie-Keravanjoki)</t>
  </si>
  <si>
    <t>Alppikylänkuja</t>
  </si>
  <si>
    <t>Kertojantie</t>
  </si>
  <si>
    <t>Saniaispolku</t>
  </si>
  <si>
    <t>Saunatie</t>
  </si>
  <si>
    <t>Siimakuja</t>
  </si>
  <si>
    <t>Onkikuja</t>
  </si>
  <si>
    <t>Varpustie</t>
  </si>
  <si>
    <t>Haapapolku</t>
  </si>
  <si>
    <t>Jokikuja</t>
  </si>
  <si>
    <t>Pamppulankuja</t>
  </si>
  <si>
    <t>Marjatie</t>
  </si>
  <si>
    <t>Vahtitie</t>
  </si>
  <si>
    <t>Marjastajankuja</t>
  </si>
  <si>
    <t>Käpylinnunkuja</t>
  </si>
  <si>
    <t>Saunakuja</t>
  </si>
  <si>
    <t>Rasmuksentie</t>
  </si>
  <si>
    <t>Rasmuksenpolku</t>
  </si>
  <si>
    <t>Rasmuksenkuja</t>
  </si>
  <si>
    <t>Riimusauvantie, vanha</t>
  </si>
  <si>
    <t>Kesantotie</t>
  </si>
  <si>
    <t>Vemmelkuja</t>
  </si>
  <si>
    <t>Norotie</t>
  </si>
  <si>
    <t>Miekkapolku</t>
  </si>
  <si>
    <t>Iiriskuja</t>
  </si>
  <si>
    <t>Soinintie</t>
  </si>
  <si>
    <t>Silatie</t>
  </si>
  <si>
    <t>Kalpakuja</t>
  </si>
  <si>
    <t>Ohjaskuja</t>
  </si>
  <si>
    <t>Kiesitie</t>
  </si>
  <si>
    <t>Pikkaraiskuja</t>
  </si>
  <si>
    <t>Vaskikaivonpolku</t>
  </si>
  <si>
    <t>Vaskipellonkuja</t>
  </si>
  <si>
    <t>Härkävaljakonkuja</t>
  </si>
  <si>
    <t>Vankkurikuja</t>
  </si>
  <si>
    <t>Iespolku</t>
  </si>
  <si>
    <t>Ränkikuja</t>
  </si>
  <si>
    <t>Riimukuja</t>
  </si>
  <si>
    <t>Vaskipellonpolku</t>
  </si>
  <si>
    <t>Pikkaraispolku</t>
  </si>
  <si>
    <t>Kesantokuja</t>
  </si>
  <si>
    <t>Uudisraivaajanpolku</t>
  </si>
  <si>
    <t>Luokkipolku</t>
  </si>
  <si>
    <t>Arttolankuja</t>
  </si>
  <si>
    <t>Meteorikuja</t>
  </si>
  <si>
    <t>Plutonkuja</t>
  </si>
  <si>
    <t>Jalaspolku</t>
  </si>
  <si>
    <t>Halvarilanpolku</t>
  </si>
  <si>
    <t>Soininkuja</t>
  </si>
  <si>
    <t>Norokuja</t>
  </si>
  <si>
    <t>Vallesmanninkuja</t>
  </si>
  <si>
    <t>Kaplaskuja</t>
  </si>
  <si>
    <t>Iivarintie</t>
  </si>
  <si>
    <t>Koudanpolku</t>
  </si>
  <si>
    <t>Jaanantie</t>
  </si>
  <si>
    <t>Hapero</t>
  </si>
  <si>
    <t>Mustanhalssinkuja</t>
  </si>
  <si>
    <t>Suuntimokuja</t>
  </si>
  <si>
    <t>Vihtorinkuja</t>
  </si>
  <si>
    <t>Aurapolku</t>
  </si>
  <si>
    <t>Korpitie</t>
  </si>
  <si>
    <t>Mustanmäenkuja</t>
  </si>
  <si>
    <t>Karrinkuja</t>
  </si>
  <si>
    <t>Sääskikuja</t>
  </si>
  <si>
    <t>Aurinkomäenkuja</t>
  </si>
  <si>
    <t>Ampiaiskuja</t>
  </si>
  <si>
    <t>Parvipolku</t>
  </si>
  <si>
    <t>Peltojyränkuja</t>
  </si>
  <si>
    <t>Sakerintie</t>
  </si>
  <si>
    <t>Tukkikuja</t>
  </si>
  <si>
    <t>Kirveskuja</t>
  </si>
  <si>
    <t>Korentopolku</t>
  </si>
  <si>
    <t>Simakuja</t>
  </si>
  <si>
    <t>Mesikukankuja</t>
  </si>
  <si>
    <t>Lentokuja</t>
  </si>
  <si>
    <t>Kyyhkyspolku</t>
  </si>
  <si>
    <t>Linkokuja</t>
  </si>
  <si>
    <t>Jaanankuja</t>
  </si>
  <si>
    <t>Fastbölentie</t>
  </si>
  <si>
    <t>Puupolku</t>
  </si>
  <si>
    <t>Pesäkuja</t>
  </si>
  <si>
    <t>Jyrinäkuja</t>
  </si>
  <si>
    <t>Päiväperhonpolku</t>
  </si>
  <si>
    <t>Mesipuu</t>
  </si>
  <si>
    <t>Kyyhkyskuja</t>
  </si>
  <si>
    <t>Puunkaatajanpolku</t>
  </si>
  <si>
    <t>Sirkkalanrinne</t>
  </si>
  <si>
    <t>Mielikinpolku</t>
  </si>
  <si>
    <t>Puikkopolku</t>
  </si>
  <si>
    <t>Kehräkuja</t>
  </si>
  <si>
    <t>Alvionkuja</t>
  </si>
  <si>
    <t>Puunkaatajantie (länsi- ja itäpää)</t>
  </si>
  <si>
    <t>Puistolantori</t>
  </si>
  <si>
    <t>Rahakamarintori (Alsu)</t>
  </si>
  <si>
    <t>Palkkatilantori (Alsu)</t>
  </si>
  <si>
    <t>Leanportti (Alsu)</t>
  </si>
  <si>
    <t>Opastinsilta, länsiosa (Alsu)</t>
  </si>
  <si>
    <t>TAE&amp;TSE raamit</t>
  </si>
  <si>
    <t>Jokisuunpolku</t>
  </si>
  <si>
    <t>Säynäspolku</t>
  </si>
  <si>
    <t>Hernepellonpolku</t>
  </si>
  <si>
    <t>Siltasaarenkatu (Hakaniemenr - Hämeent)</t>
  </si>
  <si>
    <t>Muut rakentamattomat sorakadut (31 kpl)</t>
  </si>
  <si>
    <t>Plotinrinne</t>
  </si>
  <si>
    <t>Aidaspolku (ak 12201)</t>
  </si>
  <si>
    <t>Peltokylänkuja</t>
  </si>
  <si>
    <t>Pertunpellontie (Pertunpellonraitista länteen)</t>
  </si>
  <si>
    <t>Pertunsuora</t>
  </si>
  <si>
    <t>Siltakylänkuja (it. jatke)</t>
  </si>
  <si>
    <t>Pakinkuja</t>
  </si>
  <si>
    <t>Maatullinpuiston eteläosa, ak 12191 (AM)</t>
  </si>
  <si>
    <t>Siltalanpuiston kaava-alue, ak 12243 (AM)</t>
  </si>
  <si>
    <t>Siltalanpuistonpolku</t>
  </si>
  <si>
    <t>Risupadontien kaava-alue, ak 12240 (AM)</t>
  </si>
  <si>
    <t>Pirkkolan urheilupuisto, ak  12185</t>
  </si>
  <si>
    <t>Tuomarinkylänkartano, ak 12072</t>
  </si>
  <si>
    <t>Kanervatien alue, ak 11954 (AM)</t>
  </si>
  <si>
    <t>AM-ohjelman kadut</t>
  </si>
  <si>
    <t>Tapulikaupungin koillisosa, ak 12133 (AM)</t>
  </si>
  <si>
    <t>Suutarilan pohj. teollisuusalue, ak 11460</t>
  </si>
  <si>
    <t>Tattariharjuntien viherkaista</t>
  </si>
  <si>
    <t>Alppikylän alue, ak 11370 (AM)</t>
  </si>
  <si>
    <t>Peltokylänraitti (Peltohiirenkj - Pläsinpellonkj)</t>
  </si>
  <si>
    <t>Muut nimeämättömät kohteet</t>
  </si>
  <si>
    <t>Tulevat AM-ohjelman hankkeet</t>
  </si>
  <si>
    <t>Takuuajan hoito ja korjaukset</t>
  </si>
  <si>
    <t>Mendelinkuja</t>
  </si>
  <si>
    <t>Pertunkuja</t>
  </si>
  <si>
    <t>Siltalanpolku</t>
  </si>
  <si>
    <t>Siltakylänpolku</t>
  </si>
  <si>
    <t>Pertunpellonraitti (Pertunpellontiestä pohj.)</t>
  </si>
  <si>
    <t>Pläsinpellonkuja</t>
  </si>
  <si>
    <t>VARAUKSET</t>
  </si>
  <si>
    <t>Keskeneräisten katujen hoito</t>
  </si>
  <si>
    <t>Jakomäenaukio</t>
  </si>
  <si>
    <t>Merkuriuksentie</t>
  </si>
  <si>
    <t>Jupiterintie</t>
  </si>
  <si>
    <t>Marsintie</t>
  </si>
  <si>
    <t>Muut peruskorjaushankkeet</t>
  </si>
  <si>
    <t>Jakomäenpolku</t>
  </si>
  <si>
    <t>Somerikkopolku</t>
  </si>
  <si>
    <t>Kankarepolku</t>
  </si>
  <si>
    <t>Pihlajamäen ostoskeskus, ak 12318 (AM)</t>
  </si>
  <si>
    <t>Meripihkatie</t>
  </si>
  <si>
    <t>Moreenitie</t>
  </si>
  <si>
    <t>Kaavamuutos tontit 39213/1 ja 2 (AM)</t>
  </si>
  <si>
    <t>Fallkullan kiila (AM)</t>
  </si>
  <si>
    <t>Suutarilan rantapuisto (AM)</t>
  </si>
  <si>
    <t>Kiertotähdenkuja</t>
  </si>
  <si>
    <t>Ristiretkeläistenkatu</t>
  </si>
  <si>
    <t>Muut peruskorjattavat kadut</t>
  </si>
  <si>
    <t>Leivosentie (jatke?)</t>
  </si>
  <si>
    <t>Leivosenkuja (jatke?)</t>
  </si>
  <si>
    <t>Kyntelikuja (jatke?)</t>
  </si>
  <si>
    <t>Muut rakentamattomat sorakadut (27 kpl)</t>
  </si>
  <si>
    <t>Huokopolku</t>
  </si>
  <si>
    <t>Koskelan sairaalan ja pesuloiden alue (AM)</t>
  </si>
  <si>
    <t>Käskynhaltijantien alue (AM/Raidejokeri)</t>
  </si>
  <si>
    <t>Koskelanakseli</t>
  </si>
  <si>
    <t>Paviljonkikuja</t>
  </si>
  <si>
    <t>Kappelinpiha</t>
  </si>
  <si>
    <t>Josafatinkatu (länsipään aukio)</t>
  </si>
  <si>
    <t>Koskelantie (Käpyläntie - Kunnalliskodintie)</t>
  </si>
  <si>
    <t>Kunnalliskodintie</t>
  </si>
  <si>
    <t>Maaherrantien alue (AM/Raidejokeri)</t>
  </si>
  <si>
    <t>Muut rakentamattomat sorakadut (35 kpl)</t>
  </si>
  <si>
    <t>Peltohiirenkuja</t>
  </si>
  <si>
    <t>Mätäspolku</t>
  </si>
  <si>
    <t>Panuntie (Käpylän aseman esteettömyys)</t>
  </si>
  <si>
    <t>Jokipoikasenkaari</t>
  </si>
  <si>
    <t>Jokipoikasentie</t>
  </si>
  <si>
    <t>Jäkäläpolku (LP)</t>
  </si>
  <si>
    <t>Sammaltori</t>
  </si>
  <si>
    <t>Smoltinkaari</t>
  </si>
  <si>
    <t>Smoltinkuja</t>
  </si>
  <si>
    <t>Smoltinkulku</t>
  </si>
  <si>
    <t>Suurmetsäntie (v Tapulikaupungint - Malminkaari)</t>
  </si>
  <si>
    <t>Tasankotie</t>
  </si>
  <si>
    <t>Joutsentie (Tasankotie - Joutsenraitti)</t>
  </si>
  <si>
    <t>Jäkälätie (v Jäkäläpolku - Joutsentie)</t>
  </si>
  <si>
    <t>8 03 01 01 UUDISRAKENTAMINEN YHT.</t>
  </si>
  <si>
    <t>KAUPUNKIYMPÄRISTÖN TOIMIALA</t>
  </si>
  <si>
    <t>Maankäyttö ja kaupunkirakenne</t>
  </si>
  <si>
    <t>8 03 KADUT JA LIIKENNEVÄYLÄT</t>
  </si>
  <si>
    <t>Jakomäen keskiosa (AM)</t>
  </si>
  <si>
    <t>Kisällinkuja (länsipään aukio)</t>
  </si>
  <si>
    <t>Kivalterinkuja (ja aukio)</t>
  </si>
  <si>
    <t>Kivalterinpolku</t>
  </si>
  <si>
    <t>Kisällintie</t>
  </si>
  <si>
    <t>Teininrinne</t>
  </si>
  <si>
    <t>Lampuotilantie (Lampuotilanpuisto - Maunulantie)</t>
  </si>
  <si>
    <t>Lampuotilantie (itäpään kääntöpaikka ja raitti)</t>
  </si>
  <si>
    <t>Peltokyläntie pysäkki ja suojatie</t>
  </si>
  <si>
    <t>Suutarilantien liikennejärjestelyihin liittyvät</t>
  </si>
  <si>
    <t>Ylityspaine</t>
  </si>
  <si>
    <t>Siltasaarenportti</t>
  </si>
  <si>
    <t>Siltasaarenkatu (Toinen linja - Kolmas linja)</t>
  </si>
  <si>
    <t xml:space="preserve">Antti Korpin tie </t>
  </si>
  <si>
    <t>8 03 01 02 PERUSPARANTAMINEN</t>
  </si>
  <si>
    <t>Hospitaalinkulku (Hospitaalinpuisto)</t>
  </si>
  <si>
    <t>Kappelinkulku (Hospitaalinpuisto)</t>
  </si>
  <si>
    <t>Koskelankulku (Hospitaalinpuisto)</t>
  </si>
  <si>
    <t>Raitit, Paviljonkikuja - Kappelinkulku (Hospitaalinpuisto)</t>
  </si>
  <si>
    <t>Valdemarintori</t>
  </si>
  <si>
    <t>Valdemarinkuja</t>
  </si>
  <si>
    <t>Vaasanpolku ja Pengerpolku (Vaasanpuistikko)</t>
  </si>
  <si>
    <t>Suurmetsäntie 6 liittymät (Lidl)</t>
  </si>
  <si>
    <t>Kyläkunnantien ja Urakkatien portaat (alsu)</t>
  </si>
  <si>
    <t>Tapaninkylä / muut kadut</t>
  </si>
  <si>
    <t>Maapadontie, jatke</t>
  </si>
  <si>
    <t>Mestarintie (pohjoispää, liittymäjärjestelyt)</t>
  </si>
  <si>
    <t>Teininaukio (Käskynhaltijant/Norrtäljentien) H9_4</t>
  </si>
  <si>
    <t>Kivalterintie (itäpää, Mestarintie-Kivalterinpolku)</t>
  </si>
  <si>
    <t>Jakomäenkuja</t>
  </si>
  <si>
    <t>Orkotie</t>
  </si>
  <si>
    <t>Maatullinkj (Henrik Forsiuksen t - Kämnerink)</t>
  </si>
  <si>
    <t>m+p+k+v</t>
  </si>
  <si>
    <t>Viima ratikka</t>
  </si>
  <si>
    <t xml:space="preserve">Pakilan Bagge palvelurakennun liikennejärjestelyt </t>
  </si>
  <si>
    <t>Tot</t>
  </si>
  <si>
    <t>TSE</t>
  </si>
  <si>
    <t xml:space="preserve">  TSE</t>
  </si>
  <si>
    <t>Larin Kyöstin tien alue</t>
  </si>
  <si>
    <t>m p k v</t>
  </si>
  <si>
    <t>25. KÄPYLÄ</t>
  </si>
  <si>
    <t>Pohjolan aukio</t>
  </si>
  <si>
    <t>Tuusulan bulevardi</t>
  </si>
  <si>
    <t>Maakaarenkuja</t>
  </si>
  <si>
    <t>Saunabaarin edusta ja Männikkötie</t>
  </si>
  <si>
    <t>Pitkänsillanranta</t>
  </si>
  <si>
    <t>Alppilanaukio (Kuuskulma)</t>
  </si>
  <si>
    <t>Viikinmäen alue</t>
  </si>
  <si>
    <t xml:space="preserve">LUONNOS </t>
  </si>
  <si>
    <t>Metsäpurontie (v Pakilantie-Rajametsäntie)</t>
  </si>
  <si>
    <t>Metsäpurontie (v Koivikkotie - Pirkkolantie)</t>
  </si>
  <si>
    <t>Allianssin osuus valmis heinäkuussa 21, sen jälkeen Staran urakka</t>
  </si>
  <si>
    <t>12. ALPPIHARJU</t>
  </si>
  <si>
    <t>10. SÖRNÄINEN</t>
  </si>
  <si>
    <t>- Jarrumiehenkatu</t>
  </si>
  <si>
    <t>- Junailijanaukio</t>
  </si>
  <si>
    <t>- Junailijankuja</t>
  </si>
  <si>
    <t>- Kasöörinkatu</t>
  </si>
  <si>
    <t>- Kellosilta</t>
  </si>
  <si>
    <t>- Kirjurinkatu</t>
  </si>
  <si>
    <t>- Pakkamestarinkatu</t>
  </si>
  <si>
    <t>- Radanrakentajantie</t>
  </si>
  <si>
    <t>- Resiinakuja</t>
  </si>
  <si>
    <t>- Sähköttäjänkatu</t>
  </si>
  <si>
    <t>- Topparikuja</t>
  </si>
  <si>
    <t>- Veturitori</t>
  </si>
  <si>
    <t>- Vislauskuja</t>
  </si>
  <si>
    <t>Itä-Pasilan katujen peruskorjaus, (kansivauriot ja istutukset Alsu)</t>
  </si>
  <si>
    <t>Huokotie ja Huokopuisto</t>
  </si>
  <si>
    <t>Pikkaraiskuja,-polku ja -tie</t>
  </si>
  <si>
    <t>Viikintien pemheikkö, Fingrid</t>
  </si>
  <si>
    <t>TALOUSARVIOEHDOTUS 2022 &amp; TALOUSSUUNNITELMAEHDOTUS 2023 - 2024 &amp; ALUSTAVA INVESTOINTIOHJELMA 2025-2031</t>
  </si>
  <si>
    <t>INVESTOINTIOHJELMA 2022 - 2031</t>
  </si>
  <si>
    <t>Hakaniemi rinnakkaishankkeet</t>
  </si>
  <si>
    <t xml:space="preserve">Helsinginkuja </t>
  </si>
  <si>
    <t>päivitetty</t>
  </si>
  <si>
    <t>Pirjontien ja Pirkkolantien alue</t>
  </si>
  <si>
    <t>Tapanilan asemanseudun eteläosa AM</t>
  </si>
  <si>
    <t>Viertolantie</t>
  </si>
  <si>
    <t>Pihlajistontie 3 alikulku hulevesiongelma</t>
  </si>
  <si>
    <t>Vierinkivenpolku</t>
  </si>
  <si>
    <t>Tukkipolku</t>
  </si>
  <si>
    <t>Tiilentekijänpolku pp-yhteys</t>
  </si>
  <si>
    <t>Strandmanninkuja</t>
  </si>
  <si>
    <t>- Opastinsilta (länsiosa)</t>
  </si>
  <si>
    <t>Koulu ja päiväkoti avataan elokuussa 2023. varmistettava koulun työmaan toimivuus.</t>
  </si>
  <si>
    <t>Kiitäjäntie (Pohj. pää)</t>
  </si>
  <si>
    <t xml:space="preserve">Viikinmäen Kallion asuntokatu </t>
  </si>
  <si>
    <t>Henrik Forsiuksentie (jalkakäytävä)</t>
  </si>
  <si>
    <t>asfaltoitu?</t>
  </si>
  <si>
    <t>Rautalammintie (tukimuurin peruskorjaus)</t>
  </si>
  <si>
    <t>Sammalpolku (Lpk Jäkälän uudisrak)</t>
  </si>
  <si>
    <t>s</t>
  </si>
  <si>
    <t>Lampuotilantien jatke PUISTO</t>
  </si>
  <si>
    <t>Kivipadontie (Maapadontie-Käskynhal. Rist.)</t>
  </si>
  <si>
    <t>Teinintie (sis. Kinkeripolku)</t>
  </si>
  <si>
    <t>v</t>
  </si>
  <si>
    <t>Paturintie (kaavamuutos)</t>
  </si>
  <si>
    <t>Näkinkulku (pinta)</t>
  </si>
  <si>
    <t>John Stenbergin ranta (esirakentamisesta paalu)</t>
  </si>
  <si>
    <t>Viimeistelyt</t>
  </si>
  <si>
    <t>Kennäspolku</t>
  </si>
  <si>
    <t>VL, VP ja VU alueiden raitit ja huoltotiet</t>
  </si>
  <si>
    <t xml:space="preserve">m p k </t>
  </si>
  <si>
    <t>p k v</t>
  </si>
  <si>
    <t>k v</t>
  </si>
  <si>
    <t>tarkista asuntotuotanto?</t>
  </si>
  <si>
    <t>x</t>
  </si>
  <si>
    <t>10. Sörnäinen</t>
  </si>
  <si>
    <t>11. Kallio</t>
  </si>
  <si>
    <t>12. Alppiharju</t>
  </si>
  <si>
    <t>21. Hermanni</t>
  </si>
  <si>
    <t>22 Vallila</t>
  </si>
  <si>
    <t>17. Pasila</t>
  </si>
  <si>
    <t>23. Toukola</t>
  </si>
  <si>
    <t>24. Kumpula</t>
  </si>
  <si>
    <t>25. Käpylä</t>
  </si>
  <si>
    <t>26. Koskela</t>
  </si>
  <si>
    <t>27. Vanhakaupunki</t>
  </si>
  <si>
    <t>28. Oulukylä</t>
  </si>
  <si>
    <t>34. Pakila</t>
  </si>
  <si>
    <t>35. Tuomarinkylä</t>
  </si>
  <si>
    <t>41. Suurmetsä</t>
  </si>
  <si>
    <t>40. Suutarila</t>
  </si>
  <si>
    <t>39. Tapaninkylä</t>
  </si>
  <si>
    <t>38. Pukinmäki</t>
  </si>
  <si>
    <t>37. Malmi</t>
  </si>
  <si>
    <t>36. Viikki</t>
  </si>
  <si>
    <t>Tattariharjun teollisuusalueen kadut (Alsu)</t>
  </si>
  <si>
    <t>Tattarisuon teollisuusalueen kadut (Alsu)</t>
  </si>
  <si>
    <t>Pirjontien aukio</t>
  </si>
  <si>
    <t>28225/4 tontin luovutus 21</t>
  </si>
  <si>
    <t>Maunulantie (Pirkkolantie - Maunulanpolku)</t>
  </si>
  <si>
    <t>Liittyy tähän fingrid kuljetukseen</t>
  </si>
  <si>
    <t>K1</t>
  </si>
  <si>
    <t>K2</t>
  </si>
  <si>
    <t>K3</t>
  </si>
  <si>
    <t>K4</t>
  </si>
  <si>
    <t>K5</t>
  </si>
  <si>
    <t>Kategoria</t>
  </si>
  <si>
    <r>
      <t xml:space="preserve">Kaupungin sopimusvelvoitteiden täyttämisen vuoksi välttämättömät hankkeet. Pääasiallisesti tällä tarkoitetaan hankkeita, </t>
    </r>
    <r>
      <rPr>
        <b/>
        <sz val="12"/>
        <rFont val="Arial"/>
        <family val="2"/>
      </rPr>
      <t>joiden rakentaminen on käynnissä</t>
    </r>
    <r>
      <rPr>
        <sz val="12"/>
        <rFont val="Arial"/>
        <family val="2"/>
      </rPr>
      <t xml:space="preserve"> eli urakkasopimus on tehty</t>
    </r>
  </si>
  <si>
    <t>Lisääntyvän lakisääteisen palvelutarpeen vuoksi tehtävät laajennus- tai uudishankkeet.</t>
  </si>
  <si>
    <r>
      <t xml:space="preserve">Turvallisuuden, terveellisyyden &amp; toimintavarmuuden näkökulmasta kriittiset </t>
    </r>
    <r>
      <rPr>
        <b/>
        <sz val="12"/>
        <rFont val="Arial"/>
        <family val="2"/>
      </rPr>
      <t>peruskorjaushankkeet</t>
    </r>
    <r>
      <rPr>
        <sz val="12"/>
        <rFont val="Arial"/>
        <family val="2"/>
      </rPr>
      <t>.</t>
    </r>
  </si>
  <si>
    <r>
      <t xml:space="preserve">Omaisuuden hallinnan näkökulmasta </t>
    </r>
    <r>
      <rPr>
        <b/>
        <sz val="12"/>
        <rFont val="Arial"/>
        <family val="2"/>
      </rPr>
      <t xml:space="preserve">tarkoituksenmukaiset tai säästöä tuottavat peruskorjaushankkeet </t>
    </r>
    <r>
      <rPr>
        <sz val="12"/>
        <rFont val="Arial"/>
        <family val="2"/>
      </rPr>
      <t>sekä tuotannon sujuvuuteen ja tehostamiseen liittyvät hankkeet.</t>
    </r>
  </si>
  <si>
    <r>
      <t xml:space="preserve">Kaupungin kasvuun sekä muihin strategisiin tavoitteisiin liittyvät </t>
    </r>
    <r>
      <rPr>
        <b/>
        <sz val="12"/>
        <rFont val="Arial"/>
        <family val="2"/>
      </rPr>
      <t>uudis-, peruskorjaus- ja laajennusinvestoinnit</t>
    </r>
    <r>
      <rPr>
        <sz val="12"/>
        <rFont val="Arial"/>
        <family val="2"/>
      </rPr>
      <t>.</t>
    </r>
  </si>
  <si>
    <t>Teollisuuskadun akseli (kaavarunko 2021)</t>
  </si>
  <si>
    <t>Viiman edellyttämät maankäytönmuutokset</t>
  </si>
  <si>
    <t>VIIMA hankkeen liittyvät Viikki (kts myös Malmi)</t>
  </si>
  <si>
    <t>Pukimäenranta asemakaava alue</t>
  </si>
  <si>
    <t>- Jokiniementie</t>
  </si>
  <si>
    <t>Uudet ajankohta</t>
  </si>
  <si>
    <t>Pysäköintilaitos etc.</t>
  </si>
  <si>
    <t>Sörnäisten rantatie ja rantapromenadi</t>
  </si>
  <si>
    <t>Lehtotien töyssyt</t>
  </si>
  <si>
    <t>Hakaniementori + (Länsipää Miina Sillanpään katu)</t>
  </si>
  <si>
    <t>Asemak. 12706: Pukinmäki, Säterinportti 3, Säterintie 7 ja 9 Madetojankuja 1 ja Karhusuontie 12</t>
  </si>
  <si>
    <t>Aikaistus vuodelle 24, jolloin suunnittelu 23?</t>
  </si>
  <si>
    <t>Tarve 2,0</t>
  </si>
  <si>
    <t xml:space="preserve">     Alustava investointiohjelma 2026-2032</t>
  </si>
  <si>
    <t>Päiväpalauksenpolku HSY:n hanke (tason korotus)</t>
  </si>
  <si>
    <t>K1-K5</t>
  </si>
  <si>
    <t>Vaikutus</t>
  </si>
  <si>
    <t>asuntotuotan.</t>
  </si>
  <si>
    <t>Kyllä / Ei</t>
  </si>
  <si>
    <t>Vaikuts</t>
  </si>
  <si>
    <t>kem.</t>
  </si>
  <si>
    <t>TALOUSARVIOEHDOTUS 2023 &amp; TALOUSSUUNNITELMAEHDOTUS 2024 - 2025 &amp; ALUSTAVA INVESTOINTIOHJELMA 2026-2032</t>
  </si>
  <si>
    <t>INVESTOINTIOHJELMA 2023 - 2032</t>
  </si>
  <si>
    <t>Lähdeniityntie</t>
  </si>
  <si>
    <t>Vuokrattu ekopisteeksi rinki oy</t>
  </si>
  <si>
    <t>Talohanke aktivoitunut 21 loppuvuosi</t>
  </si>
  <si>
    <t>K</t>
  </si>
  <si>
    <t>E</t>
  </si>
  <si>
    <t>LIKE/toiminnanohjaus</t>
  </si>
  <si>
    <t>K5.1</t>
  </si>
  <si>
    <t>K5.3</t>
  </si>
  <si>
    <t>K5.4</t>
  </si>
  <si>
    <t>Merihaan täydennysrakentaminen</t>
  </si>
  <si>
    <t>Vallilan toimitila-alueen kehittäminen (esim Kuortaneenkatu)</t>
  </si>
  <si>
    <t>Savonkadun alue (Pasilan projektialue)</t>
  </si>
  <si>
    <t>Kangasalantie (Hattulantie 2 hankkeen johdosta)</t>
  </si>
  <si>
    <t>Hangonkatu</t>
  </si>
  <si>
    <t>Mäkeläkatu/Koskelantien alue (Kela)</t>
  </si>
  <si>
    <t>Itä-Pasilan Mäkelänkadun reuna</t>
  </si>
  <si>
    <t xml:space="preserve">Taivaankansi </t>
  </si>
  <si>
    <t>K5.1.</t>
  </si>
  <si>
    <t>Käpylänasema - Käskynhaltijantie</t>
  </si>
  <si>
    <t>Pihlajistonkallio</t>
  </si>
  <si>
    <t>Oulunkylän keskusta</t>
  </si>
  <si>
    <t>Veräjälaakson RJ pysäkki</t>
  </si>
  <si>
    <t>Savelanpolku (pyöräilijäpatsas-aukio)</t>
  </si>
  <si>
    <t>-Tuomarinkylän sorateiden parannus</t>
  </si>
  <si>
    <t>Viikin RJ:n ja Viiman täydennysrakentaminen</t>
  </si>
  <si>
    <t>K5 -ylätaso</t>
  </si>
  <si>
    <t>K5.2</t>
  </si>
  <si>
    <t>K5.5</t>
  </si>
  <si>
    <t>kategoroimattomat laitettu tänne</t>
  </si>
  <si>
    <t>Asuntotuotannon edellytysinvestointi</t>
  </si>
  <si>
    <t>Alueiden valmiiksi saattaminen (perustoiminnallisuudet)</t>
  </si>
  <si>
    <t>Vetovoimaan liittyvät erillishankkeet</t>
  </si>
  <si>
    <t>Toimitilahankkeet</t>
  </si>
  <si>
    <t>Muut</t>
  </si>
  <si>
    <t>T</t>
  </si>
  <si>
    <t>taitorakenne</t>
  </si>
  <si>
    <t>P</t>
  </si>
  <si>
    <t>päällystys</t>
  </si>
  <si>
    <t>maarakennus</t>
  </si>
  <si>
    <t>viimeistely</t>
  </si>
  <si>
    <t>kiveys</t>
  </si>
  <si>
    <t>Pukinmäenaukio, Eskolankaari /-tie</t>
  </si>
  <si>
    <t>Suunnittelun aloitus vasta 25 ja toteutus 26+27</t>
  </si>
  <si>
    <t>Vainiotie (HSY:n vesihuollon saneeraus)</t>
  </si>
  <si>
    <t>baana samassa Verson kohta</t>
  </si>
  <si>
    <t>Oulunkyläntien uusiminen</t>
  </si>
  <si>
    <t>tarkistettava tilanne talotyömaan osalta</t>
  </si>
  <si>
    <t>Kaupungin sopimusvelvoitteiden täyttämisen vuoksi välttämättömät hankkeet. Pääasiallisesti tällä tarkoitetaan hankkeita, joiden rakentaminen on käynnissä eli urakkasopimus on tehty</t>
  </si>
  <si>
    <t>Turvallisuuden, terveellisyyden &amp; toimintavarmuuden näkökulmasta kriittiset peruskorjaushankkeet.</t>
  </si>
  <si>
    <t>Omaisuuden hallinnan näkökulmasta tarkoituksenmukaiset tai säästöä tuottavat peruskorjaushankkeet sekä tuotannon sujuvuuteen ja tehostamiseen liittyvät hankkeet.</t>
  </si>
  <si>
    <t>Kaupungin kasvuun sekä muihin strategisiin tavoitteisiin liittyvät uudis-, peruskorjaus- ja laajennusinvestoinnit.</t>
  </si>
  <si>
    <t>. 23 0,3 milj. Kivityös 24 0,5 milj.  TARKISTA VARAUS 24?</t>
  </si>
  <si>
    <t>Ei toteudu POIS TAE24</t>
  </si>
  <si>
    <t>Rakentaminen vasta 24</t>
  </si>
  <si>
    <t>Asemakaava voimassa 6/25. Myös siltoja ja melusuojausta. Johtosiirtoja (viemäriverkosto)</t>
  </si>
  <si>
    <t>ktyl valmistuu on valmis.</t>
  </si>
  <si>
    <t>Talohanke alkaa 6/24 valmistuu 10/25</t>
  </si>
  <si>
    <t>HKR / PW</t>
  </si>
  <si>
    <t>HANKENUMERO</t>
  </si>
  <si>
    <t>?</t>
  </si>
  <si>
    <t>Signe Branderin terassi (itä+länsi) + kuja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</si>
</sst>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164" formatCode="#,##0_);\(#,##0\)"/>
    <numFmt numFmtId="165" formatCode="0%"/>
    <numFmt numFmtId="166" formatCode="0.0\ %"/>
    <numFmt numFmtId="167" formatCode="#,##0.0"/>
    <numFmt numFmtId="168" formatCode="0.0"/>
  </numFmts>
  <fonts count="83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6"/>
      <name val="Arial"/>
      <family val="2"/>
    </font>
    <font>
      <b/>
      <sz val="12"/>
      <name val="Arial MT"/>
      <family val="2"/>
    </font>
    <font>
      <u/>
      <sz val="12"/>
      <name val="Arial"/>
      <family val="2"/>
    </font>
    <font>
      <b/>
      <u/>
      <sz val="12"/>
      <name val="Arial MT"/>
      <family val="2"/>
    </font>
    <font>
      <b/>
      <u val="double"/>
      <sz val="12"/>
      <name val="Arial"/>
      <family val="2"/>
    </font>
    <font>
      <i/>
      <sz val="12"/>
      <name val="Arial"/>
      <family val="2"/>
    </font>
    <font>
      <sz val="12"/>
      <name val="Arial MT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8"/>
      <name val="Arial MT"/>
      <family val="2"/>
    </font>
    <font>
      <b/>
      <u/>
      <sz val="12"/>
      <color indexed="8"/>
      <name val="Arial"/>
      <family val="2"/>
    </font>
    <font>
      <sz val="6"/>
      <color indexed="8"/>
      <name val="Arial"/>
      <family val="2"/>
    </font>
    <font>
      <b/>
      <sz val="12"/>
      <color indexed="8"/>
      <name val="Arial MT"/>
      <family val="2"/>
    </font>
    <font>
      <u/>
      <sz val="12"/>
      <color indexed="8"/>
      <name val="Arial"/>
      <family val="2"/>
    </font>
    <font>
      <b/>
      <u val="double"/>
      <sz val="12"/>
      <color indexed="8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2"/>
      <name val="Arial MT"/>
      <family val="2"/>
    </font>
    <font>
      <b/>
      <u/>
      <sz val="12"/>
      <name val="Arial MT"/>
    </font>
    <font>
      <b/>
      <i/>
      <sz val="12"/>
      <name val="Arial MT"/>
    </font>
    <font>
      <i/>
      <sz val="12"/>
      <name val="Arial MT"/>
    </font>
    <font>
      <sz val="12"/>
      <color indexed="8"/>
      <name val="Arial MT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i/>
      <u val="double"/>
      <sz val="12"/>
      <color indexed="10"/>
      <name val="Arial"/>
      <family val="2"/>
    </font>
    <font>
      <b/>
      <i/>
      <sz val="12"/>
      <color indexed="10"/>
      <name val="Arial"/>
      <family val="2"/>
    </font>
    <font>
      <i/>
      <sz val="12"/>
      <color indexed="10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i/>
      <u val="double"/>
      <sz val="12"/>
      <name val="Arial"/>
      <family val="2"/>
    </font>
    <font>
      <u val="double"/>
      <sz val="12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i/>
      <u val="double"/>
      <sz val="12"/>
      <color rgb="FFFF0000"/>
      <name val="Arial"/>
      <family val="2"/>
    </font>
    <font>
      <i/>
      <u val="double"/>
      <sz val="12"/>
      <color theme="4"/>
      <name val="Arial"/>
      <family val="2"/>
    </font>
    <font>
      <i/>
      <sz val="12"/>
      <color theme="4"/>
      <name val="Arial"/>
      <family val="2"/>
    </font>
    <font>
      <i/>
      <sz val="12"/>
      <color rgb="FF7F7F7F"/>
      <name val="Arial"/>
      <family val="2"/>
    </font>
    <font>
      <sz val="10"/>
      <color theme="1"/>
      <name val="Arial"/>
      <family val="2"/>
    </font>
    <font>
      <i/>
      <sz val="12"/>
      <color theme="3"/>
      <name val="Arial"/>
      <family val="2"/>
    </font>
    <font>
      <sz val="12"/>
      <color theme="1"/>
      <name val="Arial"/>
      <family val="2"/>
    </font>
    <font>
      <sz val="12"/>
      <color rgb="FF00B05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2"/>
      <name val="Arial MT"/>
      <family val="2"/>
    </font>
    <font>
      <sz val="11"/>
      <color rgb="FFFF0000"/>
      <name val="Arial"/>
      <family val="2"/>
    </font>
    <font>
      <sz val="12"/>
      <color rgb="FFC00000"/>
      <name val="Arial"/>
      <family val="2"/>
    </font>
    <font>
      <sz val="10"/>
      <color rgb="FFC00000"/>
      <name val="Arial"/>
      <family val="2"/>
    </font>
    <font>
      <sz val="11"/>
      <name val="Calibri"/>
      <family val="2"/>
      <scheme val="minor"/>
    </font>
    <font>
      <b/>
      <i/>
      <strike/>
      <sz val="12"/>
      <name val="Arial"/>
      <family val="2"/>
    </font>
    <font>
      <strike/>
      <sz val="12"/>
      <name val="Arial"/>
      <family val="2"/>
    </font>
    <font>
      <b/>
      <strike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1"/>
        <bgColor indexed="15"/>
      </patternFill>
    </fill>
    <fill>
      <patternFill patternType="solid">
        <fgColor indexed="9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1"/>
      </patternFill>
    </fill>
    <fill>
      <patternFill patternType="solid">
        <fgColor indexed="9"/>
        <bgColor indexed="15"/>
      </patternFill>
    </fill>
    <fill>
      <patternFill patternType="solid">
        <fgColor indexed="27"/>
        <bgColor indexed="15"/>
      </patternFill>
    </fill>
    <fill>
      <patternFill patternType="solid">
        <fgColor indexed="2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rgb="FF00B0F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thin">
        <color indexed="8"/>
      </right>
      <top style="medium">
        <color theme="1"/>
      </top>
      <bottom/>
      <diagonal/>
    </border>
    <border>
      <left style="thin">
        <color indexed="8"/>
      </left>
      <right style="thin">
        <color indexed="8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indexed="8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0" fontId="75" fillId="0" borderId="0" applyNumberFormat="0" applyFill="0" applyBorder="0" applyAlignment="0" applyProtection="0"/>
    <xf numFmtId="0" fontId="2" fillId="0" borderId="0"/>
    <xf numFmtId="0" fontId="1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56" fillId="0" borderId="0" applyNumberFormat="0" applyFill="0" applyBorder="0" applyAlignment="0" applyProtection="0"/>
    <xf numFmtId="0" fontId="1" fillId="0" borderId="0"/>
    <xf numFmtId="0" fontId="59" fillId="0" borderId="0"/>
  </cellStyleXfs>
  <cellXfs count="1564">
    <xf numFmtId="0" fontId="0" fillId="0" borderId="0" xfId="0"/>
    <xf numFmtId="14" fontId="52" fillId="0" borderId="0" xfId="6" applyNumberFormat="1" applyFont="1" applyAlignment="1" applyProtection="1">
      <alignment horizontal="center"/>
      <protection locked="0"/>
    </xf>
    <xf numFmtId="0" fontId="4" fillId="0" borderId="0" xfId="6" applyFont="1"/>
    <xf numFmtId="3" fontId="5" fillId="0" borderId="0" xfId="6" applyNumberFormat="1" applyFont="1"/>
    <xf numFmtId="0" fontId="5" fillId="0" borderId="0" xfId="6" applyFont="1"/>
    <xf numFmtId="0" fontId="6" fillId="0" borderId="0" xfId="6" applyFont="1"/>
    <xf numFmtId="0" fontId="6" fillId="0" borderId="0" xfId="6" applyFont="1" applyFill="1"/>
    <xf numFmtId="0" fontId="7" fillId="0" borderId="0" xfId="6" applyFont="1"/>
    <xf numFmtId="0" fontId="3" fillId="0" borderId="0" xfId="6"/>
    <xf numFmtId="0" fontId="3" fillId="0" borderId="0" xfId="6" applyFill="1"/>
    <xf numFmtId="3" fontId="3" fillId="0" borderId="0" xfId="6" applyNumberFormat="1"/>
    <xf numFmtId="0" fontId="9" fillId="0" borderId="0" xfId="6" applyFont="1" applyProtection="1"/>
    <xf numFmtId="3" fontId="3" fillId="0" borderId="0" xfId="6" applyNumberFormat="1" applyProtection="1"/>
    <xf numFmtId="0" fontId="3" fillId="0" borderId="0" xfId="6" applyProtection="1"/>
    <xf numFmtId="0" fontId="5" fillId="0" borderId="0" xfId="6" applyFont="1" applyProtection="1"/>
    <xf numFmtId="14" fontId="3" fillId="0" borderId="0" xfId="6" applyNumberFormat="1" applyProtection="1"/>
    <xf numFmtId="164" fontId="10" fillId="0" borderId="0" xfId="6" applyNumberFormat="1" applyFont="1" applyProtection="1"/>
    <xf numFmtId="0" fontId="3" fillId="2" borderId="1" xfId="6" applyFill="1" applyBorder="1" applyAlignment="1" applyProtection="1">
      <alignment horizontal="center"/>
    </xf>
    <xf numFmtId="3" fontId="3" fillId="2" borderId="2" xfId="6" applyNumberFormat="1" applyFill="1" applyBorder="1" applyAlignment="1" applyProtection="1">
      <alignment horizontal="center"/>
    </xf>
    <xf numFmtId="0" fontId="3" fillId="2" borderId="3" xfId="6" applyFill="1" applyBorder="1" applyAlignment="1" applyProtection="1">
      <alignment horizontal="center"/>
    </xf>
    <xf numFmtId="0" fontId="3" fillId="2" borderId="4" xfId="6" applyFill="1" applyBorder="1" applyAlignment="1" applyProtection="1">
      <alignment horizontal="center"/>
    </xf>
    <xf numFmtId="0" fontId="3" fillId="2" borderId="2" xfId="6" applyFill="1" applyBorder="1" applyAlignment="1" applyProtection="1">
      <alignment horizontal="center"/>
    </xf>
    <xf numFmtId="0" fontId="3" fillId="2" borderId="2" xfId="6" applyFill="1" applyBorder="1" applyProtection="1"/>
    <xf numFmtId="0" fontId="3" fillId="2" borderId="5" xfId="6" applyFill="1" applyBorder="1" applyAlignment="1" applyProtection="1">
      <alignment horizontal="left"/>
    </xf>
    <xf numFmtId="0" fontId="3" fillId="2" borderId="5" xfId="6" applyFill="1" applyBorder="1" applyAlignment="1" applyProtection="1">
      <alignment horizontal="center"/>
    </xf>
    <xf numFmtId="0" fontId="3" fillId="2" borderId="6" xfId="6" applyFill="1" applyBorder="1" applyAlignment="1" applyProtection="1">
      <alignment horizontal="center"/>
    </xf>
    <xf numFmtId="0" fontId="3" fillId="2" borderId="7" xfId="6" applyFill="1" applyBorder="1" applyProtection="1"/>
    <xf numFmtId="3" fontId="3" fillId="2" borderId="8" xfId="6" applyNumberFormat="1" applyFill="1" applyBorder="1" applyAlignment="1" applyProtection="1">
      <alignment horizontal="center"/>
    </xf>
    <xf numFmtId="0" fontId="3" fillId="2" borderId="9" xfId="6" applyFill="1" applyBorder="1" applyAlignment="1" applyProtection="1">
      <alignment horizontal="center"/>
    </xf>
    <xf numFmtId="0" fontId="3" fillId="2" borderId="10" xfId="6" applyFill="1" applyBorder="1" applyAlignment="1" applyProtection="1">
      <alignment horizontal="center"/>
    </xf>
    <xf numFmtId="0" fontId="3" fillId="2" borderId="8" xfId="6" applyFill="1" applyBorder="1" applyAlignment="1" applyProtection="1">
      <alignment horizontal="center"/>
    </xf>
    <xf numFmtId="0" fontId="3" fillId="2" borderId="11" xfId="6" applyFill="1" applyBorder="1" applyProtection="1"/>
    <xf numFmtId="3" fontId="3" fillId="2" borderId="12" xfId="6" applyNumberFormat="1" applyFill="1" applyBorder="1" applyAlignment="1" applyProtection="1">
      <alignment horizontal="center"/>
    </xf>
    <xf numFmtId="0" fontId="3" fillId="2" borderId="13" xfId="6" applyFill="1" applyBorder="1" applyProtection="1"/>
    <xf numFmtId="0" fontId="3" fillId="2" borderId="14" xfId="6" applyFill="1" applyBorder="1" applyAlignment="1" applyProtection="1">
      <alignment horizontal="center"/>
    </xf>
    <xf numFmtId="0" fontId="3" fillId="2" borderId="12" xfId="6" applyFill="1" applyBorder="1" applyAlignment="1" applyProtection="1">
      <alignment horizontal="center"/>
    </xf>
    <xf numFmtId="0" fontId="3" fillId="2" borderId="13" xfId="6" applyFill="1" applyBorder="1" applyAlignment="1" applyProtection="1">
      <alignment horizontal="center"/>
    </xf>
    <xf numFmtId="0" fontId="11" fillId="0" borderId="15" xfId="6" applyFont="1" applyBorder="1" applyProtection="1"/>
    <xf numFmtId="164" fontId="3" fillId="0" borderId="16" xfId="6" applyNumberFormat="1" applyBorder="1" applyProtection="1"/>
    <xf numFmtId="165" fontId="3" fillId="0" borderId="17" xfId="6" applyNumberFormat="1" applyBorder="1" applyProtection="1"/>
    <xf numFmtId="165" fontId="3" fillId="0" borderId="18" xfId="6" applyNumberFormat="1" applyBorder="1" applyProtection="1"/>
    <xf numFmtId="164" fontId="3" fillId="0" borderId="17" xfId="6" applyNumberFormat="1" applyFill="1" applyBorder="1" applyProtection="1"/>
    <xf numFmtId="164" fontId="3" fillId="0" borderId="18" xfId="6" applyNumberFormat="1" applyBorder="1" applyProtection="1"/>
    <xf numFmtId="164" fontId="3" fillId="0" borderId="19" xfId="6" applyNumberFormat="1" applyBorder="1" applyProtection="1"/>
    <xf numFmtId="0" fontId="11" fillId="2" borderId="15" xfId="6" applyFont="1" applyFill="1" applyBorder="1" applyProtection="1"/>
    <xf numFmtId="164" fontId="12" fillId="2" borderId="16" xfId="6" applyNumberFormat="1" applyFont="1" applyFill="1" applyBorder="1" applyProtection="1"/>
    <xf numFmtId="165" fontId="12" fillId="2" borderId="17" xfId="6" applyNumberFormat="1" applyFont="1" applyFill="1" applyBorder="1" applyProtection="1"/>
    <xf numFmtId="165" fontId="12" fillId="2" borderId="18" xfId="6" applyNumberFormat="1" applyFont="1" applyFill="1" applyBorder="1" applyProtection="1"/>
    <xf numFmtId="165" fontId="13" fillId="2" borderId="19" xfId="6" applyNumberFormat="1" applyFont="1" applyFill="1" applyBorder="1" applyProtection="1"/>
    <xf numFmtId="164" fontId="11" fillId="2" borderId="17" xfId="6" applyNumberFormat="1" applyFont="1" applyFill="1" applyBorder="1" applyProtection="1"/>
    <xf numFmtId="164" fontId="11" fillId="2" borderId="18" xfId="6" applyNumberFormat="1" applyFont="1" applyFill="1" applyBorder="1" applyProtection="1"/>
    <xf numFmtId="164" fontId="11" fillId="2" borderId="19" xfId="6" applyNumberFormat="1" applyFont="1" applyFill="1" applyBorder="1" applyProtection="1"/>
    <xf numFmtId="164" fontId="11" fillId="2" borderId="16" xfId="6" applyNumberFormat="1" applyFont="1" applyFill="1" applyBorder="1" applyProtection="1"/>
    <xf numFmtId="3" fontId="11" fillId="0" borderId="18" xfId="6" applyNumberFormat="1" applyFont="1" applyBorder="1" applyProtection="1"/>
    <xf numFmtId="3" fontId="4" fillId="0" borderId="18" xfId="6" applyNumberFormat="1" applyFont="1" applyBorder="1" applyProtection="1"/>
    <xf numFmtId="165" fontId="11" fillId="0" borderId="19" xfId="6" applyNumberFormat="1" applyFont="1" applyBorder="1" applyProtection="1"/>
    <xf numFmtId="164" fontId="11" fillId="0" borderId="17" xfId="6" applyNumberFormat="1" applyFont="1" applyFill="1" applyBorder="1" applyProtection="1"/>
    <xf numFmtId="164" fontId="11" fillId="0" borderId="18" xfId="6" applyNumberFormat="1" applyFont="1" applyBorder="1" applyProtection="1"/>
    <xf numFmtId="164" fontId="11" fillId="0" borderId="19" xfId="6" applyNumberFormat="1" applyFont="1" applyBorder="1" applyProtection="1"/>
    <xf numFmtId="164" fontId="11" fillId="0" borderId="16" xfId="6" applyNumberFormat="1" applyFont="1" applyBorder="1" applyProtection="1"/>
    <xf numFmtId="164" fontId="3" fillId="2" borderId="16" xfId="6" applyNumberFormat="1" applyFill="1" applyBorder="1" applyProtection="1"/>
    <xf numFmtId="165" fontId="3" fillId="2" borderId="17" xfId="6" applyNumberFormat="1" applyFill="1" applyBorder="1" applyProtection="1"/>
    <xf numFmtId="165" fontId="3" fillId="2" borderId="18" xfId="6" applyNumberFormat="1" applyFill="1" applyBorder="1" applyProtection="1"/>
    <xf numFmtId="165" fontId="11" fillId="2" borderId="19" xfId="6" applyNumberFormat="1" applyFont="1" applyFill="1" applyBorder="1" applyProtection="1"/>
    <xf numFmtId="0" fontId="11" fillId="0" borderId="16" xfId="6" applyFont="1" applyBorder="1" applyProtection="1"/>
    <xf numFmtId="0" fontId="11" fillId="0" borderId="17" xfId="6" applyFont="1" applyBorder="1" applyProtection="1"/>
    <xf numFmtId="0" fontId="11" fillId="0" borderId="18" xfId="6" applyFont="1" applyBorder="1" applyProtection="1"/>
    <xf numFmtId="164" fontId="4" fillId="0" borderId="17" xfId="6" applyNumberFormat="1" applyFont="1" applyFill="1" applyBorder="1" applyProtection="1"/>
    <xf numFmtId="164" fontId="4" fillId="0" borderId="18" xfId="6" applyNumberFormat="1" applyFont="1" applyBorder="1" applyProtection="1"/>
    <xf numFmtId="164" fontId="4" fillId="0" borderId="19" xfId="6" applyNumberFormat="1" applyFont="1" applyBorder="1" applyProtection="1"/>
    <xf numFmtId="164" fontId="4" fillId="0" borderId="16" xfId="6" applyNumberFormat="1" applyFont="1" applyBorder="1" applyProtection="1"/>
    <xf numFmtId="0" fontId="11" fillId="0" borderId="20" xfId="6" applyFont="1" applyBorder="1" applyProtection="1"/>
    <xf numFmtId="3" fontId="4" fillId="0" borderId="21" xfId="6" applyNumberFormat="1" applyFont="1" applyBorder="1" applyProtection="1"/>
    <xf numFmtId="0" fontId="11" fillId="0" borderId="22" xfId="6" applyFont="1" applyBorder="1" applyProtection="1"/>
    <xf numFmtId="0" fontId="11" fillId="0" borderId="23" xfId="6" applyFont="1" applyBorder="1" applyProtection="1"/>
    <xf numFmtId="0" fontId="11" fillId="0" borderId="21" xfId="6" applyFont="1" applyBorder="1" applyProtection="1"/>
    <xf numFmtId="165" fontId="11" fillId="0" borderId="24" xfId="6" applyNumberFormat="1" applyFont="1" applyBorder="1" applyProtection="1"/>
    <xf numFmtId="164" fontId="4" fillId="0" borderId="23" xfId="6" applyNumberFormat="1" applyFont="1" applyFill="1" applyBorder="1" applyProtection="1"/>
    <xf numFmtId="164" fontId="4" fillId="0" borderId="24" xfId="6" applyNumberFormat="1" applyFont="1" applyBorder="1" applyProtection="1"/>
    <xf numFmtId="164" fontId="4" fillId="0" borderId="22" xfId="6" applyNumberFormat="1" applyFont="1" applyBorder="1" applyProtection="1"/>
    <xf numFmtId="0" fontId="13" fillId="2" borderId="15" xfId="6" applyFont="1" applyFill="1" applyBorder="1" applyProtection="1"/>
    <xf numFmtId="3" fontId="13" fillId="2" borderId="18" xfId="6" applyNumberFormat="1" applyFont="1" applyFill="1" applyBorder="1" applyProtection="1"/>
    <xf numFmtId="164" fontId="13" fillId="2" borderId="18" xfId="6" applyNumberFormat="1" applyFont="1" applyFill="1" applyBorder="1" applyProtection="1"/>
    <xf numFmtId="0" fontId="11" fillId="0" borderId="25" xfId="6" applyFont="1" applyBorder="1" applyProtection="1"/>
    <xf numFmtId="3" fontId="3" fillId="0" borderId="26" xfId="6" applyNumberFormat="1" applyBorder="1" applyProtection="1"/>
    <xf numFmtId="164" fontId="3" fillId="0" borderId="13" xfId="6" applyNumberFormat="1" applyBorder="1" applyProtection="1"/>
    <xf numFmtId="165" fontId="3" fillId="0" borderId="14" xfId="6" applyNumberFormat="1" applyBorder="1" applyProtection="1"/>
    <xf numFmtId="165" fontId="3" fillId="0" borderId="26" xfId="6" applyNumberFormat="1" applyBorder="1" applyProtection="1"/>
    <xf numFmtId="165" fontId="11" fillId="0" borderId="12" xfId="6" applyNumberFormat="1" applyFont="1" applyBorder="1" applyProtection="1"/>
    <xf numFmtId="164" fontId="3" fillId="0" borderId="14" xfId="6" applyNumberFormat="1" applyFill="1" applyBorder="1" applyProtection="1"/>
    <xf numFmtId="164" fontId="3" fillId="0" borderId="26" xfId="6" applyNumberFormat="1" applyBorder="1" applyProtection="1"/>
    <xf numFmtId="164" fontId="3" fillId="0" borderId="12" xfId="6" applyNumberFormat="1" applyBorder="1" applyProtection="1"/>
    <xf numFmtId="164" fontId="4" fillId="3" borderId="16" xfId="6" applyNumberFormat="1" applyFont="1" applyFill="1" applyBorder="1" applyProtection="1"/>
    <xf numFmtId="165" fontId="4" fillId="3" borderId="17" xfId="6" applyNumberFormat="1" applyFont="1" applyFill="1" applyBorder="1" applyProtection="1"/>
    <xf numFmtId="165" fontId="4" fillId="3" borderId="18" xfId="6" applyNumberFormat="1" applyFont="1" applyFill="1" applyBorder="1" applyProtection="1"/>
    <xf numFmtId="164" fontId="4" fillId="3" borderId="17" xfId="6" applyNumberFormat="1" applyFont="1" applyFill="1" applyBorder="1" applyProtection="1"/>
    <xf numFmtId="164" fontId="4" fillId="3" borderId="19" xfId="6" applyNumberFormat="1" applyFont="1" applyFill="1" applyBorder="1" applyProtection="1"/>
    <xf numFmtId="165" fontId="4" fillId="4" borderId="17" xfId="6" applyNumberFormat="1" applyFont="1" applyFill="1" applyBorder="1" applyProtection="1"/>
    <xf numFmtId="164" fontId="4" fillId="2" borderId="17" xfId="6" applyNumberFormat="1" applyFont="1" applyFill="1" applyBorder="1" applyProtection="1"/>
    <xf numFmtId="164" fontId="4" fillId="4" borderId="19" xfId="6" applyNumberFormat="1" applyFont="1" applyFill="1" applyBorder="1" applyProtection="1"/>
    <xf numFmtId="0" fontId="4" fillId="0" borderId="27" xfId="6" applyFont="1" applyBorder="1" applyProtection="1"/>
    <xf numFmtId="3" fontId="4" fillId="0" borderId="19" xfId="6" applyNumberFormat="1" applyFont="1" applyBorder="1" applyProtection="1"/>
    <xf numFmtId="0" fontId="4" fillId="0" borderId="19" xfId="6" applyFont="1" applyBorder="1" applyProtection="1"/>
    <xf numFmtId="165" fontId="4" fillId="0" borderId="17" xfId="6" applyNumberFormat="1" applyFont="1" applyBorder="1" applyProtection="1"/>
    <xf numFmtId="165" fontId="4" fillId="0" borderId="19" xfId="6" applyNumberFormat="1" applyFont="1" applyBorder="1" applyProtection="1"/>
    <xf numFmtId="0" fontId="4" fillId="2" borderId="19" xfId="6" applyFont="1" applyFill="1" applyBorder="1" applyProtection="1"/>
    <xf numFmtId="0" fontId="15" fillId="0" borderId="27" xfId="6" applyFont="1" applyBorder="1" applyProtection="1"/>
    <xf numFmtId="3" fontId="3" fillId="0" borderId="19" xfId="6" applyNumberFormat="1" applyBorder="1" applyProtection="1"/>
    <xf numFmtId="0" fontId="3" fillId="0" borderId="19" xfId="6" applyBorder="1" applyProtection="1"/>
    <xf numFmtId="165" fontId="3" fillId="0" borderId="19" xfId="6" applyNumberFormat="1" applyBorder="1" applyProtection="1"/>
    <xf numFmtId="0" fontId="3" fillId="2" borderId="17" xfId="6" applyFill="1" applyBorder="1" applyProtection="1"/>
    <xf numFmtId="0" fontId="3" fillId="0" borderId="16" xfId="6" applyBorder="1" applyProtection="1"/>
    <xf numFmtId="0" fontId="3" fillId="0" borderId="27" xfId="6" applyBorder="1" applyProtection="1"/>
    <xf numFmtId="165" fontId="4" fillId="0" borderId="18" xfId="6" applyNumberFormat="1" applyFont="1" applyBorder="1" applyProtection="1"/>
    <xf numFmtId="164" fontId="4" fillId="0" borderId="15" xfId="6" applyNumberFormat="1" applyFont="1" applyBorder="1" applyProtection="1"/>
    <xf numFmtId="164" fontId="4" fillId="2" borderId="15" xfId="6" applyNumberFormat="1" applyFont="1" applyFill="1" applyBorder="1" applyProtection="1"/>
    <xf numFmtId="164" fontId="4" fillId="2" borderId="19" xfId="6" applyNumberFormat="1" applyFont="1" applyFill="1" applyBorder="1" applyProtection="1"/>
    <xf numFmtId="164" fontId="4" fillId="2" borderId="28" xfId="6" applyNumberFormat="1" applyFont="1" applyFill="1" applyBorder="1" applyProtection="1"/>
    <xf numFmtId="164" fontId="3" fillId="2" borderId="17" xfId="6" applyNumberFormat="1" applyFill="1" applyBorder="1" applyProtection="1"/>
    <xf numFmtId="164" fontId="3" fillId="0" borderId="15" xfId="6" applyNumberFormat="1" applyBorder="1" applyProtection="1"/>
    <xf numFmtId="0" fontId="4" fillId="0" borderId="15" xfId="6" applyFont="1" applyBorder="1" applyProtection="1"/>
    <xf numFmtId="3" fontId="4" fillId="2" borderId="17" xfId="6" applyNumberFormat="1" applyFont="1" applyFill="1" applyBorder="1" applyProtection="1"/>
    <xf numFmtId="3" fontId="4" fillId="2" borderId="15" xfId="6" applyNumberFormat="1" applyFont="1" applyFill="1" applyBorder="1" applyProtection="1"/>
    <xf numFmtId="3" fontId="4" fillId="2" borderId="19" xfId="6" applyNumberFormat="1" applyFont="1" applyFill="1" applyBorder="1" applyProtection="1"/>
    <xf numFmtId="3" fontId="4" fillId="2" borderId="28" xfId="6" applyNumberFormat="1" applyFont="1" applyFill="1" applyBorder="1" applyProtection="1"/>
    <xf numFmtId="3" fontId="3" fillId="2" borderId="17" xfId="6" applyNumberFormat="1" applyFill="1" applyBorder="1" applyProtection="1"/>
    <xf numFmtId="3" fontId="3" fillId="0" borderId="16" xfId="6" applyNumberFormat="1" applyBorder="1" applyProtection="1"/>
    <xf numFmtId="0" fontId="4" fillId="5" borderId="17" xfId="6" applyFont="1" applyFill="1" applyBorder="1" applyProtection="1"/>
    <xf numFmtId="0" fontId="4" fillId="5" borderId="19" xfId="6" applyFont="1" applyFill="1" applyBorder="1" applyProtection="1"/>
    <xf numFmtId="0" fontId="4" fillId="3" borderId="27" xfId="6" applyFont="1" applyFill="1" applyBorder="1" applyProtection="1"/>
    <xf numFmtId="3" fontId="4" fillId="3" borderId="19" xfId="6" applyNumberFormat="1" applyFont="1" applyFill="1" applyBorder="1" applyProtection="1"/>
    <xf numFmtId="0" fontId="4" fillId="3" borderId="19" xfId="6" applyFont="1" applyFill="1" applyBorder="1" applyProtection="1"/>
    <xf numFmtId="165" fontId="4" fillId="3" borderId="19" xfId="6" applyNumberFormat="1" applyFont="1" applyFill="1" applyBorder="1" applyProtection="1"/>
    <xf numFmtId="0" fontId="4" fillId="3" borderId="17" xfId="6" applyFont="1" applyFill="1" applyBorder="1" applyProtection="1"/>
    <xf numFmtId="0" fontId="4" fillId="3" borderId="29" xfId="6" applyFont="1" applyFill="1" applyBorder="1" applyProtection="1"/>
    <xf numFmtId="0" fontId="4" fillId="3" borderId="16" xfId="6" applyFont="1" applyFill="1" applyBorder="1" applyProtection="1"/>
    <xf numFmtId="0" fontId="4" fillId="0" borderId="0" xfId="6" applyFont="1" applyProtection="1"/>
    <xf numFmtId="164" fontId="4" fillId="2" borderId="18" xfId="6" applyNumberFormat="1" applyFont="1" applyFill="1" applyBorder="1" applyProtection="1"/>
    <xf numFmtId="164" fontId="11" fillId="2" borderId="27" xfId="6" applyNumberFormat="1" applyFont="1" applyFill="1" applyBorder="1" applyProtection="1"/>
    <xf numFmtId="164" fontId="4" fillId="0" borderId="21" xfId="6" applyNumberFormat="1" applyFont="1" applyBorder="1" applyProtection="1"/>
    <xf numFmtId="164" fontId="11" fillId="0" borderId="21" xfId="6" applyNumberFormat="1" applyFont="1" applyBorder="1" applyProtection="1"/>
    <xf numFmtId="164" fontId="9" fillId="2" borderId="18" xfId="6" applyNumberFormat="1" applyFont="1" applyFill="1" applyBorder="1" applyProtection="1"/>
    <xf numFmtId="0" fontId="14" fillId="0" borderId="15" xfId="6" applyFont="1" applyBorder="1" applyProtection="1"/>
    <xf numFmtId="0" fontId="14" fillId="2" borderId="27" xfId="6" applyFont="1" applyFill="1" applyBorder="1" applyProtection="1"/>
    <xf numFmtId="164" fontId="4" fillId="2" borderId="16" xfId="6" applyNumberFormat="1" applyFont="1" applyFill="1" applyBorder="1" applyProtection="1"/>
    <xf numFmtId="165" fontId="4" fillId="2" borderId="17" xfId="6" applyNumberFormat="1" applyFont="1" applyFill="1" applyBorder="1" applyProtection="1"/>
    <xf numFmtId="165" fontId="4" fillId="2" borderId="18" xfId="6" applyNumberFormat="1" applyFont="1" applyFill="1" applyBorder="1" applyProtection="1"/>
    <xf numFmtId="164" fontId="15" fillId="0" borderId="15" xfId="6" applyNumberFormat="1" applyFont="1" applyBorder="1" applyProtection="1"/>
    <xf numFmtId="164" fontId="3" fillId="0" borderId="29" xfId="6" applyNumberFormat="1" applyBorder="1" applyProtection="1"/>
    <xf numFmtId="164" fontId="4" fillId="2" borderId="30" xfId="6" applyNumberFormat="1" applyFont="1" applyFill="1" applyBorder="1" applyProtection="1"/>
    <xf numFmtId="164" fontId="5" fillId="0" borderId="15" xfId="6" applyNumberFormat="1" applyFont="1" applyBorder="1" applyProtection="1"/>
    <xf numFmtId="164" fontId="3" fillId="0" borderId="27" xfId="6" applyNumberFormat="1" applyBorder="1" applyProtection="1"/>
    <xf numFmtId="164" fontId="4" fillId="0" borderId="18" xfId="6" applyNumberFormat="1" applyFont="1" applyFill="1" applyBorder="1" applyProtection="1"/>
    <xf numFmtId="164" fontId="4" fillId="2" borderId="29" xfId="6" applyNumberFormat="1" applyFont="1" applyFill="1" applyBorder="1" applyProtection="1"/>
    <xf numFmtId="164" fontId="3" fillId="0" borderId="30" xfId="6" applyNumberFormat="1" applyBorder="1" applyProtection="1"/>
    <xf numFmtId="0" fontId="4" fillId="4" borderId="27" xfId="6" applyFont="1" applyFill="1" applyBorder="1" applyProtection="1"/>
    <xf numFmtId="0" fontId="4" fillId="4" borderId="19" xfId="6" applyFont="1" applyFill="1" applyBorder="1" applyProtection="1"/>
    <xf numFmtId="165" fontId="4" fillId="4" borderId="19" xfId="6" applyNumberFormat="1" applyFont="1" applyFill="1" applyBorder="1" applyProtection="1"/>
    <xf numFmtId="164" fontId="3" fillId="4" borderId="19" xfId="6" applyNumberFormat="1" applyFill="1" applyBorder="1" applyProtection="1"/>
    <xf numFmtId="0" fontId="3" fillId="4" borderId="19" xfId="6" applyFill="1" applyBorder="1" applyProtection="1"/>
    <xf numFmtId="165" fontId="3" fillId="4" borderId="17" xfId="6" applyNumberFormat="1" applyFill="1" applyBorder="1" applyProtection="1"/>
    <xf numFmtId="165" fontId="3" fillId="4" borderId="19" xfId="6" applyNumberFormat="1" applyFill="1" applyBorder="1" applyProtection="1"/>
    <xf numFmtId="164" fontId="3" fillId="4" borderId="27" xfId="6" applyNumberFormat="1" applyFill="1" applyBorder="1" applyProtection="1"/>
    <xf numFmtId="164" fontId="3" fillId="4" borderId="16" xfId="6" applyNumberFormat="1" applyFill="1" applyBorder="1" applyProtection="1"/>
    <xf numFmtId="0" fontId="3" fillId="4" borderId="27" xfId="6" applyFill="1" applyBorder="1" applyProtection="1"/>
    <xf numFmtId="164" fontId="5" fillId="4" borderId="19" xfId="6" applyNumberFormat="1" applyFont="1" applyFill="1" applyBorder="1" applyProtection="1"/>
    <xf numFmtId="0" fontId="5" fillId="4" borderId="19" xfId="6" applyFont="1" applyFill="1" applyBorder="1" applyProtection="1"/>
    <xf numFmtId="165" fontId="5" fillId="4" borderId="17" xfId="6" applyNumberFormat="1" applyFont="1" applyFill="1" applyBorder="1" applyProtection="1"/>
    <xf numFmtId="165" fontId="5" fillId="4" borderId="19" xfId="6" applyNumberFormat="1" applyFont="1" applyFill="1" applyBorder="1" applyProtection="1"/>
    <xf numFmtId="164" fontId="5" fillId="2" borderId="17" xfId="6" applyNumberFormat="1" applyFont="1" applyFill="1" applyBorder="1" applyProtection="1"/>
    <xf numFmtId="164" fontId="5" fillId="4" borderId="27" xfId="6" applyNumberFormat="1" applyFont="1" applyFill="1" applyBorder="1" applyProtection="1"/>
    <xf numFmtId="164" fontId="5" fillId="4" borderId="16" xfId="6" applyNumberFormat="1" applyFont="1" applyFill="1" applyBorder="1" applyProtection="1"/>
    <xf numFmtId="0" fontId="5" fillId="4" borderId="27" xfId="6" applyFont="1" applyFill="1" applyBorder="1" applyProtection="1"/>
    <xf numFmtId="0" fontId="3" fillId="4" borderId="15" xfId="6" applyFill="1" applyBorder="1" applyProtection="1"/>
    <xf numFmtId="164" fontId="3" fillId="4" borderId="18" xfId="6" applyNumberFormat="1" applyFill="1" applyBorder="1" applyProtection="1"/>
    <xf numFmtId="0" fontId="3" fillId="4" borderId="18" xfId="6" applyFill="1" applyBorder="1" applyProtection="1"/>
    <xf numFmtId="165" fontId="3" fillId="4" borderId="18" xfId="6" applyNumberFormat="1" applyFill="1" applyBorder="1" applyProtection="1"/>
    <xf numFmtId="164" fontId="3" fillId="4" borderId="29" xfId="6" applyNumberFormat="1" applyFill="1" applyBorder="1" applyProtection="1"/>
    <xf numFmtId="165" fontId="3" fillId="4" borderId="31" xfId="6" applyNumberFormat="1" applyFill="1" applyBorder="1" applyProtection="1"/>
    <xf numFmtId="165" fontId="3" fillId="4" borderId="32" xfId="6" applyNumberFormat="1" applyFill="1" applyBorder="1" applyProtection="1"/>
    <xf numFmtId="165" fontId="3" fillId="4" borderId="33" xfId="6" applyNumberFormat="1" applyFill="1" applyBorder="1" applyProtection="1"/>
    <xf numFmtId="164" fontId="3" fillId="2" borderId="34" xfId="6" applyNumberFormat="1" applyFill="1" applyBorder="1" applyProtection="1"/>
    <xf numFmtId="164" fontId="3" fillId="4" borderId="33" xfId="6" applyNumberFormat="1" applyFill="1" applyBorder="1" applyProtection="1"/>
    <xf numFmtId="164" fontId="3" fillId="4" borderId="35" xfId="6" applyNumberFormat="1" applyFill="1" applyBorder="1" applyProtection="1"/>
    <xf numFmtId="165" fontId="3" fillId="4" borderId="36" xfId="6" applyNumberFormat="1" applyFill="1" applyBorder="1" applyProtection="1"/>
    <xf numFmtId="164" fontId="3" fillId="2" borderId="37" xfId="6" applyNumberFormat="1" applyFill="1" applyBorder="1" applyProtection="1"/>
    <xf numFmtId="164" fontId="3" fillId="4" borderId="36" xfId="6" applyNumberFormat="1" applyFill="1" applyBorder="1" applyProtection="1"/>
    <xf numFmtId="164" fontId="3" fillId="4" borderId="38" xfId="6" applyNumberFormat="1" applyFill="1" applyBorder="1" applyProtection="1"/>
    <xf numFmtId="0" fontId="15" fillId="4" borderId="39" xfId="6" applyFont="1" applyFill="1" applyBorder="1" applyProtection="1"/>
    <xf numFmtId="164" fontId="4" fillId="6" borderId="19" xfId="6" applyNumberFormat="1" applyFont="1" applyFill="1" applyBorder="1" applyProtection="1"/>
    <xf numFmtId="164" fontId="4" fillId="6" borderId="16" xfId="6" applyNumberFormat="1" applyFont="1" applyFill="1" applyBorder="1" applyProtection="1"/>
    <xf numFmtId="165" fontId="4" fillId="2" borderId="19" xfId="6" applyNumberFormat="1" applyFont="1" applyFill="1" applyBorder="1" applyProtection="1"/>
    <xf numFmtId="164" fontId="4" fillId="2" borderId="27" xfId="6" applyNumberFormat="1" applyFont="1" applyFill="1" applyBorder="1" applyProtection="1"/>
    <xf numFmtId="165" fontId="3" fillId="4" borderId="29" xfId="6" applyNumberFormat="1" applyFill="1" applyBorder="1" applyProtection="1"/>
    <xf numFmtId="0" fontId="3" fillId="4" borderId="29" xfId="6" applyFill="1" applyBorder="1" applyProtection="1"/>
    <xf numFmtId="0" fontId="3" fillId="4" borderId="16" xfId="6" applyFill="1" applyBorder="1" applyProtection="1"/>
    <xf numFmtId="165" fontId="3" fillId="0" borderId="0" xfId="6" applyNumberFormat="1" applyProtection="1"/>
    <xf numFmtId="0" fontId="3" fillId="0" borderId="0" xfId="3" applyFont="1"/>
    <xf numFmtId="0" fontId="3" fillId="0" borderId="0" xfId="7"/>
    <xf numFmtId="0" fontId="9" fillId="0" borderId="0" xfId="7" applyFont="1" applyProtection="1"/>
    <xf numFmtId="0" fontId="3" fillId="0" borderId="0" xfId="7" applyProtection="1"/>
    <xf numFmtId="0" fontId="3" fillId="2" borderId="12" xfId="7" applyFill="1" applyBorder="1" applyAlignment="1" applyProtection="1">
      <alignment horizontal="center"/>
    </xf>
    <xf numFmtId="164" fontId="3" fillId="0" borderId="18" xfId="3" applyNumberFormat="1" applyFont="1" applyBorder="1" applyProtection="1"/>
    <xf numFmtId="164" fontId="3" fillId="0" borderId="16" xfId="3" applyNumberFormat="1" applyFont="1" applyBorder="1" applyProtection="1"/>
    <xf numFmtId="165" fontId="3" fillId="0" borderId="16" xfId="3" applyNumberFormat="1" applyFont="1" applyBorder="1" applyProtection="1"/>
    <xf numFmtId="165" fontId="3" fillId="0" borderId="18" xfId="3" applyNumberFormat="1" applyFont="1" applyBorder="1" applyProtection="1"/>
    <xf numFmtId="165" fontId="3" fillId="0" borderId="19" xfId="3" applyNumberFormat="1" applyFont="1" applyBorder="1" applyProtection="1"/>
    <xf numFmtId="164" fontId="3" fillId="0" borderId="19" xfId="3" applyNumberFormat="1" applyFont="1" applyBorder="1" applyProtection="1"/>
    <xf numFmtId="0" fontId="5" fillId="0" borderId="15" xfId="3" applyFont="1" applyBorder="1" applyProtection="1"/>
    <xf numFmtId="0" fontId="5" fillId="4" borderId="15" xfId="3" applyFont="1" applyFill="1" applyBorder="1" applyProtection="1"/>
    <xf numFmtId="164" fontId="4" fillId="0" borderId="15" xfId="3" applyNumberFormat="1" applyFont="1" applyBorder="1" applyProtection="1"/>
    <xf numFmtId="164" fontId="4" fillId="7" borderId="19" xfId="3" applyNumberFormat="1" applyFont="1" applyFill="1" applyBorder="1" applyProtection="1"/>
    <xf numFmtId="164" fontId="5" fillId="0" borderId="15" xfId="3" applyNumberFormat="1" applyFont="1" applyBorder="1" applyProtection="1"/>
    <xf numFmtId="3" fontId="3" fillId="0" borderId="19" xfId="3" applyNumberFormat="1" applyFont="1" applyBorder="1" applyProtection="1"/>
    <xf numFmtId="9" fontId="3" fillId="0" borderId="17" xfId="3" applyNumberFormat="1" applyFont="1" applyBorder="1" applyProtection="1"/>
    <xf numFmtId="9" fontId="3" fillId="0" borderId="19" xfId="3" applyNumberFormat="1" applyFont="1" applyBorder="1" applyProtection="1"/>
    <xf numFmtId="164" fontId="4" fillId="2" borderId="17" xfId="3" applyNumberFormat="1" applyFont="1" applyFill="1" applyBorder="1" applyProtection="1"/>
    <xf numFmtId="165" fontId="3" fillId="0" borderId="17" xfId="3" applyNumberFormat="1" applyFont="1" applyBorder="1" applyProtection="1"/>
    <xf numFmtId="164" fontId="3" fillId="2" borderId="17" xfId="3" applyNumberFormat="1" applyFont="1" applyFill="1" applyBorder="1" applyProtection="1"/>
    <xf numFmtId="0" fontId="3" fillId="0" borderId="16" xfId="3" applyFont="1" applyBorder="1" applyProtection="1"/>
    <xf numFmtId="3" fontId="3" fillId="2" borderId="17" xfId="3" applyNumberFormat="1" applyFont="1" applyFill="1" applyBorder="1" applyProtection="1"/>
    <xf numFmtId="3" fontId="3" fillId="0" borderId="16" xfId="3" applyNumberFormat="1" applyFont="1" applyBorder="1" applyProtection="1"/>
    <xf numFmtId="3" fontId="3" fillId="0" borderId="27" xfId="3" applyNumberFormat="1" applyFont="1" applyBorder="1" applyProtection="1"/>
    <xf numFmtId="164" fontId="3" fillId="0" borderId="30" xfId="3" applyNumberFormat="1" applyFont="1" applyBorder="1" applyProtection="1"/>
    <xf numFmtId="9" fontId="3" fillId="0" borderId="18" xfId="3" applyNumberFormat="1" applyFont="1" applyBorder="1" applyProtection="1"/>
    <xf numFmtId="0" fontId="20" fillId="0" borderId="0" xfId="5" applyFont="1" applyProtection="1"/>
    <xf numFmtId="0" fontId="3" fillId="0" borderId="0" xfId="5"/>
    <xf numFmtId="0" fontId="22" fillId="0" borderId="0" xfId="5" applyFont="1" applyProtection="1"/>
    <xf numFmtId="164" fontId="23" fillId="0" borderId="0" xfId="5" applyNumberFormat="1" applyFont="1" applyProtection="1"/>
    <xf numFmtId="0" fontId="20" fillId="3" borderId="1" xfId="5" applyFont="1" applyFill="1" applyBorder="1" applyAlignment="1" applyProtection="1">
      <alignment horizontal="center"/>
    </xf>
    <xf numFmtId="0" fontId="20" fillId="3" borderId="2" xfId="5" applyFont="1" applyFill="1" applyBorder="1" applyAlignment="1" applyProtection="1">
      <alignment horizontal="center"/>
    </xf>
    <xf numFmtId="0" fontId="20" fillId="3" borderId="7" xfId="5" applyFont="1" applyFill="1" applyBorder="1" applyProtection="1"/>
    <xf numFmtId="0" fontId="20" fillId="3" borderId="8" xfId="5" applyFont="1" applyFill="1" applyBorder="1" applyAlignment="1" applyProtection="1">
      <alignment horizontal="center"/>
    </xf>
    <xf numFmtId="0" fontId="20" fillId="3" borderId="11" xfId="5" applyFont="1" applyFill="1" applyBorder="1" applyProtection="1"/>
    <xf numFmtId="0" fontId="20" fillId="3" borderId="12" xfId="5" applyFont="1" applyFill="1" applyBorder="1" applyAlignment="1" applyProtection="1">
      <alignment horizontal="center"/>
    </xf>
    <xf numFmtId="0" fontId="20" fillId="3" borderId="13" xfId="5" applyFont="1" applyFill="1" applyBorder="1" applyProtection="1"/>
    <xf numFmtId="0" fontId="20" fillId="3" borderId="13" xfId="5" applyFont="1" applyFill="1" applyBorder="1" applyAlignment="1" applyProtection="1">
      <alignment horizontal="center"/>
    </xf>
    <xf numFmtId="0" fontId="24" fillId="0" borderId="15" xfId="5" applyFont="1" applyBorder="1" applyProtection="1"/>
    <xf numFmtId="164" fontId="24" fillId="0" borderId="18" xfId="5" applyNumberFormat="1" applyFont="1" applyBorder="1" applyProtection="1"/>
    <xf numFmtId="164" fontId="19" fillId="0" borderId="18" xfId="5" applyNumberFormat="1" applyFont="1" applyBorder="1" applyProtection="1"/>
    <xf numFmtId="164" fontId="20" fillId="0" borderId="16" xfId="5" applyNumberFormat="1" applyFont="1" applyBorder="1" applyProtection="1"/>
    <xf numFmtId="165" fontId="20" fillId="0" borderId="16" xfId="5" applyNumberFormat="1" applyFont="1" applyBorder="1" applyProtection="1"/>
    <xf numFmtId="165" fontId="20" fillId="0" borderId="18" xfId="5" applyNumberFormat="1" applyFont="1" applyBorder="1" applyProtection="1"/>
    <xf numFmtId="165" fontId="24" fillId="0" borderId="16" xfId="5" applyNumberFormat="1" applyFont="1" applyBorder="1" applyProtection="1"/>
    <xf numFmtId="164" fontId="24" fillId="3" borderId="16" xfId="5" applyNumberFormat="1" applyFont="1" applyFill="1" applyBorder="1" applyProtection="1"/>
    <xf numFmtId="164" fontId="24" fillId="0" borderId="16" xfId="5" applyNumberFormat="1" applyFont="1" applyBorder="1" applyProtection="1"/>
    <xf numFmtId="164" fontId="24" fillId="3" borderId="18" xfId="5" applyNumberFormat="1" applyFont="1" applyFill="1" applyBorder="1" applyProtection="1"/>
    <xf numFmtId="164" fontId="19" fillId="3" borderId="18" xfId="5" applyNumberFormat="1" applyFont="1" applyFill="1" applyBorder="1" applyProtection="1"/>
    <xf numFmtId="164" fontId="20" fillId="3" borderId="16" xfId="5" applyNumberFormat="1" applyFont="1" applyFill="1" applyBorder="1" applyProtection="1"/>
    <xf numFmtId="165" fontId="20" fillId="3" borderId="16" xfId="5" applyNumberFormat="1" applyFont="1" applyFill="1" applyBorder="1" applyProtection="1"/>
    <xf numFmtId="165" fontId="20" fillId="3" borderId="18" xfId="5" applyNumberFormat="1" applyFont="1" applyFill="1" applyBorder="1" applyProtection="1"/>
    <xf numFmtId="165" fontId="24" fillId="3" borderId="16" xfId="5" applyNumberFormat="1" applyFont="1" applyFill="1" applyBorder="1" applyProtection="1"/>
    <xf numFmtId="164" fontId="24" fillId="3" borderId="19" xfId="5" applyNumberFormat="1" applyFont="1" applyFill="1" applyBorder="1" applyProtection="1"/>
    <xf numFmtId="0" fontId="24" fillId="0" borderId="18" xfId="5" applyFont="1" applyBorder="1" applyProtection="1"/>
    <xf numFmtId="0" fontId="24" fillId="0" borderId="16" xfId="5" applyFont="1" applyBorder="1" applyProtection="1"/>
    <xf numFmtId="164" fontId="19" fillId="3" borderId="17" xfId="5" applyNumberFormat="1" applyFont="1" applyFill="1" applyBorder="1" applyProtection="1"/>
    <xf numFmtId="164" fontId="19" fillId="4" borderId="19" xfId="5" applyNumberFormat="1" applyFont="1" applyFill="1" applyBorder="1" applyProtection="1"/>
    <xf numFmtId="164" fontId="19" fillId="3" borderId="19" xfId="5" applyNumberFormat="1" applyFont="1" applyFill="1" applyBorder="1" applyProtection="1"/>
    <xf numFmtId="0" fontId="24" fillId="0" borderId="20" xfId="5" applyFont="1" applyBorder="1" applyProtection="1"/>
    <xf numFmtId="164" fontId="19" fillId="0" borderId="21" xfId="5" applyNumberFormat="1" applyFont="1" applyBorder="1" applyProtection="1"/>
    <xf numFmtId="0" fontId="24" fillId="0" borderId="21" xfId="5" applyFont="1" applyBorder="1" applyProtection="1"/>
    <xf numFmtId="0" fontId="24" fillId="0" borderId="22" xfId="5" applyFont="1" applyBorder="1" applyProtection="1"/>
    <xf numFmtId="165" fontId="24" fillId="0" borderId="22" xfId="5" applyNumberFormat="1" applyFont="1" applyBorder="1" applyProtection="1"/>
    <xf numFmtId="164" fontId="19" fillId="4" borderId="24" xfId="5" applyNumberFormat="1" applyFont="1" applyFill="1" applyBorder="1" applyProtection="1"/>
    <xf numFmtId="0" fontId="21" fillId="3" borderId="15" xfId="5" applyFont="1" applyFill="1" applyBorder="1" applyProtection="1"/>
    <xf numFmtId="164" fontId="21" fillId="3" borderId="18" xfId="5" applyNumberFormat="1" applyFont="1" applyFill="1" applyBorder="1" applyProtection="1"/>
    <xf numFmtId="164" fontId="22" fillId="3" borderId="18" xfId="5" applyNumberFormat="1" applyFont="1" applyFill="1" applyBorder="1" applyProtection="1"/>
    <xf numFmtId="164" fontId="25" fillId="3" borderId="16" xfId="5" applyNumberFormat="1" applyFont="1" applyFill="1" applyBorder="1" applyProtection="1"/>
    <xf numFmtId="165" fontId="25" fillId="3" borderId="16" xfId="5" applyNumberFormat="1" applyFont="1" applyFill="1" applyBorder="1" applyProtection="1"/>
    <xf numFmtId="165" fontId="25" fillId="3" borderId="18" xfId="5" applyNumberFormat="1" applyFont="1" applyFill="1" applyBorder="1" applyProtection="1"/>
    <xf numFmtId="165" fontId="21" fillId="3" borderId="16" xfId="5" applyNumberFormat="1" applyFont="1" applyFill="1" applyBorder="1" applyProtection="1"/>
    <xf numFmtId="164" fontId="21" fillId="3" borderId="16" xfId="5" applyNumberFormat="1" applyFont="1" applyFill="1" applyBorder="1" applyProtection="1"/>
    <xf numFmtId="164" fontId="21" fillId="3" borderId="19" xfId="5" applyNumberFormat="1" applyFont="1" applyFill="1" applyBorder="1" applyProtection="1"/>
    <xf numFmtId="0" fontId="24" fillId="0" borderId="25" xfId="5" applyFont="1" applyBorder="1" applyProtection="1"/>
    <xf numFmtId="164" fontId="20" fillId="0" borderId="26" xfId="5" applyNumberFormat="1" applyFont="1" applyBorder="1" applyProtection="1"/>
    <xf numFmtId="164" fontId="20" fillId="0" borderId="13" xfId="5" applyNumberFormat="1" applyFont="1" applyBorder="1" applyProtection="1"/>
    <xf numFmtId="165" fontId="20" fillId="0" borderId="13" xfId="5" applyNumberFormat="1" applyFont="1" applyBorder="1" applyProtection="1"/>
    <xf numFmtId="165" fontId="20" fillId="0" borderId="26" xfId="5" applyNumberFormat="1" applyFont="1" applyBorder="1" applyProtection="1"/>
    <xf numFmtId="165" fontId="24" fillId="0" borderId="13" xfId="5" applyNumberFormat="1" applyFont="1" applyBorder="1" applyProtection="1"/>
    <xf numFmtId="0" fontId="20" fillId="0" borderId="15" xfId="5" applyFont="1" applyBorder="1" applyProtection="1"/>
    <xf numFmtId="164" fontId="20" fillId="0" borderId="18" xfId="5" applyNumberFormat="1" applyFont="1" applyBorder="1" applyProtection="1"/>
    <xf numFmtId="164" fontId="20" fillId="3" borderId="17" xfId="5" applyNumberFormat="1" applyFont="1" applyFill="1" applyBorder="1" applyProtection="1"/>
    <xf numFmtId="0" fontId="26" fillId="3" borderId="15" xfId="5" applyFont="1" applyFill="1" applyBorder="1" applyProtection="1"/>
    <xf numFmtId="164" fontId="19" fillId="3" borderId="16" xfId="5" applyNumberFormat="1" applyFont="1" applyFill="1" applyBorder="1" applyProtection="1"/>
    <xf numFmtId="165" fontId="19" fillId="3" borderId="16" xfId="5" applyNumberFormat="1" applyFont="1" applyFill="1" applyBorder="1" applyProtection="1"/>
    <xf numFmtId="165" fontId="19" fillId="3" borderId="18" xfId="5" applyNumberFormat="1" applyFont="1" applyFill="1" applyBorder="1" applyProtection="1"/>
    <xf numFmtId="164" fontId="19" fillId="3" borderId="27" xfId="5" applyNumberFormat="1" applyFont="1" applyFill="1" applyBorder="1" applyProtection="1"/>
    <xf numFmtId="164" fontId="19" fillId="3" borderId="29" xfId="5" applyNumberFormat="1" applyFont="1" applyFill="1" applyBorder="1" applyProtection="1"/>
    <xf numFmtId="164" fontId="19" fillId="3" borderId="28" xfId="5" applyNumberFormat="1" applyFont="1" applyFill="1" applyBorder="1" applyProtection="1"/>
    <xf numFmtId="164" fontId="19" fillId="4" borderId="18" xfId="5" applyNumberFormat="1" applyFont="1" applyFill="1" applyBorder="1" applyProtection="1"/>
    <xf numFmtId="164" fontId="19" fillId="4" borderId="16" xfId="5" applyNumberFormat="1" applyFont="1" applyFill="1" applyBorder="1" applyProtection="1"/>
    <xf numFmtId="165" fontId="19" fillId="4" borderId="16" xfId="5" applyNumberFormat="1" applyFont="1" applyFill="1" applyBorder="1" applyProtection="1"/>
    <xf numFmtId="165" fontId="19" fillId="4" borderId="18" xfId="5" applyNumberFormat="1" applyFont="1" applyFill="1" applyBorder="1" applyProtection="1"/>
    <xf numFmtId="164" fontId="27" fillId="3" borderId="17" xfId="5" applyNumberFormat="1" applyFont="1" applyFill="1" applyBorder="1" applyProtection="1"/>
    <xf numFmtId="164" fontId="27" fillId="4" borderId="16" xfId="5" applyNumberFormat="1" applyFont="1" applyFill="1" applyBorder="1" applyProtection="1"/>
    <xf numFmtId="0" fontId="15" fillId="0" borderId="0" xfId="5" applyFont="1"/>
    <xf numFmtId="0" fontId="22" fillId="0" borderId="27" xfId="5" applyFont="1" applyBorder="1" applyProtection="1"/>
    <xf numFmtId="0" fontId="20" fillId="0" borderId="19" xfId="5" applyFont="1" applyBorder="1" applyProtection="1"/>
    <xf numFmtId="0" fontId="20" fillId="0" borderId="16" xfId="5" applyFont="1" applyBorder="1" applyProtection="1"/>
    <xf numFmtId="165" fontId="20" fillId="0" borderId="19" xfId="5" applyNumberFormat="1" applyFont="1" applyBorder="1" applyProtection="1"/>
    <xf numFmtId="164" fontId="19" fillId="0" borderId="16" xfId="5" applyNumberFormat="1" applyFont="1" applyBorder="1" applyProtection="1"/>
    <xf numFmtId="0" fontId="20" fillId="0" borderId="27" xfId="5" applyFont="1" applyBorder="1" applyProtection="1"/>
    <xf numFmtId="164" fontId="19" fillId="2" borderId="17" xfId="5" applyNumberFormat="1" applyFont="1" applyFill="1" applyBorder="1" applyProtection="1"/>
    <xf numFmtId="0" fontId="22" fillId="0" borderId="15" xfId="5" applyFont="1" applyBorder="1" applyProtection="1"/>
    <xf numFmtId="0" fontId="27" fillId="0" borderId="15" xfId="5" applyFont="1" applyBorder="1" applyProtection="1"/>
    <xf numFmtId="164" fontId="27" fillId="0" borderId="18" xfId="5" applyNumberFormat="1" applyFont="1" applyBorder="1" applyProtection="1"/>
    <xf numFmtId="164" fontId="27" fillId="0" borderId="16" xfId="5" applyNumberFormat="1" applyFont="1" applyBorder="1" applyProtection="1"/>
    <xf numFmtId="164" fontId="20" fillId="0" borderId="15" xfId="5" applyNumberFormat="1" applyFont="1" applyBorder="1" applyProtection="1"/>
    <xf numFmtId="164" fontId="27" fillId="0" borderId="15" xfId="5" applyNumberFormat="1" applyFont="1" applyBorder="1" applyProtection="1"/>
    <xf numFmtId="0" fontId="27" fillId="0" borderId="27" xfId="5" applyFont="1" applyBorder="1" applyProtection="1"/>
    <xf numFmtId="0" fontId="27" fillId="0" borderId="19" xfId="5" applyFont="1" applyBorder="1" applyProtection="1"/>
    <xf numFmtId="164" fontId="27" fillId="4" borderId="19" xfId="5" applyNumberFormat="1" applyFont="1" applyFill="1" applyBorder="1" applyProtection="1"/>
    <xf numFmtId="164" fontId="28" fillId="3" borderId="17" xfId="5" applyNumberFormat="1" applyFont="1" applyFill="1" applyBorder="1" applyProtection="1"/>
    <xf numFmtId="164" fontId="28" fillId="0" borderId="18" xfId="5" applyNumberFormat="1" applyFont="1" applyBorder="1" applyProtection="1"/>
    <xf numFmtId="164" fontId="28" fillId="0" borderId="16" xfId="5" applyNumberFormat="1" applyFont="1" applyBorder="1" applyProtection="1"/>
    <xf numFmtId="0" fontId="20" fillId="0" borderId="18" xfId="5" applyFont="1" applyBorder="1" applyProtection="1"/>
    <xf numFmtId="14" fontId="20" fillId="0" borderId="0" xfId="5" applyNumberFormat="1" applyFont="1" applyProtection="1"/>
    <xf numFmtId="164" fontId="19" fillId="0" borderId="22" xfId="5" applyNumberFormat="1" applyFont="1" applyBorder="1" applyProtection="1"/>
    <xf numFmtId="164" fontId="27" fillId="8" borderId="17" xfId="5" applyNumberFormat="1" applyFont="1" applyFill="1" applyBorder="1" applyProtection="1"/>
    <xf numFmtId="164" fontId="27" fillId="0" borderId="30" xfId="5" applyNumberFormat="1" applyFont="1" applyBorder="1" applyProtection="1"/>
    <xf numFmtId="164" fontId="27" fillId="2" borderId="17" xfId="5" applyNumberFormat="1" applyFont="1" applyFill="1" applyBorder="1" applyProtection="1"/>
    <xf numFmtId="0" fontId="28" fillId="0" borderId="15" xfId="5" applyFont="1" applyBorder="1" applyProtection="1"/>
    <xf numFmtId="164" fontId="20" fillId="0" borderId="30" xfId="5" applyNumberFormat="1" applyFont="1" applyBorder="1" applyProtection="1"/>
    <xf numFmtId="164" fontId="27" fillId="9" borderId="27" xfId="5" applyNumberFormat="1" applyFont="1" applyFill="1" applyBorder="1" applyProtection="1"/>
    <xf numFmtId="164" fontId="27" fillId="9" borderId="19" xfId="5" applyNumberFormat="1" applyFont="1" applyFill="1" applyBorder="1" applyProtection="1"/>
    <xf numFmtId="164" fontId="27" fillId="9" borderId="28" xfId="5" applyNumberFormat="1" applyFont="1" applyFill="1" applyBorder="1" applyProtection="1"/>
    <xf numFmtId="164" fontId="28" fillId="0" borderId="15" xfId="5" applyNumberFormat="1" applyFont="1" applyBorder="1" applyProtection="1"/>
    <xf numFmtId="164" fontId="20" fillId="0" borderId="19" xfId="5" applyNumberFormat="1" applyFont="1" applyBorder="1" applyProtection="1"/>
    <xf numFmtId="0" fontId="20" fillId="0" borderId="40" xfId="5" applyFont="1" applyBorder="1" applyProtection="1"/>
    <xf numFmtId="0" fontId="4" fillId="0" borderId="0" xfId="6" quotePrefix="1" applyFont="1"/>
    <xf numFmtId="164" fontId="4" fillId="3" borderId="18" xfId="6" applyNumberFormat="1" applyFont="1" applyFill="1" applyBorder="1" applyProtection="1"/>
    <xf numFmtId="3" fontId="4" fillId="5" borderId="19" xfId="6" applyNumberFormat="1" applyFont="1" applyFill="1" applyBorder="1" applyProtection="1"/>
    <xf numFmtId="0" fontId="18" fillId="0" borderId="0" xfId="6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41" xfId="0" applyFont="1" applyBorder="1"/>
    <xf numFmtId="0" fontId="4" fillId="0" borderId="42" xfId="0" applyFont="1" applyBorder="1"/>
    <xf numFmtId="0" fontId="5" fillId="0" borderId="43" xfId="0" applyFont="1" applyBorder="1"/>
    <xf numFmtId="0" fontId="5" fillId="0" borderId="42" xfId="0" applyFont="1" applyBorder="1"/>
    <xf numFmtId="0" fontId="5" fillId="0" borderId="44" xfId="0" applyFont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4" fillId="0" borderId="44" xfId="0" applyFont="1" applyBorder="1"/>
    <xf numFmtId="0" fontId="4" fillId="0" borderId="45" xfId="0" applyFont="1" applyBorder="1"/>
    <xf numFmtId="3" fontId="4" fillId="0" borderId="45" xfId="0" applyNumberFormat="1" applyFont="1" applyBorder="1"/>
    <xf numFmtId="3" fontId="4" fillId="0" borderId="42" xfId="0" applyNumberFormat="1" applyFont="1" applyBorder="1"/>
    <xf numFmtId="3" fontId="4" fillId="0" borderId="44" xfId="0" applyNumberFormat="1" applyFont="1" applyBorder="1"/>
    <xf numFmtId="3" fontId="5" fillId="0" borderId="45" xfId="0" applyNumberFormat="1" applyFont="1" applyBorder="1"/>
    <xf numFmtId="3" fontId="5" fillId="0" borderId="44" xfId="0" applyNumberFormat="1" applyFont="1" applyBorder="1"/>
    <xf numFmtId="3" fontId="5" fillId="0" borderId="42" xfId="0" applyNumberFormat="1" applyFont="1" applyBorder="1"/>
    <xf numFmtId="0" fontId="31" fillId="0" borderId="0" xfId="0" applyFont="1"/>
    <xf numFmtId="0" fontId="5" fillId="0" borderId="46" xfId="0" applyFont="1" applyBorder="1"/>
    <xf numFmtId="0" fontId="5" fillId="0" borderId="47" xfId="0" applyFont="1" applyBorder="1"/>
    <xf numFmtId="0" fontId="8" fillId="0" borderId="0" xfId="0" applyFont="1"/>
    <xf numFmtId="0" fontId="3" fillId="0" borderId="27" xfId="6" applyFont="1" applyBorder="1" applyProtection="1"/>
    <xf numFmtId="0" fontId="5" fillId="2" borderId="17" xfId="6" applyFont="1" applyFill="1" applyBorder="1" applyProtection="1"/>
    <xf numFmtId="0" fontId="4" fillId="5" borderId="27" xfId="6" applyFont="1" applyFill="1" applyBorder="1" applyProtection="1"/>
    <xf numFmtId="165" fontId="4" fillId="5" borderId="17" xfId="6" applyNumberFormat="1" applyFont="1" applyFill="1" applyBorder="1" applyProtection="1"/>
    <xf numFmtId="165" fontId="4" fillId="5" borderId="19" xfId="6" applyNumberFormat="1" applyFont="1" applyFill="1" applyBorder="1" applyProtection="1"/>
    <xf numFmtId="0" fontId="4" fillId="5" borderId="16" xfId="6" applyFont="1" applyFill="1" applyBorder="1" applyProtection="1"/>
    <xf numFmtId="0" fontId="5" fillId="7" borderId="27" xfId="6" applyFont="1" applyFill="1" applyBorder="1" applyProtection="1"/>
    <xf numFmtId="3" fontId="5" fillId="7" borderId="19" xfId="6" applyNumberFormat="1" applyFont="1" applyFill="1" applyBorder="1" applyProtection="1"/>
    <xf numFmtId="0" fontId="5" fillId="7" borderId="19" xfId="6" applyFont="1" applyFill="1" applyBorder="1" applyProtection="1"/>
    <xf numFmtId="165" fontId="5" fillId="7" borderId="17" xfId="6" applyNumberFormat="1" applyFont="1" applyFill="1" applyBorder="1" applyProtection="1"/>
    <xf numFmtId="165" fontId="5" fillId="7" borderId="19" xfId="6" applyNumberFormat="1" applyFont="1" applyFill="1" applyBorder="1" applyProtection="1"/>
    <xf numFmtId="0" fontId="5" fillId="7" borderId="16" xfId="6" applyFont="1" applyFill="1" applyBorder="1" applyProtection="1"/>
    <xf numFmtId="0" fontId="3" fillId="4" borderId="27" xfId="6" applyFont="1" applyFill="1" applyBorder="1" applyProtection="1"/>
    <xf numFmtId="164" fontId="4" fillId="5" borderId="17" xfId="6" applyNumberFormat="1" applyFont="1" applyFill="1" applyBorder="1" applyProtection="1"/>
    <xf numFmtId="164" fontId="4" fillId="5" borderId="19" xfId="6" applyNumberFormat="1" applyFont="1" applyFill="1" applyBorder="1" applyProtection="1"/>
    <xf numFmtId="164" fontId="4" fillId="5" borderId="27" xfId="6" applyNumberFormat="1" applyFont="1" applyFill="1" applyBorder="1" applyProtection="1"/>
    <xf numFmtId="164" fontId="4" fillId="5" borderId="16" xfId="6" applyNumberFormat="1" applyFont="1" applyFill="1" applyBorder="1" applyProtection="1"/>
    <xf numFmtId="164" fontId="4" fillId="3" borderId="27" xfId="6" applyNumberFormat="1" applyFont="1" applyFill="1" applyBorder="1" applyProtection="1"/>
    <xf numFmtId="0" fontId="4" fillId="10" borderId="27" xfId="6" applyFont="1" applyFill="1" applyBorder="1" applyProtection="1"/>
    <xf numFmtId="0" fontId="4" fillId="10" borderId="15" xfId="6" applyFont="1" applyFill="1" applyBorder="1" applyProtection="1"/>
    <xf numFmtId="164" fontId="4" fillId="5" borderId="18" xfId="3" applyNumberFormat="1" applyFont="1" applyFill="1" applyBorder="1" applyProtection="1"/>
    <xf numFmtId="164" fontId="4" fillId="5" borderId="16" xfId="3" applyNumberFormat="1" applyFont="1" applyFill="1" applyBorder="1" applyProtection="1"/>
    <xf numFmtId="165" fontId="4" fillId="5" borderId="16" xfId="3" applyNumberFormat="1" applyFont="1" applyFill="1" applyBorder="1" applyProtection="1"/>
    <xf numFmtId="165" fontId="4" fillId="5" borderId="18" xfId="3" applyNumberFormat="1" applyFont="1" applyFill="1" applyBorder="1" applyProtection="1"/>
    <xf numFmtId="165" fontId="4" fillId="5" borderId="19" xfId="3" applyNumberFormat="1" applyFont="1" applyFill="1" applyBorder="1" applyProtection="1"/>
    <xf numFmtId="3" fontId="5" fillId="0" borderId="15" xfId="3" applyNumberFormat="1" applyFont="1" applyBorder="1" applyProtection="1"/>
    <xf numFmtId="3" fontId="3" fillId="0" borderId="18" xfId="3" applyNumberFormat="1" applyFont="1" applyBorder="1" applyProtection="1"/>
    <xf numFmtId="3" fontId="3" fillId="0" borderId="33" xfId="3" applyNumberFormat="1" applyFont="1" applyBorder="1" applyProtection="1"/>
    <xf numFmtId="3" fontId="3" fillId="0" borderId="19" xfId="6" applyNumberFormat="1" applyBorder="1" applyAlignment="1" applyProtection="1">
      <alignment horizontal="right"/>
    </xf>
    <xf numFmtId="3" fontId="4" fillId="5" borderId="18" xfId="6" applyNumberFormat="1" applyFont="1" applyFill="1" applyBorder="1" applyProtection="1"/>
    <xf numFmtId="0" fontId="4" fillId="5" borderId="18" xfId="6" applyFont="1" applyFill="1" applyBorder="1" applyProtection="1"/>
    <xf numFmtId="165" fontId="4" fillId="5" borderId="18" xfId="6" applyNumberFormat="1" applyFont="1" applyFill="1" applyBorder="1" applyProtection="1"/>
    <xf numFmtId="3" fontId="3" fillId="0" borderId="15" xfId="3" applyNumberFormat="1" applyFont="1" applyBorder="1" applyProtection="1"/>
    <xf numFmtId="164" fontId="4" fillId="5" borderId="19" xfId="3" applyNumberFormat="1" applyFont="1" applyFill="1" applyBorder="1" applyProtection="1"/>
    <xf numFmtId="164" fontId="4" fillId="5" borderId="27" xfId="3" applyNumberFormat="1" applyFont="1" applyFill="1" applyBorder="1" applyProtection="1"/>
    <xf numFmtId="164" fontId="4" fillId="5" borderId="29" xfId="3" applyNumberFormat="1" applyFont="1" applyFill="1" applyBorder="1" applyProtection="1"/>
    <xf numFmtId="164" fontId="4" fillId="7" borderId="16" xfId="6" applyNumberFormat="1" applyFont="1" applyFill="1" applyBorder="1" applyProtection="1"/>
    <xf numFmtId="165" fontId="4" fillId="7" borderId="17" xfId="6" applyNumberFormat="1" applyFont="1" applyFill="1" applyBorder="1" applyProtection="1"/>
    <xf numFmtId="0" fontId="24" fillId="7" borderId="15" xfId="5" applyFont="1" applyFill="1" applyBorder="1" applyProtection="1"/>
    <xf numFmtId="164" fontId="24" fillId="0" borderId="35" xfId="5" applyNumberFormat="1" applyFont="1" applyBorder="1" applyProtection="1"/>
    <xf numFmtId="164" fontId="24" fillId="0" borderId="22" xfId="5" applyNumberFormat="1" applyFont="1" applyBorder="1" applyProtection="1"/>
    <xf numFmtId="164" fontId="4" fillId="5" borderId="17" xfId="3" applyNumberFormat="1" applyFont="1" applyFill="1" applyBorder="1" applyProtection="1"/>
    <xf numFmtId="164" fontId="20" fillId="0" borderId="27" xfId="5" applyNumberFormat="1" applyFont="1" applyBorder="1" applyProtection="1"/>
    <xf numFmtId="164" fontId="3" fillId="0" borderId="27" xfId="3" applyNumberFormat="1" applyFont="1" applyBorder="1" applyProtection="1"/>
    <xf numFmtId="3" fontId="3" fillId="0" borderId="48" xfId="3" applyNumberFormat="1" applyFont="1" applyBorder="1" applyProtection="1"/>
    <xf numFmtId="3" fontId="3" fillId="0" borderId="35" xfId="3" applyNumberFormat="1" applyFont="1" applyBorder="1" applyProtection="1"/>
    <xf numFmtId="164" fontId="19" fillId="5" borderId="18" xfId="5" applyNumberFormat="1" applyFont="1" applyFill="1" applyBorder="1" applyProtection="1"/>
    <xf numFmtId="164" fontId="19" fillId="5" borderId="16" xfId="5" applyNumberFormat="1" applyFont="1" applyFill="1" applyBorder="1" applyProtection="1"/>
    <xf numFmtId="164" fontId="19" fillId="11" borderId="27" xfId="5" applyNumberFormat="1" applyFont="1" applyFill="1" applyBorder="1" applyProtection="1"/>
    <xf numFmtId="164" fontId="19" fillId="11" borderId="19" xfId="5" applyNumberFormat="1" applyFont="1" applyFill="1" applyBorder="1" applyProtection="1"/>
    <xf numFmtId="164" fontId="19" fillId="11" borderId="16" xfId="5" applyNumberFormat="1" applyFont="1" applyFill="1" applyBorder="1" applyProtection="1"/>
    <xf numFmtId="0" fontId="4" fillId="5" borderId="29" xfId="6" applyFont="1" applyFill="1" applyBorder="1" applyProtection="1"/>
    <xf numFmtId="164" fontId="24" fillId="3" borderId="27" xfId="5" applyNumberFormat="1" applyFont="1" applyFill="1" applyBorder="1" applyProtection="1"/>
    <xf numFmtId="164" fontId="21" fillId="3" borderId="27" xfId="5" applyNumberFormat="1" applyFont="1" applyFill="1" applyBorder="1" applyProtection="1"/>
    <xf numFmtId="164" fontId="4" fillId="7" borderId="15" xfId="6" applyNumberFormat="1" applyFont="1" applyFill="1" applyBorder="1" applyProtection="1"/>
    <xf numFmtId="164" fontId="4" fillId="7" borderId="18" xfId="6" applyNumberFormat="1" applyFont="1" applyFill="1" applyBorder="1" applyProtection="1"/>
    <xf numFmtId="165" fontId="4" fillId="7" borderId="18" xfId="6" applyNumberFormat="1" applyFont="1" applyFill="1" applyBorder="1" applyProtection="1"/>
    <xf numFmtId="3" fontId="15" fillId="0" borderId="45" xfId="0" applyNumberFormat="1" applyFont="1" applyBorder="1"/>
    <xf numFmtId="3" fontId="11" fillId="2" borderId="19" xfId="6" applyNumberFormat="1" applyFont="1" applyFill="1" applyBorder="1" applyProtection="1"/>
    <xf numFmtId="3" fontId="4" fillId="2" borderId="27" xfId="6" applyNumberFormat="1" applyFont="1" applyFill="1" applyBorder="1" applyProtection="1"/>
    <xf numFmtId="3" fontId="4" fillId="2" borderId="16" xfId="6" applyNumberFormat="1" applyFont="1" applyFill="1" applyBorder="1" applyProtection="1"/>
    <xf numFmtId="0" fontId="11" fillId="0" borderId="15" xfId="6" applyFont="1" applyFill="1" applyBorder="1" applyProtection="1"/>
    <xf numFmtId="3" fontId="11" fillId="0" borderId="19" xfId="6" applyNumberFormat="1" applyFont="1" applyFill="1" applyBorder="1" applyProtection="1"/>
    <xf numFmtId="164" fontId="3" fillId="0" borderId="16" xfId="6" applyNumberFormat="1" applyFill="1" applyBorder="1" applyProtection="1"/>
    <xf numFmtId="165" fontId="3" fillId="0" borderId="17" xfId="6" applyNumberFormat="1" applyFill="1" applyBorder="1" applyProtection="1"/>
    <xf numFmtId="165" fontId="3" fillId="0" borderId="18" xfId="6" applyNumberFormat="1" applyFill="1" applyBorder="1" applyProtection="1"/>
    <xf numFmtId="165" fontId="11" fillId="0" borderId="19" xfId="6" applyNumberFormat="1" applyFont="1" applyFill="1" applyBorder="1" applyProtection="1"/>
    <xf numFmtId="164" fontId="11" fillId="0" borderId="16" xfId="6" applyNumberFormat="1" applyFont="1" applyFill="1" applyBorder="1" applyProtection="1"/>
    <xf numFmtId="3" fontId="4" fillId="0" borderId="30" xfId="6" applyNumberFormat="1" applyFont="1" applyFill="1" applyBorder="1" applyProtection="1"/>
    <xf numFmtId="3" fontId="4" fillId="0" borderId="19" xfId="6" applyNumberFormat="1" applyFont="1" applyFill="1" applyBorder="1" applyProtection="1"/>
    <xf numFmtId="3" fontId="4" fillId="0" borderId="28" xfId="6" applyNumberFormat="1" applyFont="1" applyFill="1" applyBorder="1" applyProtection="1"/>
    <xf numFmtId="0" fontId="11" fillId="0" borderId="49" xfId="6" applyFont="1" applyBorder="1" applyProtection="1"/>
    <xf numFmtId="3" fontId="3" fillId="0" borderId="50" xfId="6" applyNumberFormat="1" applyBorder="1" applyProtection="1"/>
    <xf numFmtId="164" fontId="3" fillId="0" borderId="50" xfId="6" applyNumberFormat="1" applyBorder="1" applyProtection="1"/>
    <xf numFmtId="165" fontId="3" fillId="0" borderId="34" xfId="6" applyNumberFormat="1" applyBorder="1" applyProtection="1"/>
    <xf numFmtId="165" fontId="3" fillId="0" borderId="50" xfId="6" applyNumberFormat="1" applyBorder="1" applyProtection="1"/>
    <xf numFmtId="165" fontId="11" fillId="0" borderId="33" xfId="6" applyNumberFormat="1" applyFont="1" applyBorder="1" applyProtection="1"/>
    <xf numFmtId="164" fontId="3" fillId="0" borderId="34" xfId="6" applyNumberFormat="1" applyFill="1" applyBorder="1" applyProtection="1"/>
    <xf numFmtId="164" fontId="3" fillId="0" borderId="33" xfId="6" applyNumberFormat="1" applyBorder="1" applyProtection="1"/>
    <xf numFmtId="164" fontId="3" fillId="0" borderId="35" xfId="6" applyNumberFormat="1" applyBorder="1" applyProtection="1"/>
    <xf numFmtId="0" fontId="5" fillId="0" borderId="27" xfId="6" applyFont="1" applyBorder="1" applyProtection="1"/>
    <xf numFmtId="3" fontId="5" fillId="0" borderId="19" xfId="6" applyNumberFormat="1" applyFont="1" applyBorder="1" applyProtection="1"/>
    <xf numFmtId="0" fontId="5" fillId="0" borderId="19" xfId="6" applyFont="1" applyBorder="1" applyProtection="1"/>
    <xf numFmtId="165" fontId="5" fillId="0" borderId="17" xfId="6" applyNumberFormat="1" applyFont="1" applyBorder="1" applyProtection="1"/>
    <xf numFmtId="165" fontId="5" fillId="0" borderId="19" xfId="6" applyNumberFormat="1" applyFont="1" applyBorder="1" applyProtection="1"/>
    <xf numFmtId="165" fontId="5" fillId="0" borderId="18" xfId="6" applyNumberFormat="1" applyFont="1" applyBorder="1" applyProtection="1"/>
    <xf numFmtId="0" fontId="11" fillId="2" borderId="15" xfId="6" quotePrefix="1" applyFont="1" applyFill="1" applyBorder="1" applyProtection="1"/>
    <xf numFmtId="0" fontId="13" fillId="2" borderId="15" xfId="6" quotePrefix="1" applyFont="1" applyFill="1" applyBorder="1" applyProtection="1"/>
    <xf numFmtId="0" fontId="11" fillId="2" borderId="25" xfId="6" quotePrefix="1" applyFont="1" applyFill="1" applyBorder="1" applyProtection="1"/>
    <xf numFmtId="14" fontId="4" fillId="0" borderId="0" xfId="6" quotePrefix="1" applyNumberFormat="1" applyFont="1" applyAlignment="1">
      <alignment horizontal="left"/>
    </xf>
    <xf numFmtId="0" fontId="0" fillId="0" borderId="47" xfId="0" applyBorder="1"/>
    <xf numFmtId="0" fontId="31" fillId="0" borderId="44" xfId="0" applyFont="1" applyBorder="1"/>
    <xf numFmtId="0" fontId="31" fillId="0" borderId="51" xfId="0" applyFont="1" applyBorder="1"/>
    <xf numFmtId="0" fontId="31" fillId="0" borderId="52" xfId="0" applyFont="1" applyBorder="1" applyAlignment="1">
      <alignment horizontal="center"/>
    </xf>
    <xf numFmtId="0" fontId="31" fillId="0" borderId="52" xfId="0" applyFont="1" applyBorder="1"/>
    <xf numFmtId="0" fontId="31" fillId="0" borderId="0" xfId="0" applyFont="1" applyBorder="1"/>
    <xf numFmtId="0" fontId="31" fillId="0" borderId="53" xfId="0" applyFont="1" applyBorder="1" applyAlignment="1">
      <alignment horizontal="center"/>
    </xf>
    <xf numFmtId="0" fontId="31" fillId="0" borderId="54" xfId="0" applyFont="1" applyBorder="1" applyAlignment="1">
      <alignment horizontal="center"/>
    </xf>
    <xf numFmtId="0" fontId="31" fillId="2" borderId="55" xfId="0" applyFont="1" applyFill="1" applyBorder="1" applyAlignment="1">
      <alignment horizontal="center"/>
    </xf>
    <xf numFmtId="167" fontId="31" fillId="0" borderId="44" xfId="0" applyNumberFormat="1" applyFont="1" applyBorder="1" applyAlignment="1">
      <alignment horizontal="center"/>
    </xf>
    <xf numFmtId="167" fontId="31" fillId="0" borderId="45" xfId="0" applyNumberFormat="1" applyFont="1" applyBorder="1" applyAlignment="1">
      <alignment horizontal="center"/>
    </xf>
    <xf numFmtId="167" fontId="31" fillId="2" borderId="56" xfId="0" applyNumberFormat="1" applyFont="1" applyFill="1" applyBorder="1" applyAlignment="1">
      <alignment horizontal="center"/>
    </xf>
    <xf numFmtId="167" fontId="31" fillId="0" borderId="42" xfId="0" applyNumberFormat="1" applyFont="1" applyBorder="1" applyAlignment="1">
      <alignment horizontal="center"/>
    </xf>
    <xf numFmtId="167" fontId="31" fillId="0" borderId="52" xfId="0" applyNumberFormat="1" applyFont="1" applyBorder="1" applyAlignment="1">
      <alignment horizontal="center"/>
    </xf>
    <xf numFmtId="167" fontId="31" fillId="2" borderId="55" xfId="0" applyNumberFormat="1" applyFont="1" applyFill="1" applyBorder="1" applyAlignment="1">
      <alignment horizontal="center"/>
    </xf>
    <xf numFmtId="167" fontId="31" fillId="0" borderId="54" xfId="0" applyNumberFormat="1" applyFont="1" applyBorder="1" applyAlignment="1">
      <alignment horizontal="center"/>
    </xf>
    <xf numFmtId="167" fontId="0" fillId="0" borderId="47" xfId="0" applyNumberFormat="1" applyBorder="1"/>
    <xf numFmtId="167" fontId="0" fillId="0" borderId="46" xfId="0" applyNumberFormat="1" applyBorder="1"/>
    <xf numFmtId="167" fontId="0" fillId="2" borderId="57" xfId="0" applyNumberFormat="1" applyFill="1" applyBorder="1"/>
    <xf numFmtId="167" fontId="0" fillId="0" borderId="43" xfId="0" applyNumberFormat="1" applyBorder="1"/>
    <xf numFmtId="0" fontId="0" fillId="0" borderId="58" xfId="0" applyBorder="1"/>
    <xf numFmtId="0" fontId="0" fillId="0" borderId="59" xfId="0" applyBorder="1"/>
    <xf numFmtId="0" fontId="0" fillId="0" borderId="41" xfId="0" applyBorder="1"/>
    <xf numFmtId="0" fontId="0" fillId="2" borderId="60" xfId="0" applyFill="1" applyBorder="1"/>
    <xf numFmtId="0" fontId="31" fillId="0" borderId="61" xfId="0" applyFont="1" applyBorder="1"/>
    <xf numFmtId="0" fontId="31" fillId="0" borderId="62" xfId="0" applyFont="1" applyBorder="1"/>
    <xf numFmtId="0" fontId="31" fillId="0" borderId="61" xfId="0" applyFont="1" applyBorder="1" applyAlignment="1">
      <alignment horizontal="center"/>
    </xf>
    <xf numFmtId="0" fontId="31" fillId="2" borderId="63" xfId="0" applyFont="1" applyFill="1" applyBorder="1" applyAlignment="1">
      <alignment horizontal="center"/>
    </xf>
    <xf numFmtId="0" fontId="31" fillId="0" borderId="64" xfId="0" applyFont="1" applyBorder="1"/>
    <xf numFmtId="167" fontId="31" fillId="0" borderId="64" xfId="0" applyNumberFormat="1" applyFont="1" applyBorder="1" applyAlignment="1">
      <alignment horizontal="center"/>
    </xf>
    <xf numFmtId="167" fontId="31" fillId="2" borderId="65" xfId="0" applyNumberFormat="1" applyFont="1" applyFill="1" applyBorder="1" applyAlignment="1">
      <alignment horizontal="center"/>
    </xf>
    <xf numFmtId="167" fontId="31" fillId="0" borderId="66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7" xfId="0" applyFont="1" applyBorder="1"/>
    <xf numFmtId="0" fontId="4" fillId="0" borderId="47" xfId="0" applyFont="1" applyBorder="1" applyAlignment="1">
      <alignment horizontal="center"/>
    </xf>
    <xf numFmtId="10" fontId="5" fillId="0" borderId="44" xfId="0" applyNumberFormat="1" applyFont="1" applyBorder="1"/>
    <xf numFmtId="0" fontId="15" fillId="0" borderId="44" xfId="0" applyFont="1" applyBorder="1"/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10" fontId="5" fillId="0" borderId="42" xfId="0" applyNumberFormat="1" applyFont="1" applyBorder="1"/>
    <xf numFmtId="0" fontId="4" fillId="0" borderId="60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5" fillId="0" borderId="56" xfId="0" applyFont="1" applyBorder="1"/>
    <xf numFmtId="3" fontId="4" fillId="0" borderId="56" xfId="0" applyNumberFormat="1" applyFont="1" applyBorder="1"/>
    <xf numFmtId="10" fontId="5" fillId="0" borderId="56" xfId="0" applyNumberFormat="1" applyFont="1" applyBorder="1"/>
    <xf numFmtId="3" fontId="5" fillId="0" borderId="56" xfId="0" applyNumberFormat="1" applyFont="1" applyBorder="1"/>
    <xf numFmtId="0" fontId="5" fillId="0" borderId="57" xfId="0" applyFont="1" applyBorder="1"/>
    <xf numFmtId="0" fontId="4" fillId="0" borderId="56" xfId="0" applyFont="1" applyBorder="1"/>
    <xf numFmtId="0" fontId="32" fillId="0" borderId="0" xfId="0" applyFont="1"/>
    <xf numFmtId="166" fontId="31" fillId="0" borderId="64" xfId="0" applyNumberFormat="1" applyFont="1" applyBorder="1" applyAlignment="1">
      <alignment horizontal="center"/>
    </xf>
    <xf numFmtId="166" fontId="31" fillId="0" borderId="67" xfId="0" applyNumberFormat="1" applyFont="1" applyBorder="1" applyAlignment="1">
      <alignment horizontal="center"/>
    </xf>
    <xf numFmtId="166" fontId="31" fillId="0" borderId="44" xfId="0" applyNumberFormat="1" applyFont="1" applyBorder="1" applyAlignment="1">
      <alignment horizontal="center"/>
    </xf>
    <xf numFmtId="166" fontId="31" fillId="0" borderId="68" xfId="0" applyNumberFormat="1" applyFont="1" applyBorder="1" applyAlignment="1">
      <alignment horizontal="center"/>
    </xf>
    <xf numFmtId="166" fontId="31" fillId="0" borderId="69" xfId="0" applyNumberFormat="1" applyFont="1" applyBorder="1" applyAlignment="1">
      <alignment horizontal="center"/>
    </xf>
    <xf numFmtId="166" fontId="31" fillId="0" borderId="45" xfId="0" applyNumberFormat="1" applyFont="1" applyBorder="1" applyAlignment="1">
      <alignment horizontal="center"/>
    </xf>
    <xf numFmtId="166" fontId="31" fillId="0" borderId="66" xfId="0" applyNumberFormat="1" applyFont="1" applyBorder="1" applyAlignment="1">
      <alignment horizontal="center"/>
    </xf>
    <xf numFmtId="166" fontId="31" fillId="0" borderId="70" xfId="0" applyNumberFormat="1" applyFont="1" applyBorder="1" applyAlignment="1">
      <alignment horizontal="center"/>
    </xf>
    <xf numFmtId="166" fontId="31" fillId="0" borderId="42" xfId="0" applyNumberFormat="1" applyFont="1" applyBorder="1" applyAlignment="1">
      <alignment horizontal="center"/>
    </xf>
    <xf numFmtId="0" fontId="18" fillId="0" borderId="0" xfId="0" applyFont="1"/>
    <xf numFmtId="0" fontId="0" fillId="0" borderId="0" xfId="0" applyBorder="1"/>
    <xf numFmtId="0" fontId="31" fillId="0" borderId="0" xfId="0" applyFont="1" applyBorder="1" applyAlignment="1">
      <alignment horizontal="center"/>
    </xf>
    <xf numFmtId="167" fontId="31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164" fontId="3" fillId="0" borderId="15" xfId="6" applyNumberFormat="1" applyFont="1" applyBorder="1" applyProtection="1"/>
    <xf numFmtId="164" fontId="4" fillId="0" borderId="0" xfId="6" applyNumberFormat="1" applyFont="1"/>
    <xf numFmtId="0" fontId="4" fillId="0" borderId="0" xfId="5" applyFont="1"/>
    <xf numFmtId="0" fontId="9" fillId="0" borderId="0" xfId="5" applyFont="1"/>
    <xf numFmtId="164" fontId="4" fillId="0" borderId="0" xfId="5" applyNumberFormat="1" applyFont="1"/>
    <xf numFmtId="0" fontId="9" fillId="0" borderId="0" xfId="0" applyFont="1"/>
    <xf numFmtId="168" fontId="4" fillId="0" borderId="0" xfId="0" applyNumberFormat="1" applyFont="1"/>
    <xf numFmtId="0" fontId="0" fillId="0" borderId="64" xfId="0" applyBorder="1"/>
    <xf numFmtId="0" fontId="31" fillId="0" borderId="64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0" xfId="0" applyFill="1"/>
    <xf numFmtId="0" fontId="31" fillId="0" borderId="68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2" borderId="65" xfId="0" applyFont="1" applyFill="1" applyBorder="1" applyAlignment="1">
      <alignment horizontal="center"/>
    </xf>
    <xf numFmtId="168" fontId="31" fillId="0" borderId="68" xfId="0" applyNumberFormat="1" applyFont="1" applyBorder="1"/>
    <xf numFmtId="168" fontId="31" fillId="2" borderId="65" xfId="0" applyNumberFormat="1" applyFont="1" applyFill="1" applyBorder="1"/>
    <xf numFmtId="168" fontId="31" fillId="0" borderId="66" xfId="0" applyNumberFormat="1" applyFont="1" applyBorder="1"/>
    <xf numFmtId="168" fontId="31" fillId="0" borderId="64" xfId="0" applyNumberFormat="1" applyFont="1" applyBorder="1"/>
    <xf numFmtId="0" fontId="3" fillId="7" borderId="27" xfId="6" applyFont="1" applyFill="1" applyBorder="1" applyProtection="1"/>
    <xf numFmtId="0" fontId="3" fillId="2" borderId="8" xfId="6" applyFont="1" applyFill="1" applyBorder="1" applyAlignment="1" applyProtection="1">
      <alignment horizontal="center"/>
    </xf>
    <xf numFmtId="0" fontId="3" fillId="2" borderId="9" xfId="6" applyFont="1" applyFill="1" applyBorder="1" applyAlignment="1" applyProtection="1">
      <alignment horizontal="center"/>
    </xf>
    <xf numFmtId="164" fontId="33" fillId="0" borderId="17" xfId="6" applyNumberFormat="1" applyFont="1" applyFill="1" applyBorder="1" applyProtection="1"/>
    <xf numFmtId="164" fontId="33" fillId="0" borderId="27" xfId="6" applyNumberFormat="1" applyFont="1" applyFill="1" applyBorder="1" applyProtection="1"/>
    <xf numFmtId="164" fontId="33" fillId="0" borderId="19" xfId="6" applyNumberFormat="1" applyFont="1" applyFill="1" applyBorder="1" applyProtection="1"/>
    <xf numFmtId="164" fontId="15" fillId="0" borderId="17" xfId="6" applyNumberFormat="1" applyFont="1" applyFill="1" applyBorder="1" applyProtection="1"/>
    <xf numFmtId="164" fontId="15" fillId="0" borderId="18" xfId="6" applyNumberFormat="1" applyFont="1" applyBorder="1" applyProtection="1"/>
    <xf numFmtId="164" fontId="15" fillId="0" borderId="19" xfId="6" applyNumberFormat="1" applyFont="1" applyBorder="1" applyProtection="1"/>
    <xf numFmtId="6" fontId="20" fillId="3" borderId="12" xfId="5" applyNumberFormat="1" applyFont="1" applyFill="1" applyBorder="1" applyAlignment="1" applyProtection="1">
      <alignment horizontal="center"/>
    </xf>
    <xf numFmtId="6" fontId="20" fillId="3" borderId="14" xfId="5" applyNumberFormat="1" applyFont="1" applyFill="1" applyBorder="1" applyAlignment="1" applyProtection="1">
      <alignment horizontal="center"/>
    </xf>
    <xf numFmtId="6" fontId="20" fillId="3" borderId="13" xfId="5" applyNumberFormat="1" applyFont="1" applyFill="1" applyBorder="1" applyAlignment="1" applyProtection="1">
      <alignment horizontal="center"/>
    </xf>
    <xf numFmtId="0" fontId="24" fillId="3" borderId="15" xfId="5" applyFont="1" applyFill="1" applyBorder="1" applyProtection="1"/>
    <xf numFmtId="164" fontId="34" fillId="3" borderId="18" xfId="5" applyNumberFormat="1" applyFont="1" applyFill="1" applyBorder="1" applyProtection="1"/>
    <xf numFmtId="165" fontId="5" fillId="0" borderId="18" xfId="5" applyNumberFormat="1" applyFont="1" applyBorder="1" applyProtection="1"/>
    <xf numFmtId="0" fontId="26" fillId="0" borderId="15" xfId="5" applyFont="1" applyBorder="1" applyProtection="1"/>
    <xf numFmtId="164" fontId="4" fillId="3" borderId="18" xfId="5" applyNumberFormat="1" applyFont="1" applyFill="1" applyBorder="1" applyProtection="1"/>
    <xf numFmtId="164" fontId="5" fillId="0" borderId="18" xfId="5" applyNumberFormat="1" applyFont="1" applyBorder="1" applyProtection="1"/>
    <xf numFmtId="165" fontId="20" fillId="0" borderId="28" xfId="5" applyNumberFormat="1" applyFont="1" applyBorder="1" applyProtection="1"/>
    <xf numFmtId="164" fontId="36" fillId="0" borderId="17" xfId="6" applyNumberFormat="1" applyFont="1" applyFill="1" applyBorder="1" applyProtection="1"/>
    <xf numFmtId="164" fontId="36" fillId="0" borderId="18" xfId="6" applyNumberFormat="1" applyFont="1" applyBorder="1" applyProtection="1"/>
    <xf numFmtId="164" fontId="36" fillId="0" borderId="19" xfId="6" applyNumberFormat="1" applyFont="1" applyBorder="1" applyProtection="1"/>
    <xf numFmtId="164" fontId="36" fillId="0" borderId="16" xfId="6" applyNumberFormat="1" applyFont="1" applyBorder="1" applyProtection="1"/>
    <xf numFmtId="164" fontId="3" fillId="4" borderId="19" xfId="6" applyNumberFormat="1" applyFont="1" applyFill="1" applyBorder="1" applyProtection="1"/>
    <xf numFmtId="0" fontId="3" fillId="2" borderId="71" xfId="6" applyFont="1" applyFill="1" applyBorder="1" applyAlignment="1" applyProtection="1">
      <alignment horizontal="left"/>
    </xf>
    <xf numFmtId="6" fontId="3" fillId="2" borderId="12" xfId="6" applyNumberFormat="1" applyFill="1" applyBorder="1" applyAlignment="1" applyProtection="1">
      <alignment horizontal="center"/>
    </xf>
    <xf numFmtId="6" fontId="3" fillId="2" borderId="13" xfId="6" applyNumberFormat="1" applyFill="1" applyBorder="1" applyAlignment="1" applyProtection="1">
      <alignment horizontal="center"/>
    </xf>
    <xf numFmtId="6" fontId="3" fillId="2" borderId="14" xfId="6" applyNumberFormat="1" applyFill="1" applyBorder="1" applyAlignment="1" applyProtection="1">
      <alignment horizontal="center"/>
    </xf>
    <xf numFmtId="0" fontId="5" fillId="7" borderId="16" xfId="5" applyFont="1" applyFill="1" applyBorder="1" applyProtection="1"/>
    <xf numFmtId="165" fontId="3" fillId="0" borderId="19" xfId="6" applyNumberFormat="1" applyFont="1" applyBorder="1" applyProtection="1"/>
    <xf numFmtId="165" fontId="37" fillId="0" borderId="16" xfId="5" applyNumberFormat="1" applyFont="1" applyBorder="1" applyProtection="1"/>
    <xf numFmtId="164" fontId="37" fillId="0" borderId="18" xfId="5" applyNumberFormat="1" applyFont="1" applyBorder="1" applyProtection="1"/>
    <xf numFmtId="164" fontId="24" fillId="9" borderId="16" xfId="5" applyNumberFormat="1" applyFont="1" applyFill="1" applyBorder="1" applyProtection="1"/>
    <xf numFmtId="164" fontId="19" fillId="9" borderId="17" xfId="5" applyNumberFormat="1" applyFont="1" applyFill="1" applyBorder="1" applyProtection="1"/>
    <xf numFmtId="164" fontId="20" fillId="9" borderId="14" xfId="5" applyNumberFormat="1" applyFont="1" applyFill="1" applyBorder="1" applyProtection="1"/>
    <xf numFmtId="164" fontId="19" fillId="9" borderId="23" xfId="5" applyNumberFormat="1" applyFont="1" applyFill="1" applyBorder="1" applyProtection="1"/>
    <xf numFmtId="164" fontId="37" fillId="9" borderId="16" xfId="5" applyNumberFormat="1" applyFont="1" applyFill="1" applyBorder="1" applyProtection="1"/>
    <xf numFmtId="164" fontId="24" fillId="0" borderId="16" xfId="5" applyNumberFormat="1" applyFont="1" applyFill="1" applyBorder="1" applyProtection="1"/>
    <xf numFmtId="164" fontId="19" fillId="0" borderId="17" xfId="5" applyNumberFormat="1" applyFont="1" applyFill="1" applyBorder="1" applyProtection="1"/>
    <xf numFmtId="164" fontId="19" fillId="0" borderId="23" xfId="5" applyNumberFormat="1" applyFont="1" applyFill="1" applyBorder="1" applyProtection="1"/>
    <xf numFmtId="164" fontId="20" fillId="0" borderId="14" xfId="5" applyNumberFormat="1" applyFont="1" applyFill="1" applyBorder="1" applyProtection="1"/>
    <xf numFmtId="164" fontId="20" fillId="0" borderId="17" xfId="5" applyNumberFormat="1" applyFont="1" applyFill="1" applyBorder="1" applyProtection="1"/>
    <xf numFmtId="165" fontId="3" fillId="0" borderId="28" xfId="3" applyNumberFormat="1" applyFont="1" applyBorder="1" applyProtection="1"/>
    <xf numFmtId="168" fontId="0" fillId="0" borderId="0" xfId="0" applyNumberFormat="1"/>
    <xf numFmtId="164" fontId="5" fillId="0" borderId="18" xfId="6" applyNumberFormat="1" applyFont="1" applyBorder="1" applyProtection="1"/>
    <xf numFmtId="3" fontId="5" fillId="2" borderId="17" xfId="6" applyNumberFormat="1" applyFont="1" applyFill="1" applyBorder="1" applyProtection="1"/>
    <xf numFmtId="3" fontId="5" fillId="0" borderId="16" xfId="6" applyNumberFormat="1" applyFont="1" applyBorder="1" applyProtection="1"/>
    <xf numFmtId="164" fontId="5" fillId="0" borderId="16" xfId="6" applyNumberFormat="1" applyFont="1" applyBorder="1" applyProtection="1"/>
    <xf numFmtId="164" fontId="5" fillId="0" borderId="19" xfId="6" applyNumberFormat="1" applyFont="1" applyBorder="1" applyProtection="1"/>
    <xf numFmtId="0" fontId="5" fillId="0" borderId="15" xfId="5" applyFont="1" applyBorder="1" applyProtection="1"/>
    <xf numFmtId="164" fontId="5" fillId="0" borderId="16" xfId="5" applyNumberFormat="1" applyFont="1" applyBorder="1" applyProtection="1"/>
    <xf numFmtId="165" fontId="5" fillId="0" borderId="16" xfId="5" applyNumberFormat="1" applyFont="1" applyBorder="1" applyProtection="1"/>
    <xf numFmtId="164" fontId="5" fillId="3" borderId="17" xfId="5" applyNumberFormat="1" applyFont="1" applyFill="1" applyBorder="1" applyProtection="1"/>
    <xf numFmtId="0" fontId="5" fillId="0" borderId="0" xfId="5" applyFont="1"/>
    <xf numFmtId="3" fontId="5" fillId="0" borderId="19" xfId="6" applyNumberFormat="1" applyFont="1" applyFill="1" applyBorder="1" applyProtection="1"/>
    <xf numFmtId="0" fontId="5" fillId="0" borderId="19" xfId="6" applyFont="1" applyFill="1" applyBorder="1" applyProtection="1"/>
    <xf numFmtId="168" fontId="31" fillId="0" borderId="72" xfId="0" applyNumberFormat="1" applyFont="1" applyBorder="1"/>
    <xf numFmtId="165" fontId="20" fillId="0" borderId="17" xfId="5" applyNumberFormat="1" applyFont="1" applyBorder="1" applyProtection="1"/>
    <xf numFmtId="164" fontId="5" fillId="0" borderId="15" xfId="5" applyNumberFormat="1" applyFont="1" applyBorder="1" applyProtection="1"/>
    <xf numFmtId="0" fontId="39" fillId="2" borderId="63" xfId="0" applyFont="1" applyFill="1" applyBorder="1" applyAlignment="1">
      <alignment horizontal="center"/>
    </xf>
    <xf numFmtId="166" fontId="39" fillId="2" borderId="65" xfId="0" applyNumberFormat="1" applyFont="1" applyFill="1" applyBorder="1" applyAlignment="1">
      <alignment horizontal="center"/>
    </xf>
    <xf numFmtId="166" fontId="39" fillId="2" borderId="73" xfId="0" applyNumberFormat="1" applyFont="1" applyFill="1" applyBorder="1" applyAlignment="1">
      <alignment horizontal="center"/>
    </xf>
    <xf numFmtId="167" fontId="39" fillId="2" borderId="56" xfId="0" applyNumberFormat="1" applyFont="1" applyFill="1" applyBorder="1" applyAlignment="1">
      <alignment horizontal="center"/>
    </xf>
    <xf numFmtId="166" fontId="39" fillId="2" borderId="56" xfId="0" applyNumberFormat="1" applyFont="1" applyFill="1" applyBorder="1" applyAlignment="1">
      <alignment horizontal="center"/>
    </xf>
    <xf numFmtId="167" fontId="39" fillId="2" borderId="57" xfId="0" applyNumberFormat="1" applyFont="1" applyFill="1" applyBorder="1"/>
    <xf numFmtId="0" fontId="5" fillId="0" borderId="59" xfId="0" applyFont="1" applyBorder="1"/>
    <xf numFmtId="0" fontId="5" fillId="0" borderId="74" xfId="0" applyFont="1" applyBorder="1"/>
    <xf numFmtId="0" fontId="5" fillId="0" borderId="41" xfId="0" applyFont="1" applyBorder="1"/>
    <xf numFmtId="0" fontId="5" fillId="0" borderId="75" xfId="0" applyFont="1" applyBorder="1"/>
    <xf numFmtId="0" fontId="5" fillId="0" borderId="58" xfId="0" applyFont="1" applyBorder="1"/>
    <xf numFmtId="0" fontId="5" fillId="0" borderId="60" xfId="0" applyFont="1" applyBorder="1"/>
    <xf numFmtId="0" fontId="0" fillId="0" borderId="0" xfId="0" applyFill="1" applyBorder="1"/>
    <xf numFmtId="0" fontId="31" fillId="0" borderId="0" xfId="0" applyFont="1" applyAlignment="1">
      <alignment horizontal="right"/>
    </xf>
    <xf numFmtId="0" fontId="41" fillId="4" borderId="15" xfId="3" applyFont="1" applyFill="1" applyBorder="1" applyAlignment="1" applyProtection="1">
      <alignment horizontal="right"/>
    </xf>
    <xf numFmtId="0" fontId="40" fillId="0" borderId="0" xfId="7" applyFont="1" applyFill="1"/>
    <xf numFmtId="0" fontId="42" fillId="4" borderId="15" xfId="3" applyFont="1" applyFill="1" applyBorder="1" applyAlignment="1" applyProtection="1">
      <alignment horizontal="right"/>
    </xf>
    <xf numFmtId="0" fontId="28" fillId="0" borderId="15" xfId="5" applyFont="1" applyBorder="1" applyAlignment="1" applyProtection="1">
      <alignment horizontal="right"/>
    </xf>
    <xf numFmtId="164" fontId="19" fillId="0" borderId="0" xfId="5" applyNumberFormat="1" applyFont="1" applyFill="1" applyBorder="1" applyProtection="1"/>
    <xf numFmtId="0" fontId="42" fillId="4" borderId="18" xfId="3" applyFont="1" applyFill="1" applyBorder="1" applyAlignment="1" applyProtection="1">
      <alignment horizontal="right"/>
    </xf>
    <xf numFmtId="0" fontId="42" fillId="4" borderId="19" xfId="3" applyFont="1" applyFill="1" applyBorder="1" applyAlignment="1" applyProtection="1">
      <alignment horizontal="right"/>
    </xf>
    <xf numFmtId="164" fontId="27" fillId="0" borderId="19" xfId="5" applyNumberFormat="1" applyFont="1" applyBorder="1" applyProtection="1"/>
    <xf numFmtId="164" fontId="43" fillId="0" borderId="17" xfId="5" applyNumberFormat="1" applyFont="1" applyFill="1" applyBorder="1" applyProtection="1"/>
    <xf numFmtId="164" fontId="43" fillId="0" borderId="18" xfId="5" applyNumberFormat="1" applyFont="1" applyBorder="1" applyProtection="1"/>
    <xf numFmtId="164" fontId="43" fillId="0" borderId="16" xfId="5" applyNumberFormat="1" applyFont="1" applyBorder="1" applyProtection="1"/>
    <xf numFmtId="0" fontId="29" fillId="4" borderId="15" xfId="3" applyFont="1" applyFill="1" applyBorder="1" applyAlignment="1" applyProtection="1">
      <alignment horizontal="right"/>
    </xf>
    <xf numFmtId="164" fontId="44" fillId="0" borderId="18" xfId="5" applyNumberFormat="1" applyFont="1" applyBorder="1" applyProtection="1"/>
    <xf numFmtId="164" fontId="19" fillId="0" borderId="18" xfId="5" applyNumberFormat="1" applyFont="1" applyFill="1" applyBorder="1" applyProtection="1"/>
    <xf numFmtId="0" fontId="4" fillId="5" borderId="30" xfId="6" applyFont="1" applyFill="1" applyBorder="1" applyProtection="1"/>
    <xf numFmtId="0" fontId="27" fillId="0" borderId="15" xfId="5" applyFont="1" applyBorder="1" applyAlignment="1" applyProtection="1">
      <alignment horizontal="right"/>
    </xf>
    <xf numFmtId="164" fontId="27" fillId="0" borderId="28" xfId="5" applyNumberFormat="1" applyFont="1" applyBorder="1" applyProtection="1"/>
    <xf numFmtId="0" fontId="3" fillId="0" borderId="76" xfId="6" applyFont="1" applyBorder="1" applyProtection="1"/>
    <xf numFmtId="3" fontId="3" fillId="0" borderId="12" xfId="6" applyNumberFormat="1" applyBorder="1" applyProtection="1"/>
    <xf numFmtId="3" fontId="3" fillId="0" borderId="12" xfId="6" applyNumberFormat="1" applyFont="1" applyBorder="1" applyProtection="1"/>
    <xf numFmtId="0" fontId="3" fillId="0" borderId="12" xfId="6" applyBorder="1" applyProtection="1"/>
    <xf numFmtId="165" fontId="3" fillId="0" borderId="12" xfId="6" applyNumberFormat="1" applyFont="1" applyBorder="1" applyProtection="1"/>
    <xf numFmtId="165" fontId="3" fillId="0" borderId="26" xfId="6" applyNumberFormat="1" applyFont="1" applyBorder="1" applyProtection="1"/>
    <xf numFmtId="0" fontId="3" fillId="2" borderId="14" xfId="6" applyFont="1" applyFill="1" applyBorder="1" applyProtection="1"/>
    <xf numFmtId="0" fontId="3" fillId="0" borderId="12" xfId="6" applyFont="1" applyBorder="1" applyProtection="1"/>
    <xf numFmtId="0" fontId="3" fillId="0" borderId="13" xfId="6" applyFont="1" applyBorder="1" applyProtection="1"/>
    <xf numFmtId="0" fontId="3" fillId="0" borderId="27" xfId="6" applyBorder="1" applyAlignment="1" applyProtection="1"/>
    <xf numFmtId="0" fontId="3" fillId="0" borderId="27" xfId="6" applyFont="1" applyBorder="1" applyAlignment="1" applyProtection="1"/>
    <xf numFmtId="3" fontId="29" fillId="0" borderId="19" xfId="6" applyNumberFormat="1" applyFont="1" applyBorder="1" applyProtection="1"/>
    <xf numFmtId="3" fontId="30" fillId="0" borderId="16" xfId="6" applyNumberFormat="1" applyFont="1" applyBorder="1" applyProtection="1"/>
    <xf numFmtId="0" fontId="42" fillId="4" borderId="16" xfId="3" applyFont="1" applyFill="1" applyBorder="1" applyAlignment="1" applyProtection="1">
      <alignment horizontal="right"/>
    </xf>
    <xf numFmtId="3" fontId="29" fillId="0" borderId="17" xfId="6" applyNumberFormat="1" applyFont="1" applyFill="1" applyBorder="1" applyProtection="1"/>
    <xf numFmtId="0" fontId="5" fillId="0" borderId="0" xfId="7" applyFont="1" applyFill="1" applyProtection="1"/>
    <xf numFmtId="0" fontId="4" fillId="0" borderId="0" xfId="7" applyFont="1" applyFill="1" applyProtection="1"/>
    <xf numFmtId="0" fontId="5" fillId="0" borderId="0" xfId="7" applyFont="1" applyFill="1"/>
    <xf numFmtId="0" fontId="1" fillId="0" borderId="0" xfId="0" applyFont="1"/>
    <xf numFmtId="0" fontId="3" fillId="0" borderId="0" xfId="3" applyFont="1" applyFill="1" applyProtection="1">
      <protection locked="0"/>
    </xf>
    <xf numFmtId="0" fontId="3" fillId="0" borderId="0" xfId="3" applyFont="1" applyProtection="1">
      <protection locked="0"/>
    </xf>
    <xf numFmtId="0" fontId="4" fillId="0" borderId="0" xfId="6" applyFont="1" applyProtection="1">
      <protection locked="0"/>
    </xf>
    <xf numFmtId="0" fontId="3" fillId="0" borderId="0" xfId="7" applyFont="1" applyProtection="1">
      <protection locked="0"/>
    </xf>
    <xf numFmtId="0" fontId="3" fillId="0" borderId="0" xfId="6" applyProtection="1">
      <protection locked="0"/>
    </xf>
    <xf numFmtId="0" fontId="8" fillId="0" borderId="0" xfId="0" applyFont="1" applyProtection="1">
      <protection locked="0"/>
    </xf>
    <xf numFmtId="0" fontId="4" fillId="0" borderId="0" xfId="6" quotePrefix="1" applyFont="1" applyProtection="1">
      <protection locked="0"/>
    </xf>
    <xf numFmtId="0" fontId="9" fillId="0" borderId="0" xfId="7" applyFont="1" applyProtection="1">
      <protection locked="0"/>
    </xf>
    <xf numFmtId="0" fontId="3" fillId="0" borderId="0" xfId="3" applyFont="1" applyFill="1" applyBorder="1" applyProtection="1">
      <protection locked="0"/>
    </xf>
    <xf numFmtId="0" fontId="3" fillId="2" borderId="8" xfId="7" applyFont="1" applyFill="1" applyBorder="1" applyAlignment="1" applyProtection="1">
      <alignment horizontal="center"/>
      <protection locked="0"/>
    </xf>
    <xf numFmtId="0" fontId="3" fillId="2" borderId="8" xfId="6" applyFont="1" applyFill="1" applyBorder="1" applyAlignment="1" applyProtection="1">
      <alignment horizontal="center"/>
      <protection locked="0"/>
    </xf>
    <xf numFmtId="0" fontId="3" fillId="2" borderId="12" xfId="7" applyFont="1" applyFill="1" applyBorder="1" applyAlignment="1" applyProtection="1">
      <alignment horizontal="center"/>
      <protection locked="0"/>
    </xf>
    <xf numFmtId="164" fontId="3" fillId="0" borderId="21" xfId="3" applyNumberFormat="1" applyFont="1" applyBorder="1" applyProtection="1">
      <protection locked="0"/>
    </xf>
    <xf numFmtId="0" fontId="3" fillId="0" borderId="0" xfId="3" applyFont="1" applyBorder="1" applyProtection="1">
      <protection locked="0"/>
    </xf>
    <xf numFmtId="164" fontId="11" fillId="2" borderId="77" xfId="3" applyNumberFormat="1" applyFont="1" applyFill="1" applyBorder="1" applyProtection="1">
      <protection locked="0"/>
    </xf>
    <xf numFmtId="165" fontId="11" fillId="2" borderId="78" xfId="3" applyNumberFormat="1" applyFont="1" applyFill="1" applyBorder="1" applyProtection="1">
      <protection locked="0"/>
    </xf>
    <xf numFmtId="3" fontId="4" fillId="0" borderId="18" xfId="3" applyNumberFormat="1" applyFont="1" applyFill="1" applyBorder="1" applyProtection="1">
      <protection locked="0"/>
    </xf>
    <xf numFmtId="3" fontId="3" fillId="0" borderId="0" xfId="3" applyNumberFormat="1" applyFont="1" applyFill="1" applyProtection="1">
      <protection locked="0"/>
    </xf>
    <xf numFmtId="164" fontId="11" fillId="2" borderId="18" xfId="3" applyNumberFormat="1" applyFont="1" applyFill="1" applyBorder="1" applyProtection="1">
      <protection locked="0"/>
    </xf>
    <xf numFmtId="165" fontId="11" fillId="2" borderId="79" xfId="3" applyNumberFormat="1" applyFont="1" applyFill="1" applyBorder="1" applyProtection="1">
      <protection locked="0"/>
    </xf>
    <xf numFmtId="3" fontId="9" fillId="2" borderId="18" xfId="3" applyNumberFormat="1" applyFont="1" applyFill="1" applyBorder="1" applyProtection="1">
      <protection locked="0"/>
    </xf>
    <xf numFmtId="164" fontId="3" fillId="0" borderId="26" xfId="3" applyNumberFormat="1" applyFont="1" applyFill="1" applyBorder="1" applyProtection="1">
      <protection locked="0"/>
    </xf>
    <xf numFmtId="165" fontId="11" fillId="0" borderId="80" xfId="3" applyNumberFormat="1" applyFont="1" applyFill="1" applyBorder="1" applyProtection="1">
      <protection locked="0"/>
    </xf>
    <xf numFmtId="164" fontId="3" fillId="0" borderId="18" xfId="3" applyNumberFormat="1" applyFont="1" applyFill="1" applyBorder="1" applyProtection="1">
      <protection locked="0"/>
    </xf>
    <xf numFmtId="164" fontId="4" fillId="2" borderId="18" xfId="3" applyNumberFormat="1" applyFont="1" applyFill="1" applyBorder="1" applyProtection="1">
      <protection locked="0"/>
    </xf>
    <xf numFmtId="164" fontId="4" fillId="2" borderId="19" xfId="3" applyNumberFormat="1" applyFont="1" applyFill="1" applyBorder="1" applyProtection="1">
      <protection locked="0"/>
    </xf>
    <xf numFmtId="164" fontId="50" fillId="4" borderId="18" xfId="3" applyNumberFormat="1" applyFont="1" applyFill="1" applyBorder="1" applyProtection="1">
      <protection locked="0"/>
    </xf>
    <xf numFmtId="164" fontId="4" fillId="4" borderId="18" xfId="3" applyNumberFormat="1" applyFont="1" applyFill="1" applyBorder="1" applyProtection="1">
      <protection locked="0"/>
    </xf>
    <xf numFmtId="164" fontId="3" fillId="0" borderId="19" xfId="3" applyNumberFormat="1" applyFont="1" applyBorder="1" applyProtection="1">
      <protection locked="0"/>
    </xf>
    <xf numFmtId="164" fontId="4" fillId="12" borderId="18" xfId="3" applyNumberFormat="1" applyFont="1" applyFill="1" applyBorder="1" applyProtection="1">
      <protection locked="0"/>
    </xf>
    <xf numFmtId="164" fontId="3" fillId="12" borderId="18" xfId="3" applyNumberFormat="1" applyFont="1" applyFill="1" applyBorder="1" applyProtection="1">
      <protection locked="0"/>
    </xf>
    <xf numFmtId="164" fontId="3" fillId="0" borderId="18" xfId="3" applyNumberFormat="1" applyFont="1" applyBorder="1" applyProtection="1">
      <protection locked="0"/>
    </xf>
    <xf numFmtId="165" fontId="3" fillId="0" borderId="19" xfId="3" applyNumberFormat="1" applyFont="1" applyBorder="1" applyProtection="1">
      <protection locked="0"/>
    </xf>
    <xf numFmtId="165" fontId="3" fillId="0" borderId="18" xfId="3" applyNumberFormat="1" applyFont="1" applyBorder="1" applyProtection="1">
      <protection locked="0"/>
    </xf>
    <xf numFmtId="164" fontId="4" fillId="0" borderId="18" xfId="3" applyNumberFormat="1" applyFont="1" applyBorder="1" applyProtection="1">
      <protection locked="0"/>
    </xf>
    <xf numFmtId="165" fontId="4" fillId="0" borderId="18" xfId="3" applyNumberFormat="1" applyFont="1" applyBorder="1" applyProtection="1">
      <protection locked="0"/>
    </xf>
    <xf numFmtId="164" fontId="4" fillId="0" borderId="19" xfId="3" applyNumberFormat="1" applyFont="1" applyBorder="1" applyProtection="1">
      <protection locked="0"/>
    </xf>
    <xf numFmtId="164" fontId="48" fillId="0" borderId="18" xfId="3" applyNumberFormat="1" applyFont="1" applyBorder="1" applyProtection="1">
      <protection locked="0"/>
    </xf>
    <xf numFmtId="0" fontId="5" fillId="0" borderId="0" xfId="3" applyFont="1" applyProtection="1">
      <protection locked="0"/>
    </xf>
    <xf numFmtId="164" fontId="3" fillId="0" borderId="0" xfId="3" applyNumberFormat="1" applyFont="1" applyBorder="1" applyProtection="1">
      <protection locked="0"/>
    </xf>
    <xf numFmtId="164" fontId="4" fillId="7" borderId="19" xfId="3" applyNumberFormat="1" applyFont="1" applyFill="1" applyBorder="1" applyProtection="1">
      <protection locked="0"/>
    </xf>
    <xf numFmtId="3" fontId="3" fillId="0" borderId="19" xfId="6" applyNumberFormat="1" applyFont="1" applyBorder="1" applyProtection="1">
      <protection locked="0"/>
    </xf>
    <xf numFmtId="165" fontId="3" fillId="0" borderId="19" xfId="6" applyNumberFormat="1" applyFont="1" applyBorder="1" applyProtection="1">
      <protection locked="0"/>
    </xf>
    <xf numFmtId="165" fontId="3" fillId="0" borderId="18" xfId="6" applyNumberFormat="1" applyFont="1" applyBorder="1" applyProtection="1">
      <protection locked="0"/>
    </xf>
    <xf numFmtId="0" fontId="5" fillId="0" borderId="0" xfId="3" applyFont="1" applyFill="1" applyProtection="1">
      <protection locked="0"/>
    </xf>
    <xf numFmtId="165" fontId="4" fillId="2" borderId="19" xfId="3" applyNumberFormat="1" applyFont="1" applyFill="1" applyBorder="1" applyProtection="1">
      <protection locked="0"/>
    </xf>
    <xf numFmtId="3" fontId="3" fillId="0" borderId="19" xfId="3" applyNumberFormat="1" applyFont="1" applyBorder="1" applyProtection="1">
      <protection locked="0"/>
    </xf>
    <xf numFmtId="3" fontId="3" fillId="0" borderId="18" xfId="3" applyNumberFormat="1" applyFont="1" applyBorder="1" applyProtection="1">
      <protection locked="0"/>
    </xf>
    <xf numFmtId="0" fontId="5" fillId="0" borderId="0" xfId="3" applyFont="1" applyFill="1" applyBorder="1" applyProtection="1">
      <protection locked="0"/>
    </xf>
    <xf numFmtId="164" fontId="4" fillId="2" borderId="77" xfId="3" applyNumberFormat="1" applyFont="1" applyFill="1" applyBorder="1" applyProtection="1">
      <protection locked="0"/>
    </xf>
    <xf numFmtId="165" fontId="4" fillId="2" borderId="36" xfId="3" applyNumberFormat="1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3" fontId="5" fillId="0" borderId="0" xfId="3" applyNumberFormat="1" applyFont="1" applyFill="1" applyProtection="1">
      <protection locked="0"/>
    </xf>
    <xf numFmtId="3" fontId="5" fillId="0" borderId="0" xfId="3" applyNumberFormat="1" applyFont="1" applyFill="1" applyBorder="1" applyProtection="1">
      <protection locked="0"/>
    </xf>
    <xf numFmtId="0" fontId="5" fillId="0" borderId="0" xfId="3" applyFont="1" applyBorder="1" applyProtection="1">
      <protection locked="0"/>
    </xf>
    <xf numFmtId="0" fontId="4" fillId="3" borderId="82" xfId="6" applyFont="1" applyFill="1" applyBorder="1" applyProtection="1">
      <protection locked="0"/>
    </xf>
    <xf numFmtId="0" fontId="3" fillId="0" borderId="82" xfId="6" applyFont="1" applyBorder="1" applyProtection="1">
      <protection locked="0"/>
    </xf>
    <xf numFmtId="165" fontId="4" fillId="4" borderId="19" xfId="3" applyNumberFormat="1" applyFont="1" applyFill="1" applyBorder="1" applyProtection="1">
      <protection locked="0"/>
    </xf>
    <xf numFmtId="0" fontId="3" fillId="2" borderId="83" xfId="7" applyFont="1" applyFill="1" applyBorder="1" applyAlignment="1" applyProtection="1">
      <alignment horizontal="center"/>
      <protection locked="0"/>
    </xf>
    <xf numFmtId="0" fontId="3" fillId="2" borderId="85" xfId="7" applyFont="1" applyFill="1" applyBorder="1" applyProtection="1">
      <protection locked="0"/>
    </xf>
    <xf numFmtId="0" fontId="4" fillId="0" borderId="86" xfId="3" applyFont="1" applyBorder="1" applyProtection="1">
      <protection locked="0"/>
    </xf>
    <xf numFmtId="165" fontId="4" fillId="0" borderId="77" xfId="3" applyNumberFormat="1" applyFont="1" applyBorder="1" applyProtection="1">
      <protection locked="0"/>
    </xf>
    <xf numFmtId="0" fontId="11" fillId="2" borderId="87" xfId="6" quotePrefix="1" applyFont="1" applyFill="1" applyBorder="1" applyProtection="1">
      <protection locked="0"/>
    </xf>
    <xf numFmtId="165" fontId="18" fillId="0" borderId="19" xfId="3" applyNumberFormat="1" applyFont="1" applyFill="1" applyBorder="1" applyProtection="1">
      <protection locked="0"/>
    </xf>
    <xf numFmtId="165" fontId="4" fillId="0" borderId="36" xfId="3" applyNumberFormat="1" applyFont="1" applyFill="1" applyBorder="1" applyProtection="1">
      <protection locked="0"/>
    </xf>
    <xf numFmtId="0" fontId="9" fillId="2" borderId="87" xfId="3" applyFont="1" applyFill="1" applyBorder="1" applyProtection="1">
      <protection locked="0"/>
    </xf>
    <xf numFmtId="165" fontId="3" fillId="0" borderId="19" xfId="3" applyNumberFormat="1" applyFont="1" applyFill="1" applyBorder="1" applyProtection="1">
      <protection locked="0"/>
    </xf>
    <xf numFmtId="0" fontId="9" fillId="2" borderId="82" xfId="3" applyFont="1" applyFill="1" applyBorder="1" applyProtection="1">
      <protection locked="0"/>
    </xf>
    <xf numFmtId="0" fontId="4" fillId="4" borderId="87" xfId="3" applyFont="1" applyFill="1" applyBorder="1" applyProtection="1">
      <protection locked="0"/>
    </xf>
    <xf numFmtId="0" fontId="15" fillId="0" borderId="87" xfId="3" applyFont="1" applyBorder="1" applyProtection="1">
      <protection locked="0"/>
    </xf>
    <xf numFmtId="0" fontId="4" fillId="0" borderId="87" xfId="3" applyFont="1" applyBorder="1" applyProtection="1">
      <protection locked="0"/>
    </xf>
    <xf numFmtId="165" fontId="4" fillId="0" borderId="19" xfId="3" applyNumberFormat="1" applyFont="1" applyBorder="1" applyProtection="1">
      <protection locked="0"/>
    </xf>
    <xf numFmtId="164" fontId="4" fillId="0" borderId="0" xfId="3" applyNumberFormat="1" applyFont="1" applyFill="1" applyBorder="1" applyProtection="1">
      <protection locked="0"/>
    </xf>
    <xf numFmtId="0" fontId="3" fillId="0" borderId="87" xfId="3" applyFont="1" applyBorder="1" applyProtection="1">
      <protection locked="0"/>
    </xf>
    <xf numFmtId="164" fontId="4" fillId="0" borderId="87" xfId="3" applyNumberFormat="1" applyFont="1" applyBorder="1" applyProtection="1">
      <protection locked="0"/>
    </xf>
    <xf numFmtId="0" fontId="48" fillId="0" borderId="87" xfId="3" applyFont="1" applyBorder="1" applyProtection="1">
      <protection locked="0"/>
    </xf>
    <xf numFmtId="165" fontId="4" fillId="10" borderId="19" xfId="3" applyNumberFormat="1" applyFont="1" applyFill="1" applyBorder="1" applyProtection="1">
      <protection locked="0"/>
    </xf>
    <xf numFmtId="0" fontId="4" fillId="0" borderId="0" xfId="3" applyFont="1" applyFill="1" applyBorder="1" applyProtection="1">
      <protection locked="0"/>
    </xf>
    <xf numFmtId="164" fontId="5" fillId="0" borderId="0" xfId="3" applyNumberFormat="1" applyFont="1" applyFill="1" applyBorder="1" applyProtection="1">
      <protection locked="0"/>
    </xf>
    <xf numFmtId="165" fontId="5" fillId="0" borderId="0" xfId="3" applyNumberFormat="1" applyFont="1" applyFill="1" applyBorder="1" applyProtection="1">
      <protection locked="0"/>
    </xf>
    <xf numFmtId="0" fontId="48" fillId="0" borderId="0" xfId="3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3" fillId="0" borderId="0" xfId="6" applyFill="1" applyBorder="1" applyAlignment="1" applyProtection="1">
      <alignment horizontal="left"/>
      <protection locked="0"/>
    </xf>
    <xf numFmtId="164" fontId="15" fillId="0" borderId="0" xfId="6" applyNumberFormat="1" applyFont="1" applyFill="1" applyBorder="1" applyAlignment="1" applyProtection="1">
      <alignment horizontal="left"/>
      <protection locked="0"/>
    </xf>
    <xf numFmtId="0" fontId="3" fillId="0" borderId="0" xfId="6" applyFont="1" applyFill="1" applyBorder="1" applyAlignment="1" applyProtection="1">
      <alignment horizontal="left"/>
      <protection locked="0"/>
    </xf>
    <xf numFmtId="0" fontId="3" fillId="0" borderId="82" xfId="3" applyFont="1" applyFill="1" applyBorder="1" applyProtection="1">
      <protection locked="0"/>
    </xf>
    <xf numFmtId="164" fontId="4" fillId="0" borderId="18" xfId="3" applyNumberFormat="1" applyFont="1" applyFill="1" applyBorder="1" applyProtection="1">
      <protection locked="0"/>
    </xf>
    <xf numFmtId="164" fontId="48" fillId="0" borderId="18" xfId="3" applyNumberFormat="1" applyFont="1" applyFill="1" applyBorder="1" applyProtection="1">
      <protection locked="0"/>
    </xf>
    <xf numFmtId="3" fontId="3" fillId="0" borderId="0" xfId="6" applyNumberFormat="1" applyFont="1" applyProtection="1">
      <protection locked="0"/>
    </xf>
    <xf numFmtId="0" fontId="3" fillId="0" borderId="0" xfId="6" applyFont="1" applyProtection="1">
      <protection locked="0"/>
    </xf>
    <xf numFmtId="0" fontId="6" fillId="0" borderId="0" xfId="6" applyFont="1" applyProtection="1">
      <protection locked="0"/>
    </xf>
    <xf numFmtId="0" fontId="7" fillId="0" borderId="0" xfId="6" applyFont="1" applyProtection="1">
      <protection locked="0"/>
    </xf>
    <xf numFmtId="0" fontId="18" fillId="0" borderId="0" xfId="6" applyFont="1" applyProtection="1">
      <protection locked="0"/>
    </xf>
    <xf numFmtId="0" fontId="3" fillId="0" borderId="0" xfId="6" applyFont="1" applyFill="1" applyProtection="1">
      <protection locked="0"/>
    </xf>
    <xf numFmtId="0" fontId="31" fillId="0" borderId="0" xfId="0" applyFont="1" applyProtection="1">
      <protection locked="0"/>
    </xf>
    <xf numFmtId="0" fontId="40" fillId="0" borderId="0" xfId="7" applyFont="1" applyFill="1" applyProtection="1">
      <protection locked="0"/>
    </xf>
    <xf numFmtId="14" fontId="3" fillId="0" borderId="0" xfId="7" applyNumberFormat="1" applyFont="1" applyProtection="1">
      <protection locked="0"/>
    </xf>
    <xf numFmtId="164" fontId="10" fillId="0" borderId="0" xfId="7" applyNumberFormat="1" applyFont="1" applyProtection="1">
      <protection locked="0"/>
    </xf>
    <xf numFmtId="0" fontId="3" fillId="2" borderId="13" xfId="7" applyFont="1" applyFill="1" applyBorder="1" applyProtection="1">
      <protection locked="0"/>
    </xf>
    <xf numFmtId="0" fontId="3" fillId="2" borderId="14" xfId="7" applyFont="1" applyFill="1" applyBorder="1" applyAlignment="1" applyProtection="1">
      <alignment horizontal="center"/>
      <protection locked="0"/>
    </xf>
    <xf numFmtId="164" fontId="3" fillId="0" borderId="22" xfId="3" applyNumberFormat="1" applyFont="1" applyBorder="1" applyProtection="1">
      <protection locked="0"/>
    </xf>
    <xf numFmtId="165" fontId="3" fillId="0" borderId="22" xfId="3" applyNumberFormat="1" applyFont="1" applyBorder="1" applyProtection="1">
      <protection locked="0"/>
    </xf>
    <xf numFmtId="165" fontId="3" fillId="0" borderId="21" xfId="3" applyNumberFormat="1" applyFont="1" applyBorder="1" applyProtection="1">
      <protection locked="0"/>
    </xf>
    <xf numFmtId="165" fontId="11" fillId="0" borderId="21" xfId="3" applyNumberFormat="1" applyFont="1" applyBorder="1" applyProtection="1">
      <protection locked="0"/>
    </xf>
    <xf numFmtId="164" fontId="3" fillId="0" borderId="77" xfId="3" applyNumberFormat="1" applyFont="1" applyBorder="1" applyProtection="1">
      <protection locked="0"/>
    </xf>
    <xf numFmtId="164" fontId="11" fillId="2" borderId="19" xfId="3" applyNumberFormat="1" applyFont="1" applyFill="1" applyBorder="1" applyProtection="1">
      <protection locked="0"/>
    </xf>
    <xf numFmtId="164" fontId="3" fillId="2" borderId="38" xfId="3" applyNumberFormat="1" applyFont="1" applyFill="1" applyBorder="1" applyProtection="1">
      <protection locked="0"/>
    </xf>
    <xf numFmtId="165" fontId="3" fillId="2" borderId="38" xfId="3" applyNumberFormat="1" applyFont="1" applyFill="1" applyBorder="1" applyProtection="1">
      <protection locked="0"/>
    </xf>
    <xf numFmtId="165" fontId="3" fillId="2" borderId="77" xfId="3" applyNumberFormat="1" applyFont="1" applyFill="1" applyBorder="1" applyProtection="1">
      <protection locked="0"/>
    </xf>
    <xf numFmtId="165" fontId="11" fillId="2" borderId="36" xfId="3" applyNumberFormat="1" applyFont="1" applyFill="1" applyBorder="1" applyProtection="1">
      <protection locked="0"/>
    </xf>
    <xf numFmtId="3" fontId="11" fillId="0" borderId="18" xfId="3" applyNumberFormat="1" applyFont="1" applyFill="1" applyBorder="1" applyProtection="1">
      <protection locked="0"/>
    </xf>
    <xf numFmtId="3" fontId="3" fillId="0" borderId="16" xfId="3" applyNumberFormat="1" applyFont="1" applyFill="1" applyBorder="1" applyProtection="1">
      <protection locked="0"/>
    </xf>
    <xf numFmtId="3" fontId="3" fillId="0" borderId="17" xfId="3" applyNumberFormat="1" applyFont="1" applyFill="1" applyBorder="1" applyProtection="1">
      <protection locked="0"/>
    </xf>
    <xf numFmtId="3" fontId="3" fillId="0" borderId="18" xfId="3" applyNumberFormat="1" applyFont="1" applyFill="1" applyBorder="1" applyProtection="1">
      <protection locked="0"/>
    </xf>
    <xf numFmtId="164" fontId="3" fillId="2" borderId="16" xfId="3" applyNumberFormat="1" applyFont="1" applyFill="1" applyBorder="1" applyProtection="1">
      <protection locked="0"/>
    </xf>
    <xf numFmtId="165" fontId="3" fillId="2" borderId="16" xfId="3" applyNumberFormat="1" applyFont="1" applyFill="1" applyBorder="1" applyProtection="1">
      <protection locked="0"/>
    </xf>
    <xf numFmtId="165" fontId="3" fillId="2" borderId="18" xfId="3" applyNumberFormat="1" applyFont="1" applyFill="1" applyBorder="1" applyProtection="1">
      <protection locked="0"/>
    </xf>
    <xf numFmtId="165" fontId="11" fillId="2" borderId="19" xfId="3" applyNumberFormat="1" applyFont="1" applyFill="1" applyBorder="1" applyProtection="1">
      <protection locked="0"/>
    </xf>
    <xf numFmtId="165" fontId="3" fillId="7" borderId="18" xfId="3" applyNumberFormat="1" applyFont="1" applyFill="1" applyBorder="1" applyProtection="1">
      <protection locked="0"/>
    </xf>
    <xf numFmtId="3" fontId="13" fillId="2" borderId="18" xfId="3" applyNumberFormat="1" applyFont="1" applyFill="1" applyBorder="1" applyProtection="1">
      <protection locked="0"/>
    </xf>
    <xf numFmtId="3" fontId="12" fillId="2" borderId="16" xfId="3" applyNumberFormat="1" applyFont="1" applyFill="1" applyBorder="1" applyProtection="1">
      <protection locked="0"/>
    </xf>
    <xf numFmtId="3" fontId="12" fillId="2" borderId="17" xfId="3" applyNumberFormat="1" applyFont="1" applyFill="1" applyBorder="1" applyProtection="1">
      <protection locked="0"/>
    </xf>
    <xf numFmtId="3" fontId="12" fillId="2" borderId="18" xfId="3" applyNumberFormat="1" applyFont="1" applyFill="1" applyBorder="1" applyProtection="1">
      <protection locked="0"/>
    </xf>
    <xf numFmtId="3" fontId="13" fillId="2" borderId="19" xfId="3" applyNumberFormat="1" applyFont="1" applyFill="1" applyBorder="1" applyProtection="1">
      <protection locked="0"/>
    </xf>
    <xf numFmtId="164" fontId="3" fillId="0" borderId="13" xfId="3" applyNumberFormat="1" applyFont="1" applyFill="1" applyBorder="1" applyProtection="1">
      <protection locked="0"/>
    </xf>
    <xf numFmtId="165" fontId="3" fillId="0" borderId="35" xfId="3" applyNumberFormat="1" applyFont="1" applyFill="1" applyBorder="1" applyProtection="1">
      <protection locked="0"/>
    </xf>
    <xf numFmtId="165" fontId="3" fillId="0" borderId="26" xfId="3" applyNumberFormat="1" applyFont="1" applyFill="1" applyBorder="1" applyProtection="1">
      <protection locked="0"/>
    </xf>
    <xf numFmtId="165" fontId="11" fillId="0" borderId="12" xfId="3" applyNumberFormat="1" applyFont="1" applyFill="1" applyBorder="1" applyProtection="1">
      <protection locked="0"/>
    </xf>
    <xf numFmtId="164" fontId="3" fillId="0" borderId="50" xfId="3" applyNumberFormat="1" applyFont="1" applyFill="1" applyBorder="1" applyProtection="1">
      <protection locked="0"/>
    </xf>
    <xf numFmtId="164" fontId="3" fillId="0" borderId="33" xfId="3" applyNumberFormat="1" applyFont="1" applyFill="1" applyBorder="1" applyProtection="1">
      <protection locked="0"/>
    </xf>
    <xf numFmtId="165" fontId="3" fillId="0" borderId="89" xfId="3" applyNumberFormat="1" applyFont="1" applyFill="1" applyBorder="1" applyProtection="1">
      <protection locked="0"/>
    </xf>
    <xf numFmtId="165" fontId="3" fillId="0" borderId="30" xfId="3" applyNumberFormat="1" applyFont="1" applyFill="1" applyBorder="1" applyProtection="1">
      <protection locked="0"/>
    </xf>
    <xf numFmtId="165" fontId="3" fillId="0" borderId="18" xfId="3" applyNumberFormat="1" applyFont="1" applyFill="1" applyBorder="1" applyProtection="1">
      <protection locked="0"/>
    </xf>
    <xf numFmtId="164" fontId="3" fillId="0" borderId="90" xfId="3" applyNumberFormat="1" applyFont="1" applyFill="1" applyBorder="1" applyProtection="1">
      <protection locked="0"/>
    </xf>
    <xf numFmtId="164" fontId="3" fillId="0" borderId="91" xfId="3" applyNumberFormat="1" applyFont="1" applyFill="1" applyBorder="1" applyProtection="1">
      <protection locked="0"/>
    </xf>
    <xf numFmtId="164" fontId="3" fillId="0" borderId="84" xfId="3" applyNumberFormat="1" applyFont="1" applyFill="1" applyBorder="1" applyProtection="1">
      <protection locked="0"/>
    </xf>
    <xf numFmtId="164" fontId="3" fillId="0" borderId="92" xfId="3" applyNumberFormat="1" applyFont="1" applyFill="1" applyBorder="1" applyProtection="1">
      <protection locked="0"/>
    </xf>
    <xf numFmtId="164" fontId="4" fillId="2" borderId="64" xfId="3" applyNumberFormat="1" applyFont="1" applyFill="1" applyBorder="1" applyProtection="1">
      <protection locked="0"/>
    </xf>
    <xf numFmtId="165" fontId="4" fillId="2" borderId="93" xfId="3" applyNumberFormat="1" applyFont="1" applyFill="1" applyBorder="1" applyProtection="1">
      <protection locked="0"/>
    </xf>
    <xf numFmtId="165" fontId="4" fillId="2" borderId="30" xfId="3" applyNumberFormat="1" applyFont="1" applyFill="1" applyBorder="1" applyProtection="1">
      <protection locked="0"/>
    </xf>
    <xf numFmtId="165" fontId="4" fillId="2" borderId="18" xfId="3" applyNumberFormat="1" applyFont="1" applyFill="1" applyBorder="1" applyProtection="1">
      <protection locked="0"/>
    </xf>
    <xf numFmtId="165" fontId="50" fillId="4" borderId="93" xfId="3" applyNumberFormat="1" applyFont="1" applyFill="1" applyBorder="1" applyProtection="1">
      <protection locked="0"/>
    </xf>
    <xf numFmtId="165" fontId="50" fillId="4" borderId="30" xfId="3" applyNumberFormat="1" applyFont="1" applyFill="1" applyBorder="1" applyProtection="1">
      <protection locked="0"/>
    </xf>
    <xf numFmtId="165" fontId="50" fillId="4" borderId="18" xfId="3" applyNumberFormat="1" applyFont="1" applyFill="1" applyBorder="1" applyProtection="1">
      <protection locked="0"/>
    </xf>
    <xf numFmtId="165" fontId="4" fillId="4" borderId="93" xfId="3" applyNumberFormat="1" applyFont="1" applyFill="1" applyBorder="1" applyProtection="1">
      <protection locked="0"/>
    </xf>
    <xf numFmtId="165" fontId="4" fillId="4" borderId="30" xfId="3" applyNumberFormat="1" applyFont="1" applyFill="1" applyBorder="1" applyProtection="1">
      <protection locked="0"/>
    </xf>
    <xf numFmtId="165" fontId="4" fillId="4" borderId="18" xfId="3" applyNumberFormat="1" applyFont="1" applyFill="1" applyBorder="1" applyProtection="1">
      <protection locked="0"/>
    </xf>
    <xf numFmtId="3" fontId="36" fillId="0" borderId="29" xfId="3" applyNumberFormat="1" applyFont="1" applyFill="1" applyBorder="1" applyProtection="1">
      <protection locked="0"/>
    </xf>
    <xf numFmtId="3" fontId="36" fillId="0" borderId="18" xfId="3" applyNumberFormat="1" applyFont="1" applyFill="1" applyBorder="1" applyProtection="1">
      <protection locked="0"/>
    </xf>
    <xf numFmtId="164" fontId="3" fillId="0" borderId="19" xfId="3" applyNumberFormat="1" applyFont="1" applyFill="1" applyBorder="1" applyProtection="1">
      <protection locked="0"/>
    </xf>
    <xf numFmtId="164" fontId="3" fillId="0" borderId="95" xfId="3" applyNumberFormat="1" applyFont="1" applyFill="1" applyBorder="1" applyProtection="1">
      <protection locked="0"/>
    </xf>
    <xf numFmtId="164" fontId="15" fillId="4" borderId="95" xfId="3" applyNumberFormat="1" applyFont="1" applyFill="1" applyBorder="1" applyProtection="1">
      <protection locked="0"/>
    </xf>
    <xf numFmtId="164" fontId="4" fillId="12" borderId="19" xfId="3" applyNumberFormat="1" applyFont="1" applyFill="1" applyBorder="1" applyProtection="1">
      <protection locked="0"/>
    </xf>
    <xf numFmtId="165" fontId="3" fillId="12" borderId="93" xfId="3" applyNumberFormat="1" applyFont="1" applyFill="1" applyBorder="1" applyProtection="1">
      <protection locked="0"/>
    </xf>
    <xf numFmtId="165" fontId="3" fillId="12" borderId="30" xfId="3" applyNumberFormat="1" applyFont="1" applyFill="1" applyBorder="1" applyProtection="1">
      <protection locked="0"/>
    </xf>
    <xf numFmtId="165" fontId="3" fillId="12" borderId="18" xfId="3" applyNumberFormat="1" applyFont="1" applyFill="1" applyBorder="1" applyProtection="1">
      <protection locked="0"/>
    </xf>
    <xf numFmtId="165" fontId="11" fillId="12" borderId="19" xfId="3" applyNumberFormat="1" applyFont="1" applyFill="1" applyBorder="1" applyProtection="1">
      <protection locked="0"/>
    </xf>
    <xf numFmtId="165" fontId="11" fillId="12" borderId="18" xfId="3" applyNumberFormat="1" applyFont="1" applyFill="1" applyBorder="1" applyProtection="1">
      <protection locked="0"/>
    </xf>
    <xf numFmtId="164" fontId="4" fillId="2" borderId="36" xfId="3" applyNumberFormat="1" applyFont="1" applyFill="1" applyBorder="1" applyProtection="1">
      <protection locked="0"/>
    </xf>
    <xf numFmtId="164" fontId="4" fillId="2" borderId="95" xfId="3" applyNumberFormat="1" applyFont="1" applyFill="1" applyBorder="1" applyProtection="1">
      <protection locked="0"/>
    </xf>
    <xf numFmtId="165" fontId="3" fillId="0" borderId="93" xfId="3" applyNumberFormat="1" applyFont="1" applyBorder="1" applyProtection="1">
      <protection locked="0"/>
    </xf>
    <xf numFmtId="165" fontId="3" fillId="0" borderId="30" xfId="3" applyNumberFormat="1" applyFont="1" applyBorder="1" applyProtection="1">
      <protection locked="0"/>
    </xf>
    <xf numFmtId="164" fontId="3" fillId="0" borderId="30" xfId="3" applyNumberFormat="1" applyFont="1" applyBorder="1" applyProtection="1">
      <protection locked="0"/>
    </xf>
    <xf numFmtId="164" fontId="3" fillId="0" borderId="95" xfId="3" applyNumberFormat="1" applyFont="1" applyBorder="1" applyProtection="1">
      <protection locked="0"/>
    </xf>
    <xf numFmtId="165" fontId="3" fillId="0" borderId="93" xfId="3" applyNumberFormat="1" applyFont="1" applyFill="1" applyBorder="1" applyProtection="1">
      <protection locked="0"/>
    </xf>
    <xf numFmtId="164" fontId="3" fillId="0" borderId="30" xfId="3" applyNumberFormat="1" applyFont="1" applyFill="1" applyBorder="1" applyProtection="1">
      <protection locked="0"/>
    </xf>
    <xf numFmtId="164" fontId="3" fillId="0" borderId="96" xfId="3" applyNumberFormat="1" applyFont="1" applyBorder="1" applyProtection="1">
      <protection locked="0"/>
    </xf>
    <xf numFmtId="165" fontId="4" fillId="0" borderId="93" xfId="3" applyNumberFormat="1" applyFont="1" applyBorder="1" applyProtection="1">
      <protection locked="0"/>
    </xf>
    <xf numFmtId="165" fontId="4" fillId="0" borderId="30" xfId="3" applyNumberFormat="1" applyFont="1" applyBorder="1" applyProtection="1">
      <protection locked="0"/>
    </xf>
    <xf numFmtId="164" fontId="3" fillId="0" borderId="97" xfId="3" applyNumberFormat="1" applyFont="1" applyBorder="1" applyProtection="1">
      <protection locked="0"/>
    </xf>
    <xf numFmtId="164" fontId="4" fillId="2" borderId="94" xfId="3" applyNumberFormat="1" applyFont="1" applyFill="1" applyBorder="1" applyProtection="1">
      <protection locked="0"/>
    </xf>
    <xf numFmtId="165" fontId="48" fillId="0" borderId="93" xfId="3" applyNumberFormat="1" applyFont="1" applyFill="1" applyBorder="1" applyProtection="1">
      <protection locked="0"/>
    </xf>
    <xf numFmtId="165" fontId="48" fillId="0" borderId="30" xfId="3" applyNumberFormat="1" applyFont="1" applyFill="1" applyBorder="1" applyProtection="1">
      <protection locked="0"/>
    </xf>
    <xf numFmtId="165" fontId="48" fillId="0" borderId="18" xfId="3" applyNumberFormat="1" applyFont="1" applyFill="1" applyBorder="1" applyProtection="1">
      <protection locked="0"/>
    </xf>
    <xf numFmtId="164" fontId="48" fillId="0" borderId="19" xfId="3" applyNumberFormat="1" applyFont="1" applyFill="1" applyBorder="1" applyProtection="1">
      <protection locked="0"/>
    </xf>
    <xf numFmtId="164" fontId="48" fillId="0" borderId="95" xfId="3" applyNumberFormat="1" applyFont="1" applyFill="1" applyBorder="1" applyProtection="1">
      <protection locked="0"/>
    </xf>
    <xf numFmtId="164" fontId="4" fillId="5" borderId="30" xfId="3" applyNumberFormat="1" applyFont="1" applyFill="1" applyBorder="1" applyProtection="1">
      <protection locked="0"/>
    </xf>
    <xf numFmtId="164" fontId="4" fillId="5" borderId="95" xfId="3" applyNumberFormat="1" applyFont="1" applyFill="1" applyBorder="1" applyProtection="1">
      <protection locked="0"/>
    </xf>
    <xf numFmtId="164" fontId="4" fillId="5" borderId="19" xfId="3" applyNumberFormat="1" applyFont="1" applyFill="1" applyBorder="1" applyProtection="1">
      <protection locked="0"/>
    </xf>
    <xf numFmtId="164" fontId="4" fillId="5" borderId="29" xfId="3" applyNumberFormat="1" applyFont="1" applyFill="1" applyBorder="1" applyProtection="1">
      <protection locked="0"/>
    </xf>
    <xf numFmtId="0" fontId="3" fillId="0" borderId="18" xfId="6" applyFont="1" applyBorder="1" applyProtection="1">
      <protection locked="0"/>
    </xf>
    <xf numFmtId="165" fontId="3" fillId="0" borderId="93" xfId="6" applyNumberFormat="1" applyFont="1" applyBorder="1" applyProtection="1">
      <protection locked="0"/>
    </xf>
    <xf numFmtId="165" fontId="3" fillId="0" borderId="29" xfId="6" applyNumberFormat="1" applyFont="1" applyBorder="1" applyProtection="1">
      <protection locked="0"/>
    </xf>
    <xf numFmtId="164" fontId="4" fillId="2" borderId="79" xfId="3" applyNumberFormat="1" applyFont="1" applyFill="1" applyBorder="1" applyProtection="1">
      <protection locked="0"/>
    </xf>
    <xf numFmtId="165" fontId="3" fillId="7" borderId="19" xfId="3" applyNumberFormat="1" applyFont="1" applyFill="1" applyBorder="1" applyProtection="1">
      <protection locked="0"/>
    </xf>
    <xf numFmtId="9" fontId="3" fillId="0" borderId="93" xfId="3" applyNumberFormat="1" applyFont="1" applyBorder="1" applyProtection="1">
      <protection locked="0"/>
    </xf>
    <xf numFmtId="9" fontId="3" fillId="0" borderId="29" xfId="3" applyNumberFormat="1" applyFont="1" applyBorder="1" applyProtection="1">
      <protection locked="0"/>
    </xf>
    <xf numFmtId="9" fontId="3" fillId="0" borderId="19" xfId="3" applyNumberFormat="1" applyFont="1" applyBorder="1" applyProtection="1">
      <protection locked="0"/>
    </xf>
    <xf numFmtId="9" fontId="3" fillId="0" borderId="18" xfId="3" applyNumberFormat="1" applyFont="1" applyBorder="1" applyProtection="1">
      <protection locked="0"/>
    </xf>
    <xf numFmtId="3" fontId="3" fillId="0" borderId="95" xfId="3" applyNumberFormat="1" applyFont="1" applyBorder="1" applyProtection="1">
      <protection locked="0"/>
    </xf>
    <xf numFmtId="165" fontId="48" fillId="0" borderId="19" xfId="3" applyNumberFormat="1" applyFont="1" applyFill="1" applyBorder="1" applyProtection="1">
      <protection locked="0"/>
    </xf>
    <xf numFmtId="165" fontId="4" fillId="0" borderId="21" xfId="3" applyNumberFormat="1" applyFont="1" applyBorder="1" applyProtection="1">
      <protection locked="0"/>
    </xf>
    <xf numFmtId="3" fontId="15" fillId="0" borderId="27" xfId="3" applyNumberFormat="1" applyFont="1" applyFill="1" applyBorder="1" applyProtection="1">
      <protection locked="0"/>
    </xf>
    <xf numFmtId="165" fontId="4" fillId="2" borderId="100" xfId="3" applyNumberFormat="1" applyFont="1" applyFill="1" applyBorder="1" applyProtection="1">
      <protection locked="0"/>
    </xf>
    <xf numFmtId="3" fontId="18" fillId="0" borderId="19" xfId="3" applyNumberFormat="1" applyFont="1" applyFill="1" applyBorder="1" applyProtection="1">
      <protection locked="0"/>
    </xf>
    <xf numFmtId="3" fontId="18" fillId="0" borderId="16" xfId="3" applyNumberFormat="1" applyFont="1" applyFill="1" applyBorder="1" applyProtection="1">
      <protection locked="0"/>
    </xf>
    <xf numFmtId="165" fontId="3" fillId="0" borderId="101" xfId="3" applyNumberFormat="1" applyFont="1" applyBorder="1" applyProtection="1">
      <protection locked="0"/>
    </xf>
    <xf numFmtId="0" fontId="3" fillId="0" borderId="18" xfId="3" applyFont="1" applyBorder="1" applyProtection="1">
      <protection locked="0"/>
    </xf>
    <xf numFmtId="0" fontId="3" fillId="0" borderId="18" xfId="3" applyFont="1" applyFill="1" applyBorder="1" applyProtection="1">
      <protection locked="0"/>
    </xf>
    <xf numFmtId="3" fontId="3" fillId="0" borderId="19" xfId="3" applyNumberFormat="1" applyFont="1" applyFill="1" applyBorder="1" applyProtection="1">
      <protection locked="0"/>
    </xf>
    <xf numFmtId="9" fontId="3" fillId="0" borderId="29" xfId="3" applyNumberFormat="1" applyFont="1" applyFill="1" applyBorder="1" applyProtection="1">
      <protection locked="0"/>
    </xf>
    <xf numFmtId="9" fontId="3" fillId="0" borderId="19" xfId="3" applyNumberFormat="1" applyFont="1" applyFill="1" applyBorder="1" applyProtection="1">
      <protection locked="0"/>
    </xf>
    <xf numFmtId="3" fontId="3" fillId="0" borderId="95" xfId="3" applyNumberFormat="1" applyFont="1" applyFill="1" applyBorder="1" applyProtection="1">
      <protection locked="0"/>
    </xf>
    <xf numFmtId="9" fontId="3" fillId="0" borderId="18" xfId="3" applyNumberFormat="1" applyFont="1" applyFill="1" applyBorder="1" applyProtection="1">
      <protection locked="0"/>
    </xf>
    <xf numFmtId="0" fontId="3" fillId="0" borderId="87" xfId="3" applyFont="1" applyFill="1" applyBorder="1" applyProtection="1">
      <protection locked="0"/>
    </xf>
    <xf numFmtId="164" fontId="3" fillId="0" borderId="87" xfId="3" applyNumberFormat="1" applyFont="1" applyFill="1" applyBorder="1" applyProtection="1">
      <protection locked="0"/>
    </xf>
    <xf numFmtId="0" fontId="15" fillId="0" borderId="87" xfId="3" applyFont="1" applyFill="1" applyBorder="1" applyProtection="1">
      <protection locked="0"/>
    </xf>
    <xf numFmtId="165" fontId="3" fillId="0" borderId="29" xfId="3" applyNumberFormat="1" applyFont="1" applyFill="1" applyBorder="1" applyProtection="1">
      <protection locked="0"/>
    </xf>
    <xf numFmtId="165" fontId="3" fillId="0" borderId="79" xfId="3" applyNumberFormat="1" applyFont="1" applyFill="1" applyBorder="1" applyProtection="1">
      <protection locked="0"/>
    </xf>
    <xf numFmtId="0" fontId="3" fillId="0" borderId="86" xfId="3" applyFont="1" applyFill="1" applyBorder="1" applyProtection="1">
      <protection locked="0"/>
    </xf>
    <xf numFmtId="0" fontId="48" fillId="0" borderId="87" xfId="3" applyFont="1" applyFill="1" applyBorder="1" applyProtection="1">
      <protection locked="0"/>
    </xf>
    <xf numFmtId="165" fontId="3" fillId="0" borderId="19" xfId="4" applyNumberFormat="1" applyFont="1" applyFill="1" applyBorder="1" applyProtection="1">
      <protection locked="0"/>
    </xf>
    <xf numFmtId="0" fontId="3" fillId="0" borderId="87" xfId="4" applyFont="1" applyFill="1" applyBorder="1" applyProtection="1">
      <protection locked="0"/>
    </xf>
    <xf numFmtId="9" fontId="48" fillId="0" borderId="64" xfId="3" applyNumberFormat="1" applyFont="1" applyFill="1" applyBorder="1" applyProtection="1">
      <protection locked="0"/>
    </xf>
    <xf numFmtId="165" fontId="48" fillId="0" borderId="36" xfId="3" applyNumberFormat="1" applyFont="1" applyFill="1" applyBorder="1" applyProtection="1">
      <protection locked="0"/>
    </xf>
    <xf numFmtId="0" fontId="3" fillId="0" borderId="0" xfId="7" applyFont="1" applyFill="1" applyProtection="1">
      <protection locked="0"/>
    </xf>
    <xf numFmtId="0" fontId="4" fillId="0" borderId="0" xfId="7" applyFont="1" applyFill="1" applyProtection="1">
      <protection locked="0"/>
    </xf>
    <xf numFmtId="0" fontId="3" fillId="2" borderId="84" xfId="7" applyFont="1" applyFill="1" applyBorder="1" applyAlignment="1" applyProtection="1">
      <alignment horizontal="center"/>
      <protection locked="0"/>
    </xf>
    <xf numFmtId="165" fontId="3" fillId="0" borderId="103" xfId="3" applyNumberFormat="1" applyFont="1" applyBorder="1" applyProtection="1">
      <protection locked="0"/>
    </xf>
    <xf numFmtId="165" fontId="3" fillId="0" borderId="77" xfId="3" applyNumberFormat="1" applyFont="1" applyBorder="1" applyProtection="1">
      <protection locked="0"/>
    </xf>
    <xf numFmtId="164" fontId="15" fillId="0" borderId="77" xfId="3" applyNumberFormat="1" applyFont="1" applyFill="1" applyBorder="1" applyProtection="1">
      <protection locked="0"/>
    </xf>
    <xf numFmtId="164" fontId="15" fillId="0" borderId="104" xfId="3" applyNumberFormat="1" applyFont="1" applyFill="1" applyBorder="1" applyProtection="1">
      <protection locked="0"/>
    </xf>
    <xf numFmtId="164" fontId="3" fillId="2" borderId="77" xfId="3" applyNumberFormat="1" applyFont="1" applyFill="1" applyBorder="1" applyProtection="1">
      <protection locked="0"/>
    </xf>
    <xf numFmtId="165" fontId="3" fillId="2" borderId="101" xfId="3" applyNumberFormat="1" applyFont="1" applyFill="1" applyBorder="1" applyProtection="1">
      <protection locked="0"/>
    </xf>
    <xf numFmtId="165" fontId="3" fillId="2" borderId="103" xfId="3" applyNumberFormat="1" applyFont="1" applyFill="1" applyBorder="1" applyProtection="1">
      <protection locked="0"/>
    </xf>
    <xf numFmtId="165" fontId="4" fillId="2" borderId="103" xfId="3" applyNumberFormat="1" applyFont="1" applyFill="1" applyBorder="1" applyProtection="1">
      <protection locked="0"/>
    </xf>
    <xf numFmtId="165" fontId="4" fillId="0" borderId="19" xfId="3" applyNumberFormat="1" applyFont="1" applyFill="1" applyBorder="1" applyProtection="1">
      <protection locked="0"/>
    </xf>
    <xf numFmtId="165" fontId="18" fillId="0" borderId="18" xfId="3" applyNumberFormat="1" applyFont="1" applyFill="1" applyBorder="1" applyProtection="1">
      <protection locked="0"/>
    </xf>
    <xf numFmtId="0" fontId="4" fillId="0" borderId="101" xfId="3" applyFont="1" applyFill="1" applyBorder="1" applyProtection="1">
      <protection locked="0"/>
    </xf>
    <xf numFmtId="0" fontId="4" fillId="0" borderId="103" xfId="3" applyFont="1" applyFill="1" applyBorder="1" applyProtection="1">
      <protection locked="0"/>
    </xf>
    <xf numFmtId="0" fontId="4" fillId="0" borderId="77" xfId="3" applyFont="1" applyFill="1" applyBorder="1" applyProtection="1">
      <protection locked="0"/>
    </xf>
    <xf numFmtId="165" fontId="4" fillId="0" borderId="77" xfId="3" applyNumberFormat="1" applyFont="1" applyFill="1" applyBorder="1" applyProtection="1">
      <protection locked="0"/>
    </xf>
    <xf numFmtId="3" fontId="4" fillId="2" borderId="19" xfId="3" applyNumberFormat="1" applyFont="1" applyFill="1" applyBorder="1" applyProtection="1">
      <protection locked="0"/>
    </xf>
    <xf numFmtId="164" fontId="4" fillId="4" borderId="19" xfId="3" applyNumberFormat="1" applyFont="1" applyFill="1" applyBorder="1" applyProtection="1">
      <protection locked="0"/>
    </xf>
    <xf numFmtId="164" fontId="3" fillId="4" borderId="18" xfId="3" applyNumberFormat="1" applyFont="1" applyFill="1" applyBorder="1" applyProtection="1">
      <protection locked="0"/>
    </xf>
    <xf numFmtId="0" fontId="3" fillId="0" borderId="19" xfId="3" applyFont="1" applyBorder="1" applyProtection="1">
      <protection locked="0"/>
    </xf>
    <xf numFmtId="165" fontId="3" fillId="0" borderId="29" xfId="3" applyNumberFormat="1" applyFont="1" applyBorder="1" applyProtection="1">
      <protection locked="0"/>
    </xf>
    <xf numFmtId="0" fontId="3" fillId="0" borderId="19" xfId="3" applyFont="1" applyFill="1" applyBorder="1" applyProtection="1">
      <protection locked="0"/>
    </xf>
    <xf numFmtId="164" fontId="18" fillId="4" borderId="18" xfId="3" applyNumberFormat="1" applyFont="1" applyFill="1" applyBorder="1" applyProtection="1">
      <protection locked="0"/>
    </xf>
    <xf numFmtId="164" fontId="4" fillId="0" borderId="95" xfId="3" applyNumberFormat="1" applyFont="1" applyBorder="1" applyProtection="1">
      <protection locked="0"/>
    </xf>
    <xf numFmtId="0" fontId="3" fillId="0" borderId="101" xfId="3" applyFont="1" applyFill="1" applyBorder="1" applyProtection="1">
      <protection locked="0"/>
    </xf>
    <xf numFmtId="165" fontId="3" fillId="0" borderId="33" xfId="3" applyNumberFormat="1" applyFont="1" applyFill="1" applyBorder="1" applyProtection="1">
      <protection locked="0"/>
    </xf>
    <xf numFmtId="0" fontId="3" fillId="0" borderId="64" xfId="3" applyFont="1" applyFill="1" applyBorder="1" applyProtection="1">
      <protection locked="0"/>
    </xf>
    <xf numFmtId="165" fontId="3" fillId="0" borderId="50" xfId="3" applyNumberFormat="1" applyFont="1" applyBorder="1" applyProtection="1">
      <protection locked="0"/>
    </xf>
    <xf numFmtId="164" fontId="3" fillId="0" borderId="18" xfId="4" applyNumberFormat="1" applyFont="1" applyFill="1" applyBorder="1" applyProtection="1">
      <protection locked="0"/>
    </xf>
    <xf numFmtId="165" fontId="3" fillId="0" borderId="93" xfId="4" applyNumberFormat="1" applyFont="1" applyFill="1" applyBorder="1" applyProtection="1">
      <protection locked="0"/>
    </xf>
    <xf numFmtId="165" fontId="3" fillId="0" borderId="18" xfId="4" applyNumberFormat="1" applyFont="1" applyFill="1" applyBorder="1" applyProtection="1">
      <protection locked="0"/>
    </xf>
    <xf numFmtId="164" fontId="3" fillId="0" borderId="19" xfId="4" applyNumberFormat="1" applyFont="1" applyFill="1" applyBorder="1" applyProtection="1">
      <protection locked="0"/>
    </xf>
    <xf numFmtId="164" fontId="3" fillId="0" borderId="95" xfId="4" applyNumberFormat="1" applyFont="1" applyFill="1" applyBorder="1" applyProtection="1">
      <protection locked="0"/>
    </xf>
    <xf numFmtId="165" fontId="3" fillId="0" borderId="30" xfId="4" applyNumberFormat="1" applyFont="1" applyFill="1" applyBorder="1" applyProtection="1">
      <protection locked="0"/>
    </xf>
    <xf numFmtId="9" fontId="3" fillId="0" borderId="64" xfId="3" applyNumberFormat="1" applyFont="1" applyFill="1" applyBorder="1" applyProtection="1">
      <protection locked="0"/>
    </xf>
    <xf numFmtId="165" fontId="48" fillId="0" borderId="29" xfId="3" applyNumberFormat="1" applyFont="1" applyFill="1" applyBorder="1" applyProtection="1">
      <protection locked="0"/>
    </xf>
    <xf numFmtId="164" fontId="48" fillId="0" borderId="18" xfId="4" applyNumberFormat="1" applyFont="1" applyFill="1" applyBorder="1" applyProtection="1">
      <protection locked="0"/>
    </xf>
    <xf numFmtId="9" fontId="48" fillId="0" borderId="0" xfId="3" applyNumberFormat="1" applyFont="1" applyFill="1" applyBorder="1" applyProtection="1">
      <protection locked="0"/>
    </xf>
    <xf numFmtId="165" fontId="3" fillId="0" borderId="77" xfId="3" applyNumberFormat="1" applyFont="1" applyFill="1" applyBorder="1" applyProtection="1">
      <protection locked="0"/>
    </xf>
    <xf numFmtId="165" fontId="3" fillId="0" borderId="64" xfId="3" applyNumberFormat="1" applyFont="1" applyBorder="1" applyProtection="1">
      <protection locked="0"/>
    </xf>
    <xf numFmtId="165" fontId="3" fillId="0" borderId="64" xfId="3" applyNumberFormat="1" applyFont="1" applyFill="1" applyBorder="1" applyProtection="1">
      <protection locked="0"/>
    </xf>
    <xf numFmtId="164" fontId="4" fillId="10" borderId="18" xfId="3" applyNumberFormat="1" applyFont="1" applyFill="1" applyBorder="1" applyProtection="1">
      <protection locked="0"/>
    </xf>
    <xf numFmtId="165" fontId="4" fillId="10" borderId="93" xfId="3" applyNumberFormat="1" applyFont="1" applyFill="1" applyBorder="1" applyProtection="1">
      <protection locked="0"/>
    </xf>
    <xf numFmtId="165" fontId="4" fillId="10" borderId="30" xfId="3" applyNumberFormat="1" applyFont="1" applyFill="1" applyBorder="1" applyProtection="1">
      <protection locked="0"/>
    </xf>
    <xf numFmtId="165" fontId="4" fillId="10" borderId="18" xfId="3" applyNumberFormat="1" applyFont="1" applyFill="1" applyBorder="1" applyProtection="1">
      <protection locked="0"/>
    </xf>
    <xf numFmtId="164" fontId="4" fillId="0" borderId="19" xfId="3" applyNumberFormat="1" applyFont="1" applyFill="1" applyBorder="1" applyProtection="1">
      <protection locked="0"/>
    </xf>
    <xf numFmtId="164" fontId="3" fillId="0" borderId="0" xfId="3" applyNumberFormat="1" applyFont="1" applyFill="1" applyBorder="1" applyProtection="1">
      <protection locked="0"/>
    </xf>
    <xf numFmtId="165" fontId="3" fillId="0" borderId="0" xfId="3" applyNumberFormat="1" applyFont="1" applyFill="1" applyBorder="1" applyProtection="1">
      <protection locked="0"/>
    </xf>
    <xf numFmtId="164" fontId="3" fillId="0" borderId="0" xfId="4" applyNumberFormat="1" applyFont="1" applyFill="1" applyBorder="1" applyProtection="1">
      <protection locked="0"/>
    </xf>
    <xf numFmtId="9" fontId="3" fillId="0" borderId="0" xfId="3" applyNumberFormat="1" applyFont="1" applyFill="1" applyBorder="1" applyProtection="1">
      <protection locked="0"/>
    </xf>
    <xf numFmtId="164" fontId="48" fillId="0" borderId="0" xfId="3" applyNumberFormat="1" applyFont="1" applyFill="1" applyBorder="1" applyProtection="1">
      <protection locked="0"/>
    </xf>
    <xf numFmtId="165" fontId="48" fillId="0" borderId="0" xfId="3" applyNumberFormat="1" applyFont="1" applyFill="1" applyBorder="1" applyProtection="1">
      <protection locked="0"/>
    </xf>
    <xf numFmtId="164" fontId="48" fillId="0" borderId="0" xfId="4" applyNumberFormat="1" applyFont="1" applyFill="1" applyBorder="1" applyProtection="1">
      <protection locked="0"/>
    </xf>
    <xf numFmtId="0" fontId="3" fillId="0" borderId="0" xfId="6" applyFill="1" applyBorder="1" applyProtection="1">
      <protection locked="0"/>
    </xf>
    <xf numFmtId="0" fontId="3" fillId="0" borderId="0" xfId="6" applyFill="1" applyBorder="1" applyAlignment="1" applyProtection="1">
      <alignment horizontal="center"/>
      <protection locked="0"/>
    </xf>
    <xf numFmtId="164" fontId="3" fillId="0" borderId="0" xfId="6" applyNumberFormat="1" applyFill="1" applyBorder="1" applyProtection="1">
      <protection locked="0"/>
    </xf>
    <xf numFmtId="164" fontId="3" fillId="0" borderId="0" xfId="6" applyNumberFormat="1" applyFill="1" applyBorder="1" applyAlignment="1" applyProtection="1">
      <alignment horizontal="center"/>
      <protection locked="0"/>
    </xf>
    <xf numFmtId="165" fontId="3" fillId="0" borderId="0" xfId="6" applyNumberFormat="1" applyFill="1" applyBorder="1" applyProtection="1">
      <protection locked="0"/>
    </xf>
    <xf numFmtId="165" fontId="3" fillId="0" borderId="0" xfId="6" applyNumberFormat="1" applyFont="1" applyFill="1" applyBorder="1" applyProtection="1">
      <protection locked="0"/>
    </xf>
    <xf numFmtId="164" fontId="3" fillId="0" borderId="0" xfId="6" applyNumberFormat="1" applyFont="1" applyFill="1" applyBorder="1" applyProtection="1">
      <protection locked="0"/>
    </xf>
    <xf numFmtId="0" fontId="3" fillId="0" borderId="0" xfId="6" applyFont="1" applyFill="1" applyBorder="1" applyProtection="1">
      <protection locked="0"/>
    </xf>
    <xf numFmtId="164" fontId="3" fillId="0" borderId="107" xfId="3" applyNumberFormat="1" applyFont="1" applyFill="1" applyBorder="1" applyProtection="1">
      <protection locked="0"/>
    </xf>
    <xf numFmtId="164" fontId="4" fillId="4" borderId="95" xfId="3" applyNumberFormat="1" applyFont="1" applyFill="1" applyBorder="1" applyProtection="1">
      <protection locked="0"/>
    </xf>
    <xf numFmtId="164" fontId="3" fillId="0" borderId="109" xfId="3" applyNumberFormat="1" applyFont="1" applyBorder="1" applyProtection="1">
      <protection locked="0"/>
    </xf>
    <xf numFmtId="164" fontId="4" fillId="0" borderId="30" xfId="3" applyNumberFormat="1" applyFont="1" applyFill="1" applyBorder="1" applyProtection="1">
      <protection locked="0"/>
    </xf>
    <xf numFmtId="164" fontId="3" fillId="0" borderId="99" xfId="3" applyNumberFormat="1" applyFont="1" applyFill="1" applyBorder="1" applyProtection="1">
      <protection locked="0"/>
    </xf>
    <xf numFmtId="165" fontId="3" fillId="0" borderId="50" xfId="3" applyNumberFormat="1" applyFont="1" applyFill="1" applyBorder="1" applyProtection="1">
      <protection locked="0"/>
    </xf>
    <xf numFmtId="0" fontId="14" fillId="2" borderId="87" xfId="3" applyFont="1" applyFill="1" applyBorder="1" applyProtection="1">
      <protection locked="0"/>
    </xf>
    <xf numFmtId="0" fontId="53" fillId="4" borderId="87" xfId="3" applyFont="1" applyFill="1" applyBorder="1" applyAlignment="1" applyProtection="1">
      <alignment horizontal="right"/>
      <protection locked="0"/>
    </xf>
    <xf numFmtId="0" fontId="3" fillId="0" borderId="95" xfId="3" applyFont="1" applyBorder="1" applyProtection="1">
      <protection locked="0"/>
    </xf>
    <xf numFmtId="0" fontId="3" fillId="0" borderId="95" xfId="3" applyFont="1" applyFill="1" applyBorder="1" applyProtection="1">
      <protection locked="0"/>
    </xf>
    <xf numFmtId="0" fontId="3" fillId="4" borderId="87" xfId="3" applyFont="1" applyFill="1" applyBorder="1" applyProtection="1">
      <protection locked="0"/>
    </xf>
    <xf numFmtId="165" fontId="3" fillId="0" borderId="98" xfId="6" applyNumberFormat="1" applyFont="1" applyBorder="1" applyProtection="1">
      <protection locked="0"/>
    </xf>
    <xf numFmtId="3" fontId="3" fillId="0" borderId="50" xfId="6" applyNumberFormat="1" applyFont="1" applyBorder="1" applyProtection="1">
      <protection locked="0"/>
    </xf>
    <xf numFmtId="165" fontId="3" fillId="0" borderId="110" xfId="3" applyNumberFormat="1" applyFont="1" applyFill="1" applyBorder="1" applyProtection="1">
      <protection locked="0"/>
    </xf>
    <xf numFmtId="165" fontId="3" fillId="0" borderId="78" xfId="3" applyNumberFormat="1" applyFont="1" applyFill="1" applyBorder="1" applyProtection="1">
      <protection locked="0"/>
    </xf>
    <xf numFmtId="164" fontId="3" fillId="0" borderId="79" xfId="3" applyNumberFormat="1" applyFont="1" applyFill="1" applyBorder="1" applyProtection="1">
      <protection locked="0"/>
    </xf>
    <xf numFmtId="164" fontId="3" fillId="0" borderId="79" xfId="3" applyNumberFormat="1" applyFont="1" applyBorder="1" applyProtection="1">
      <protection locked="0"/>
    </xf>
    <xf numFmtId="165" fontId="3" fillId="0" borderId="79" xfId="6" applyNumberFormat="1" applyFont="1" applyBorder="1" applyProtection="1">
      <protection locked="0"/>
    </xf>
    <xf numFmtId="164" fontId="4" fillId="4" borderId="79" xfId="3" applyNumberFormat="1" applyFont="1" applyFill="1" applyBorder="1" applyProtection="1">
      <protection locked="0"/>
    </xf>
    <xf numFmtId="164" fontId="4" fillId="0" borderId="79" xfId="3" applyNumberFormat="1" applyFont="1" applyFill="1" applyBorder="1" applyProtection="1">
      <protection locked="0"/>
    </xf>
    <xf numFmtId="164" fontId="3" fillId="12" borderId="79" xfId="3" applyNumberFormat="1" applyFont="1" applyFill="1" applyBorder="1" applyProtection="1">
      <protection locked="0"/>
    </xf>
    <xf numFmtId="165" fontId="4" fillId="0" borderId="33" xfId="3" applyNumberFormat="1" applyFont="1" applyFill="1" applyBorder="1" applyProtection="1">
      <protection locked="0"/>
    </xf>
    <xf numFmtId="165" fontId="4" fillId="0" borderId="111" xfId="3" applyNumberFormat="1" applyFont="1" applyFill="1" applyBorder="1" applyProtection="1">
      <protection locked="0"/>
    </xf>
    <xf numFmtId="165" fontId="3" fillId="0" borderId="90" xfId="3" applyNumberFormat="1" applyFont="1" applyFill="1" applyBorder="1" applyProtection="1">
      <protection locked="0"/>
    </xf>
    <xf numFmtId="165" fontId="3" fillId="0" borderId="107" xfId="3" applyNumberFormat="1" applyFont="1" applyFill="1" applyBorder="1" applyProtection="1">
      <protection locked="0"/>
    </xf>
    <xf numFmtId="164" fontId="4" fillId="0" borderId="95" xfId="3" applyNumberFormat="1" applyFont="1" applyFill="1" applyBorder="1" applyProtection="1">
      <protection locked="0"/>
    </xf>
    <xf numFmtId="164" fontId="48" fillId="0" borderId="95" xfId="3" applyNumberFormat="1" applyFont="1" applyBorder="1" applyProtection="1">
      <protection locked="0"/>
    </xf>
    <xf numFmtId="165" fontId="3" fillId="7" borderId="79" xfId="3" applyNumberFormat="1" applyFont="1" applyFill="1" applyBorder="1" applyProtection="1">
      <protection locked="0"/>
    </xf>
    <xf numFmtId="164" fontId="3" fillId="0" borderId="98" xfId="3" applyNumberFormat="1" applyFont="1" applyFill="1" applyBorder="1" applyProtection="1">
      <protection locked="0"/>
    </xf>
    <xf numFmtId="165" fontId="4" fillId="2" borderId="79" xfId="3" applyNumberFormat="1" applyFont="1" applyFill="1" applyBorder="1" applyProtection="1">
      <protection locked="0"/>
    </xf>
    <xf numFmtId="165" fontId="4" fillId="4" borderId="79" xfId="3" applyNumberFormat="1" applyFont="1" applyFill="1" applyBorder="1" applyProtection="1">
      <protection locked="0"/>
    </xf>
    <xf numFmtId="165" fontId="3" fillId="0" borderId="79" xfId="3" applyNumberFormat="1" applyFont="1" applyBorder="1" applyProtection="1">
      <protection locked="0"/>
    </xf>
    <xf numFmtId="165" fontId="4" fillId="0" borderId="79" xfId="3" applyNumberFormat="1" applyFont="1" applyBorder="1" applyProtection="1">
      <protection locked="0"/>
    </xf>
    <xf numFmtId="165" fontId="3" fillId="0" borderId="79" xfId="4" applyNumberFormat="1" applyFont="1" applyFill="1" applyBorder="1" applyProtection="1">
      <protection locked="0"/>
    </xf>
    <xf numFmtId="9" fontId="48" fillId="0" borderId="66" xfId="3" applyNumberFormat="1" applyFont="1" applyFill="1" applyBorder="1" applyProtection="1">
      <protection locked="0"/>
    </xf>
    <xf numFmtId="165" fontId="48" fillId="0" borderId="78" xfId="3" applyNumberFormat="1" applyFont="1" applyFill="1" applyBorder="1" applyProtection="1">
      <protection locked="0"/>
    </xf>
    <xf numFmtId="165" fontId="48" fillId="0" borderId="79" xfId="3" applyNumberFormat="1" applyFont="1" applyFill="1" applyBorder="1" applyProtection="1">
      <protection locked="0"/>
    </xf>
    <xf numFmtId="165" fontId="3" fillId="0" borderId="81" xfId="3" applyNumberFormat="1" applyFont="1" applyBorder="1" applyProtection="1">
      <protection locked="0"/>
    </xf>
    <xf numFmtId="165" fontId="4" fillId="10" borderId="79" xfId="3" applyNumberFormat="1" applyFont="1" applyFill="1" applyBorder="1" applyProtection="1">
      <protection locked="0"/>
    </xf>
    <xf numFmtId="165" fontId="3" fillId="0" borderId="105" xfId="3" applyNumberFormat="1" applyFont="1" applyFill="1" applyBorder="1" applyProtection="1">
      <protection locked="0"/>
    </xf>
    <xf numFmtId="165" fontId="3" fillId="0" borderId="98" xfId="3" applyNumberFormat="1" applyFont="1" applyFill="1" applyBorder="1" applyProtection="1">
      <protection locked="0"/>
    </xf>
    <xf numFmtId="165" fontId="4" fillId="0" borderId="50" xfId="3" applyNumberFormat="1" applyFont="1" applyFill="1" applyBorder="1" applyProtection="1">
      <protection locked="0"/>
    </xf>
    <xf numFmtId="165" fontId="3" fillId="0" borderId="91" xfId="3" applyNumberFormat="1" applyFont="1" applyFill="1" applyBorder="1" applyProtection="1">
      <protection locked="0"/>
    </xf>
    <xf numFmtId="164" fontId="3" fillId="0" borderId="112" xfId="3" applyNumberFormat="1" applyFont="1" applyFill="1" applyBorder="1" applyProtection="1">
      <protection locked="0"/>
    </xf>
    <xf numFmtId="164" fontId="3" fillId="0" borderId="115" xfId="3" applyNumberFormat="1" applyFont="1" applyBorder="1" applyProtection="1">
      <protection locked="0"/>
    </xf>
    <xf numFmtId="164" fontId="3" fillId="0" borderId="114" xfId="3" applyNumberFormat="1" applyFont="1" applyBorder="1" applyProtection="1">
      <protection locked="0"/>
    </xf>
    <xf numFmtId="165" fontId="48" fillId="0" borderId="77" xfId="3" applyNumberFormat="1" applyFont="1" applyFill="1" applyBorder="1" applyProtection="1">
      <protection locked="0"/>
    </xf>
    <xf numFmtId="0" fontId="4" fillId="0" borderId="116" xfId="3" applyFont="1" applyFill="1" applyBorder="1" applyProtection="1">
      <protection locked="0"/>
    </xf>
    <xf numFmtId="0" fontId="3" fillId="0" borderId="117" xfId="3" applyFont="1" applyFill="1" applyBorder="1" applyProtection="1">
      <protection locked="0"/>
    </xf>
    <xf numFmtId="164" fontId="15" fillId="0" borderId="95" xfId="3" applyNumberFormat="1" applyFont="1" applyBorder="1" applyProtection="1">
      <protection locked="0"/>
    </xf>
    <xf numFmtId="164" fontId="4" fillId="10" borderId="95" xfId="3" applyNumberFormat="1" applyFont="1" applyFill="1" applyBorder="1" applyProtection="1">
      <protection locked="0"/>
    </xf>
    <xf numFmtId="164" fontId="0" fillId="0" borderId="0" xfId="0" applyNumberFormat="1"/>
    <xf numFmtId="0" fontId="3" fillId="2" borderId="80" xfId="7" applyFont="1" applyFill="1" applyBorder="1" applyAlignment="1" applyProtection="1">
      <alignment horizontal="center"/>
      <protection locked="0"/>
    </xf>
    <xf numFmtId="165" fontId="11" fillId="0" borderId="119" xfId="3" applyNumberFormat="1" applyFont="1" applyBorder="1" applyProtection="1">
      <protection locked="0"/>
    </xf>
    <xf numFmtId="3" fontId="35" fillId="0" borderId="79" xfId="3" applyNumberFormat="1" applyFont="1" applyFill="1" applyBorder="1" applyProtection="1">
      <protection locked="0"/>
    </xf>
    <xf numFmtId="3" fontId="13" fillId="2" borderId="79" xfId="3" applyNumberFormat="1" applyFont="1" applyFill="1" applyBorder="1" applyProtection="1">
      <protection locked="0"/>
    </xf>
    <xf numFmtId="9" fontId="3" fillId="0" borderId="79" xfId="3" applyNumberFormat="1" applyFont="1" applyBorder="1" applyProtection="1">
      <protection locked="0"/>
    </xf>
    <xf numFmtId="0" fontId="3" fillId="2" borderId="120" xfId="7" applyFont="1" applyFill="1" applyBorder="1" applyProtection="1">
      <protection locked="0"/>
    </xf>
    <xf numFmtId="0" fontId="11" fillId="0" borderId="121" xfId="3" applyFont="1" applyBorder="1" applyProtection="1">
      <protection locked="0"/>
    </xf>
    <xf numFmtId="164" fontId="11" fillId="2" borderId="95" xfId="3" applyNumberFormat="1" applyFont="1" applyFill="1" applyBorder="1" applyProtection="1">
      <protection locked="0"/>
    </xf>
    <xf numFmtId="0" fontId="46" fillId="4" borderId="87" xfId="3" applyFont="1" applyFill="1" applyBorder="1" applyAlignment="1" applyProtection="1">
      <alignment horizontal="right"/>
      <protection locked="0"/>
    </xf>
    <xf numFmtId="3" fontId="16" fillId="0" borderId="95" xfId="3" applyNumberFormat="1" applyFont="1" applyFill="1" applyBorder="1" applyProtection="1">
      <protection locked="0"/>
    </xf>
    <xf numFmtId="0" fontId="13" fillId="2" borderId="87" xfId="3" applyFont="1" applyFill="1" applyBorder="1" applyProtection="1">
      <protection locked="0"/>
    </xf>
    <xf numFmtId="3" fontId="13" fillId="2" borderId="95" xfId="3" applyNumberFormat="1" applyFont="1" applyFill="1" applyBorder="1" applyProtection="1">
      <protection locked="0"/>
    </xf>
    <xf numFmtId="164" fontId="3" fillId="0" borderId="122" xfId="3" applyNumberFormat="1" applyFont="1" applyFill="1" applyBorder="1" applyProtection="1">
      <protection locked="0"/>
    </xf>
    <xf numFmtId="0" fontId="4" fillId="4" borderId="87" xfId="3" applyFont="1" applyFill="1" applyBorder="1" applyAlignment="1" applyProtection="1">
      <alignment horizontal="left"/>
      <protection locked="0"/>
    </xf>
    <xf numFmtId="0" fontId="4" fillId="12" borderId="87" xfId="3" applyFont="1" applyFill="1" applyBorder="1" applyProtection="1">
      <protection locked="0"/>
    </xf>
    <xf numFmtId="0" fontId="3" fillId="2" borderId="124" xfId="7" applyFont="1" applyFill="1" applyBorder="1" applyAlignment="1" applyProtection="1">
      <alignment horizontal="center"/>
      <protection locked="0"/>
    </xf>
    <xf numFmtId="0" fontId="3" fillId="2" borderId="42" xfId="7" applyFont="1" applyFill="1" applyBorder="1" applyAlignment="1" applyProtection="1">
      <alignment horizontal="center"/>
      <protection locked="0"/>
    </xf>
    <xf numFmtId="164" fontId="3" fillId="0" borderId="119" xfId="3" applyNumberFormat="1" applyFont="1" applyBorder="1" applyProtection="1">
      <protection locked="0"/>
    </xf>
    <xf numFmtId="164" fontId="4" fillId="2" borderId="78" xfId="3" applyNumberFormat="1" applyFont="1" applyFill="1" applyBorder="1" applyProtection="1">
      <protection locked="0"/>
    </xf>
    <xf numFmtId="3" fontId="4" fillId="0" borderId="79" xfId="3" applyNumberFormat="1" applyFont="1" applyFill="1" applyBorder="1" applyProtection="1">
      <protection locked="0"/>
    </xf>
    <xf numFmtId="3" fontId="9" fillId="2" borderId="79" xfId="3" applyNumberFormat="1" applyFont="1" applyFill="1" applyBorder="1" applyProtection="1">
      <protection locked="0"/>
    </xf>
    <xf numFmtId="164" fontId="3" fillId="0" borderId="80" xfId="3" applyNumberFormat="1" applyFont="1" applyFill="1" applyBorder="1" applyProtection="1">
      <protection locked="0"/>
    </xf>
    <xf numFmtId="0" fontId="3" fillId="2" borderId="125" xfId="7" applyFont="1" applyFill="1" applyBorder="1" applyAlignment="1" applyProtection="1">
      <alignment horizontal="center"/>
      <protection locked="0"/>
    </xf>
    <xf numFmtId="164" fontId="3" fillId="0" borderId="126" xfId="3" applyNumberFormat="1" applyFont="1" applyBorder="1" applyProtection="1">
      <protection locked="0"/>
    </xf>
    <xf numFmtId="164" fontId="3" fillId="0" borderId="128" xfId="3" applyNumberFormat="1" applyFont="1" applyBorder="1" applyProtection="1">
      <protection locked="0"/>
    </xf>
    <xf numFmtId="164" fontId="3" fillId="0" borderId="129" xfId="3" applyNumberFormat="1" applyFont="1" applyBorder="1" applyProtection="1">
      <protection locked="0"/>
    </xf>
    <xf numFmtId="165" fontId="3" fillId="0" borderId="130" xfId="3" applyNumberFormat="1" applyFont="1" applyBorder="1" applyProtection="1">
      <protection locked="0"/>
    </xf>
    <xf numFmtId="165" fontId="3" fillId="0" borderId="128" xfId="3" applyNumberFormat="1" applyFont="1" applyBorder="1" applyProtection="1">
      <protection locked="0"/>
    </xf>
    <xf numFmtId="165" fontId="4" fillId="2" borderId="77" xfId="3" applyNumberFormat="1" applyFont="1" applyFill="1" applyBorder="1" applyProtection="1">
      <protection locked="0"/>
    </xf>
    <xf numFmtId="165" fontId="4" fillId="0" borderId="78" xfId="3" applyNumberFormat="1" applyFont="1" applyBorder="1" applyProtection="1">
      <protection locked="0"/>
    </xf>
    <xf numFmtId="165" fontId="4" fillId="2" borderId="78" xfId="3" applyNumberFormat="1" applyFont="1" applyFill="1" applyBorder="1" applyProtection="1">
      <protection locked="0"/>
    </xf>
    <xf numFmtId="165" fontId="18" fillId="0" borderId="79" xfId="3" applyNumberFormat="1" applyFont="1" applyFill="1" applyBorder="1" applyProtection="1">
      <protection locked="0"/>
    </xf>
    <xf numFmtId="165" fontId="4" fillId="0" borderId="78" xfId="3" applyNumberFormat="1" applyFont="1" applyFill="1" applyBorder="1" applyProtection="1">
      <protection locked="0"/>
    </xf>
    <xf numFmtId="165" fontId="4" fillId="0" borderId="80" xfId="3" applyNumberFormat="1" applyFont="1" applyFill="1" applyBorder="1" applyProtection="1">
      <protection locked="0"/>
    </xf>
    <xf numFmtId="165" fontId="3" fillId="0" borderId="97" xfId="3" applyNumberFormat="1" applyFont="1" applyBorder="1" applyProtection="1">
      <protection locked="0"/>
    </xf>
    <xf numFmtId="164" fontId="4" fillId="2" borderId="131" xfId="3" applyNumberFormat="1" applyFont="1" applyFill="1" applyBorder="1" applyProtection="1">
      <protection locked="0"/>
    </xf>
    <xf numFmtId="164" fontId="4" fillId="2" borderId="127" xfId="3" applyNumberFormat="1" applyFont="1" applyFill="1" applyBorder="1" applyProtection="1">
      <protection locked="0"/>
    </xf>
    <xf numFmtId="3" fontId="35" fillId="0" borderId="18" xfId="3" applyNumberFormat="1" applyFont="1" applyFill="1" applyBorder="1" applyProtection="1">
      <protection locked="0"/>
    </xf>
    <xf numFmtId="165" fontId="3" fillId="0" borderId="50" xfId="6" applyNumberFormat="1" applyFont="1" applyBorder="1" applyProtection="1">
      <protection locked="0"/>
    </xf>
    <xf numFmtId="165" fontId="11" fillId="2" borderId="77" xfId="3" applyNumberFormat="1" applyFont="1" applyFill="1" applyBorder="1" applyProtection="1">
      <protection locked="0"/>
    </xf>
    <xf numFmtId="165" fontId="11" fillId="2" borderId="18" xfId="3" applyNumberFormat="1" applyFont="1" applyFill="1" applyBorder="1" applyProtection="1">
      <protection locked="0"/>
    </xf>
    <xf numFmtId="165" fontId="11" fillId="0" borderId="26" xfId="3" applyNumberFormat="1" applyFont="1" applyFill="1" applyBorder="1" applyProtection="1">
      <protection locked="0"/>
    </xf>
    <xf numFmtId="165" fontId="11" fillId="0" borderId="118" xfId="3" applyNumberFormat="1" applyFont="1" applyBorder="1" applyProtection="1">
      <protection locked="0"/>
    </xf>
    <xf numFmtId="165" fontId="11" fillId="2" borderId="64" xfId="3" applyNumberFormat="1" applyFont="1" applyFill="1" applyBorder="1" applyProtection="1">
      <protection locked="0"/>
    </xf>
    <xf numFmtId="3" fontId="35" fillId="0" borderId="64" xfId="3" applyNumberFormat="1" applyFont="1" applyFill="1" applyBorder="1" applyProtection="1">
      <protection locked="0"/>
    </xf>
    <xf numFmtId="3" fontId="13" fillId="2" borderId="64" xfId="3" applyNumberFormat="1" applyFont="1" applyFill="1" applyBorder="1" applyProtection="1">
      <protection locked="0"/>
    </xf>
    <xf numFmtId="165" fontId="11" fillId="0" borderId="67" xfId="3" applyNumberFormat="1" applyFont="1" applyFill="1" applyBorder="1" applyProtection="1">
      <protection locked="0"/>
    </xf>
    <xf numFmtId="164" fontId="3" fillId="0" borderId="94" xfId="3" applyNumberFormat="1" applyFont="1" applyFill="1" applyBorder="1" applyProtection="1">
      <protection locked="0"/>
    </xf>
    <xf numFmtId="164" fontId="15" fillId="0" borderId="47" xfId="3" applyNumberFormat="1" applyFont="1" applyFill="1" applyBorder="1" applyProtection="1">
      <protection locked="0"/>
    </xf>
    <xf numFmtId="165" fontId="3" fillId="2" borderId="79" xfId="3" applyNumberFormat="1" applyFont="1" applyFill="1" applyBorder="1" applyProtection="1">
      <protection locked="0"/>
    </xf>
    <xf numFmtId="165" fontId="51" fillId="4" borderId="79" xfId="3" applyNumberFormat="1" applyFont="1" applyFill="1" applyBorder="1" applyProtection="1">
      <protection locked="0"/>
    </xf>
    <xf numFmtId="165" fontId="3" fillId="4" borderId="79" xfId="3" applyNumberFormat="1" applyFont="1" applyFill="1" applyBorder="1" applyProtection="1">
      <protection locked="0"/>
    </xf>
    <xf numFmtId="165" fontId="3" fillId="0" borderId="133" xfId="3" applyNumberFormat="1" applyFont="1" applyFill="1" applyBorder="1" applyProtection="1">
      <protection locked="0"/>
    </xf>
    <xf numFmtId="165" fontId="48" fillId="0" borderId="88" xfId="3" applyNumberFormat="1" applyFont="1" applyFill="1" applyBorder="1" applyProtection="1">
      <protection locked="0"/>
    </xf>
    <xf numFmtId="165" fontId="48" fillId="0" borderId="64" xfId="3" applyNumberFormat="1" applyFont="1" applyFill="1" applyBorder="1" applyProtection="1">
      <protection locked="0"/>
    </xf>
    <xf numFmtId="165" fontId="4" fillId="0" borderId="88" xfId="3" applyNumberFormat="1" applyFont="1" applyBorder="1" applyProtection="1">
      <protection locked="0"/>
    </xf>
    <xf numFmtId="165" fontId="18" fillId="0" borderId="77" xfId="3" applyNumberFormat="1" applyFont="1" applyFill="1" applyBorder="1" applyProtection="1">
      <protection locked="0"/>
    </xf>
    <xf numFmtId="165" fontId="4" fillId="2" borderId="64" xfId="3" applyNumberFormat="1" applyFont="1" applyFill="1" applyBorder="1" applyProtection="1">
      <protection locked="0"/>
    </xf>
    <xf numFmtId="3" fontId="15" fillId="0" borderId="33" xfId="3" applyNumberFormat="1" applyFont="1" applyFill="1" applyBorder="1" applyProtection="1">
      <protection locked="0"/>
    </xf>
    <xf numFmtId="165" fontId="4" fillId="4" borderId="94" xfId="3" applyNumberFormat="1" applyFont="1" applyFill="1" applyBorder="1" applyProtection="1">
      <protection locked="0"/>
    </xf>
    <xf numFmtId="3" fontId="3" fillId="0" borderId="36" xfId="3" applyNumberFormat="1" applyFont="1" applyFill="1" applyBorder="1" applyProtection="1">
      <protection locked="0"/>
    </xf>
    <xf numFmtId="164" fontId="3" fillId="0" borderId="64" xfId="3" applyNumberFormat="1" applyFont="1" applyFill="1" applyBorder="1" applyProtection="1">
      <protection locked="0"/>
    </xf>
    <xf numFmtId="0" fontId="6" fillId="0" borderId="0" xfId="6" applyFont="1" applyFill="1" applyAlignment="1" applyProtection="1">
      <alignment horizontal="right"/>
      <protection locked="0"/>
    </xf>
    <xf numFmtId="0" fontId="3" fillId="0" borderId="0" xfId="6" applyFont="1" applyFill="1" applyAlignment="1" applyProtection="1">
      <alignment horizontal="right"/>
      <protection locked="0"/>
    </xf>
    <xf numFmtId="0" fontId="40" fillId="0" borderId="0" xfId="7" applyFont="1" applyFill="1" applyAlignment="1" applyProtection="1">
      <alignment horizontal="right"/>
      <protection locked="0"/>
    </xf>
    <xf numFmtId="0" fontId="4" fillId="0" borderId="0" xfId="7" applyFont="1" applyAlignment="1" applyProtection="1">
      <alignment horizontal="right"/>
      <protection locked="0"/>
    </xf>
    <xf numFmtId="0" fontId="3" fillId="0" borderId="0" xfId="7" applyFont="1" applyAlignment="1" applyProtection="1">
      <alignment horizontal="right"/>
      <protection locked="0"/>
    </xf>
    <xf numFmtId="164" fontId="4" fillId="2" borderId="93" xfId="3" applyNumberFormat="1" applyFont="1" applyFill="1" applyBorder="1" applyAlignment="1" applyProtection="1">
      <alignment horizontal="right"/>
      <protection locked="0"/>
    </xf>
    <xf numFmtId="0" fontId="3" fillId="0" borderId="0" xfId="3" applyFont="1" applyAlignment="1" applyProtection="1">
      <alignment horizontal="right"/>
      <protection locked="0"/>
    </xf>
    <xf numFmtId="165" fontId="11" fillId="2" borderId="103" xfId="3" applyNumberFormat="1" applyFont="1" applyFill="1" applyBorder="1" applyProtection="1">
      <protection locked="0"/>
    </xf>
    <xf numFmtId="3" fontId="35" fillId="0" borderId="30" xfId="3" applyNumberFormat="1" applyFont="1" applyFill="1" applyBorder="1" applyProtection="1">
      <protection locked="0"/>
    </xf>
    <xf numFmtId="165" fontId="11" fillId="2" borderId="30" xfId="3" applyNumberFormat="1" applyFont="1" applyFill="1" applyBorder="1" applyProtection="1">
      <protection locked="0"/>
    </xf>
    <xf numFmtId="3" fontId="13" fillId="2" borderId="30" xfId="3" applyNumberFormat="1" applyFont="1" applyFill="1" applyBorder="1" applyProtection="1">
      <protection locked="0"/>
    </xf>
    <xf numFmtId="165" fontId="11" fillId="0" borderId="136" xfId="3" applyNumberFormat="1" applyFont="1" applyFill="1" applyBorder="1" applyProtection="1">
      <protection locked="0"/>
    </xf>
    <xf numFmtId="164" fontId="3" fillId="0" borderId="103" xfId="3" applyNumberFormat="1" applyFont="1" applyBorder="1" applyProtection="1">
      <protection locked="0"/>
    </xf>
    <xf numFmtId="164" fontId="11" fillId="2" borderId="30" xfId="3" applyNumberFormat="1" applyFont="1" applyFill="1" applyBorder="1" applyProtection="1">
      <protection locked="0"/>
    </xf>
    <xf numFmtId="3" fontId="13" fillId="2" borderId="29" xfId="3" applyNumberFormat="1" applyFont="1" applyFill="1" applyBorder="1" applyProtection="1">
      <protection locked="0"/>
    </xf>
    <xf numFmtId="0" fontId="3" fillId="2" borderId="34" xfId="7" applyFont="1" applyFill="1" applyBorder="1" applyAlignment="1" applyProtection="1">
      <alignment horizontal="right"/>
      <protection locked="0"/>
    </xf>
    <xf numFmtId="0" fontId="3" fillId="2" borderId="63" xfId="7" applyFont="1" applyFill="1" applyBorder="1" applyAlignment="1" applyProtection="1">
      <alignment horizontal="right"/>
      <protection locked="0"/>
    </xf>
    <xf numFmtId="164" fontId="11" fillId="2" borderId="56" xfId="3" applyNumberFormat="1" applyFont="1" applyFill="1" applyBorder="1" applyAlignment="1" applyProtection="1">
      <alignment horizontal="right"/>
      <protection locked="0"/>
    </xf>
    <xf numFmtId="0" fontId="3" fillId="2" borderId="135" xfId="7" applyFont="1" applyFill="1" applyBorder="1" applyAlignment="1" applyProtection="1">
      <alignment horizontal="right"/>
      <protection locked="0"/>
    </xf>
    <xf numFmtId="164" fontId="11" fillId="2" borderId="93" xfId="3" applyNumberFormat="1" applyFont="1" applyFill="1" applyBorder="1" applyAlignment="1" applyProtection="1">
      <alignment horizontal="right"/>
      <protection locked="0"/>
    </xf>
    <xf numFmtId="3" fontId="13" fillId="2" borderId="93" xfId="3" applyNumberFormat="1" applyFont="1" applyFill="1" applyBorder="1" applyAlignment="1" applyProtection="1">
      <alignment horizontal="right"/>
      <protection locked="0"/>
    </xf>
    <xf numFmtId="0" fontId="3" fillId="2" borderId="73" xfId="7" applyFont="1" applyFill="1" applyBorder="1" applyAlignment="1" applyProtection="1">
      <alignment horizontal="right"/>
      <protection locked="0"/>
    </xf>
    <xf numFmtId="164" fontId="4" fillId="0" borderId="77" xfId="3" applyNumberFormat="1" applyFont="1" applyFill="1" applyBorder="1" applyProtection="1">
      <protection locked="0"/>
    </xf>
    <xf numFmtId="0" fontId="4" fillId="0" borderId="86" xfId="3" applyFont="1" applyFill="1" applyBorder="1" applyProtection="1">
      <protection locked="0"/>
    </xf>
    <xf numFmtId="165" fontId="4" fillId="0" borderId="100" xfId="3" applyNumberFormat="1" applyFont="1" applyFill="1" applyBorder="1" applyProtection="1">
      <protection locked="0"/>
    </xf>
    <xf numFmtId="164" fontId="4" fillId="0" borderId="36" xfId="3" applyNumberFormat="1" applyFont="1" applyFill="1" applyBorder="1" applyProtection="1">
      <protection locked="0"/>
    </xf>
    <xf numFmtId="164" fontId="4" fillId="0" borderId="96" xfId="3" applyNumberFormat="1" applyFont="1" applyFill="1" applyBorder="1" applyProtection="1">
      <protection locked="0"/>
    </xf>
    <xf numFmtId="164" fontId="4" fillId="0" borderId="78" xfId="3" applyNumberFormat="1" applyFont="1" applyFill="1" applyBorder="1" applyProtection="1">
      <protection locked="0"/>
    </xf>
    <xf numFmtId="164" fontId="4" fillId="2" borderId="128" xfId="3" applyNumberFormat="1" applyFont="1" applyFill="1" applyBorder="1" applyProtection="1">
      <protection locked="0"/>
    </xf>
    <xf numFmtId="165" fontId="3" fillId="2" borderId="128" xfId="3" applyNumberFormat="1" applyFont="1" applyFill="1" applyBorder="1" applyProtection="1">
      <protection locked="0"/>
    </xf>
    <xf numFmtId="165" fontId="4" fillId="2" borderId="97" xfId="3" applyNumberFormat="1" applyFont="1" applyFill="1" applyBorder="1" applyProtection="1">
      <protection locked="0"/>
    </xf>
    <xf numFmtId="165" fontId="4" fillId="2" borderId="137" xfId="3" applyNumberFormat="1" applyFont="1" applyFill="1" applyBorder="1" applyProtection="1">
      <protection locked="0"/>
    </xf>
    <xf numFmtId="164" fontId="4" fillId="2" borderId="97" xfId="3" applyNumberFormat="1" applyFont="1" applyFill="1" applyBorder="1" applyProtection="1">
      <protection locked="0"/>
    </xf>
    <xf numFmtId="164" fontId="4" fillId="2" borderId="138" xfId="3" applyNumberFormat="1" applyFont="1" applyFill="1" applyBorder="1" applyProtection="1">
      <protection locked="0"/>
    </xf>
    <xf numFmtId="164" fontId="3" fillId="2" borderId="128" xfId="3" applyNumberFormat="1" applyFont="1" applyFill="1" applyBorder="1" applyProtection="1">
      <protection locked="0"/>
    </xf>
    <xf numFmtId="165" fontId="3" fillId="2" borderId="139" xfId="3" applyNumberFormat="1" applyFont="1" applyFill="1" applyBorder="1" applyProtection="1">
      <protection locked="0"/>
    </xf>
    <xf numFmtId="165" fontId="3" fillId="2" borderId="130" xfId="3" applyNumberFormat="1" applyFont="1" applyFill="1" applyBorder="1" applyProtection="1">
      <protection locked="0"/>
    </xf>
    <xf numFmtId="165" fontId="4" fillId="2" borderId="128" xfId="3" applyNumberFormat="1" applyFont="1" applyFill="1" applyBorder="1" applyProtection="1">
      <protection locked="0"/>
    </xf>
    <xf numFmtId="164" fontId="3" fillId="0" borderId="130" xfId="3" applyNumberFormat="1" applyFont="1" applyBorder="1" applyProtection="1">
      <protection locked="0"/>
    </xf>
    <xf numFmtId="0" fontId="3" fillId="2" borderId="89" xfId="7" applyFont="1" applyFill="1" applyBorder="1" applyAlignment="1" applyProtection="1">
      <alignment horizontal="right"/>
      <protection locked="0"/>
    </xf>
    <xf numFmtId="0" fontId="48" fillId="2" borderId="135" xfId="7" applyFont="1" applyFill="1" applyBorder="1" applyAlignment="1" applyProtection="1">
      <alignment horizontal="right"/>
      <protection locked="0"/>
    </xf>
    <xf numFmtId="0" fontId="4" fillId="2" borderId="135" xfId="7" applyFont="1" applyFill="1" applyBorder="1" applyAlignment="1" applyProtection="1">
      <alignment horizontal="right"/>
      <protection locked="0"/>
    </xf>
    <xf numFmtId="0" fontId="51" fillId="0" borderId="87" xfId="3" applyFont="1" applyFill="1" applyBorder="1" applyProtection="1">
      <protection locked="0"/>
    </xf>
    <xf numFmtId="164" fontId="3" fillId="12" borderId="95" xfId="3" applyNumberFormat="1" applyFont="1" applyFill="1" applyBorder="1" applyProtection="1">
      <protection locked="0"/>
    </xf>
    <xf numFmtId="165" fontId="3" fillId="0" borderId="42" xfId="3" applyNumberFormat="1" applyFont="1" applyBorder="1" applyProtection="1">
      <protection locked="0"/>
    </xf>
    <xf numFmtId="165" fontId="48" fillId="0" borderId="33" xfId="3" applyNumberFormat="1" applyFont="1" applyFill="1" applyBorder="1" applyProtection="1">
      <protection locked="0"/>
    </xf>
    <xf numFmtId="165" fontId="48" fillId="0" borderId="50" xfId="3" applyNumberFormat="1" applyFont="1" applyFill="1" applyBorder="1" applyProtection="1">
      <protection locked="0"/>
    </xf>
    <xf numFmtId="9" fontId="48" fillId="0" borderId="47" xfId="3" applyNumberFormat="1" applyFont="1" applyFill="1" applyBorder="1" applyProtection="1">
      <protection locked="0"/>
    </xf>
    <xf numFmtId="0" fontId="3" fillId="0" borderId="87" xfId="3" applyFont="1" applyFill="1" applyBorder="1" applyAlignment="1" applyProtection="1">
      <alignment horizontal="left"/>
      <protection locked="0"/>
    </xf>
    <xf numFmtId="165" fontId="3" fillId="0" borderId="142" xfId="3" applyNumberFormat="1" applyFont="1" applyBorder="1" applyProtection="1">
      <protection locked="0"/>
    </xf>
    <xf numFmtId="165" fontId="3" fillId="2" borderId="100" xfId="3" applyNumberFormat="1" applyFont="1" applyFill="1" applyBorder="1" applyProtection="1">
      <protection locked="0"/>
    </xf>
    <xf numFmtId="3" fontId="3" fillId="0" borderId="28" xfId="3" applyNumberFormat="1" applyFont="1" applyFill="1" applyBorder="1" applyProtection="1">
      <protection locked="0"/>
    </xf>
    <xf numFmtId="165" fontId="3" fillId="2" borderId="137" xfId="3" applyNumberFormat="1" applyFont="1" applyFill="1" applyBorder="1" applyProtection="1">
      <protection locked="0"/>
    </xf>
    <xf numFmtId="0" fontId="4" fillId="0" borderId="100" xfId="3" applyFont="1" applyFill="1" applyBorder="1" applyProtection="1">
      <protection locked="0"/>
    </xf>
    <xf numFmtId="165" fontId="3" fillId="0" borderId="111" xfId="3" applyNumberFormat="1" applyFont="1" applyFill="1" applyBorder="1" applyProtection="1">
      <protection locked="0"/>
    </xf>
    <xf numFmtId="165" fontId="3" fillId="0" borderId="143" xfId="3" applyNumberFormat="1" applyFont="1" applyFill="1" applyBorder="1" applyProtection="1">
      <protection locked="0"/>
    </xf>
    <xf numFmtId="165" fontId="4" fillId="2" borderId="94" xfId="3" applyNumberFormat="1" applyFont="1" applyFill="1" applyBorder="1" applyProtection="1">
      <protection locked="0"/>
    </xf>
    <xf numFmtId="165" fontId="3" fillId="0" borderId="94" xfId="3" applyNumberFormat="1" applyFont="1" applyBorder="1" applyProtection="1">
      <protection locked="0"/>
    </xf>
    <xf numFmtId="165" fontId="3" fillId="0" borderId="94" xfId="3" applyNumberFormat="1" applyFont="1" applyFill="1" applyBorder="1" applyProtection="1">
      <protection locked="0"/>
    </xf>
    <xf numFmtId="165" fontId="3" fillId="0" borderId="144" xfId="3" applyNumberFormat="1" applyFont="1" applyBorder="1" applyProtection="1">
      <protection locked="0"/>
    </xf>
    <xf numFmtId="165" fontId="3" fillId="0" borderId="127" xfId="3" applyNumberFormat="1" applyFont="1" applyFill="1" applyBorder="1" applyProtection="1">
      <protection locked="0"/>
    </xf>
    <xf numFmtId="165" fontId="3" fillId="0" borderId="140" xfId="3" applyNumberFormat="1" applyFont="1" applyBorder="1" applyProtection="1">
      <protection locked="0"/>
    </xf>
    <xf numFmtId="165" fontId="3" fillId="0" borderId="127" xfId="3" applyNumberFormat="1" applyFont="1" applyBorder="1" applyProtection="1">
      <protection locked="0"/>
    </xf>
    <xf numFmtId="9" fontId="3" fillId="0" borderId="94" xfId="3" applyNumberFormat="1" applyFont="1" applyFill="1" applyBorder="1" applyProtection="1">
      <protection locked="0"/>
    </xf>
    <xf numFmtId="9" fontId="3" fillId="0" borderId="94" xfId="3" applyNumberFormat="1" applyFont="1" applyBorder="1" applyProtection="1">
      <protection locked="0"/>
    </xf>
    <xf numFmtId="0" fontId="4" fillId="0" borderId="121" xfId="3" applyFont="1" applyBorder="1" applyProtection="1">
      <protection locked="0"/>
    </xf>
    <xf numFmtId="164" fontId="3" fillId="2" borderId="96" xfId="3" applyNumberFormat="1" applyFont="1" applyFill="1" applyBorder="1" applyProtection="1">
      <protection locked="0"/>
    </xf>
    <xf numFmtId="164" fontId="3" fillId="2" borderId="129" xfId="3" applyNumberFormat="1" applyFont="1" applyFill="1" applyBorder="1" applyProtection="1">
      <protection locked="0"/>
    </xf>
    <xf numFmtId="0" fontId="4" fillId="0" borderId="96" xfId="3" applyFont="1" applyFill="1" applyBorder="1" applyProtection="1">
      <protection locked="0"/>
    </xf>
    <xf numFmtId="164" fontId="3" fillId="0" borderId="145" xfId="3" applyNumberFormat="1" applyFont="1" applyFill="1" applyBorder="1" applyProtection="1">
      <protection locked="0"/>
    </xf>
    <xf numFmtId="0" fontId="3" fillId="0" borderId="106" xfId="3" applyFont="1" applyFill="1" applyBorder="1" applyProtection="1">
      <protection locked="0"/>
    </xf>
    <xf numFmtId="0" fontId="9" fillId="0" borderId="87" xfId="3" applyFont="1" applyBorder="1" applyProtection="1">
      <protection locked="0"/>
    </xf>
    <xf numFmtId="0" fontId="3" fillId="0" borderId="141" xfId="3" applyFont="1" applyBorder="1" applyProtection="1">
      <protection locked="0"/>
    </xf>
    <xf numFmtId="0" fontId="3" fillId="0" borderId="102" xfId="3" applyFont="1" applyFill="1" applyBorder="1" applyAlignment="1" applyProtection="1">
      <protection locked="0"/>
    </xf>
    <xf numFmtId="0" fontId="3" fillId="0" borderId="102" xfId="6" applyFont="1" applyBorder="1" applyProtection="1">
      <protection locked="0"/>
    </xf>
    <xf numFmtId="0" fontId="3" fillId="0" borderId="123" xfId="6" applyFont="1" applyBorder="1" applyProtection="1">
      <protection locked="0"/>
    </xf>
    <xf numFmtId="164" fontId="11" fillId="2" borderId="134" xfId="3" applyNumberFormat="1" applyFont="1" applyFill="1" applyBorder="1" applyAlignment="1" applyProtection="1">
      <alignment horizontal="right"/>
      <protection locked="0"/>
    </xf>
    <xf numFmtId="0" fontId="3" fillId="2" borderId="146" xfId="7" applyFont="1" applyFill="1" applyBorder="1" applyAlignment="1" applyProtection="1">
      <alignment horizontal="right"/>
      <protection locked="0"/>
    </xf>
    <xf numFmtId="164" fontId="11" fillId="2" borderId="87" xfId="3" applyNumberFormat="1" applyFont="1" applyFill="1" applyBorder="1" applyAlignment="1" applyProtection="1">
      <alignment horizontal="right"/>
      <protection locked="0"/>
    </xf>
    <xf numFmtId="164" fontId="15" fillId="0" borderId="86" xfId="3" applyNumberFormat="1" applyFont="1" applyFill="1" applyBorder="1" applyProtection="1">
      <protection locked="0"/>
    </xf>
    <xf numFmtId="164" fontId="4" fillId="2" borderId="123" xfId="3" applyNumberFormat="1" applyFont="1" applyFill="1" applyBorder="1" applyProtection="1">
      <protection locked="0"/>
    </xf>
    <xf numFmtId="164" fontId="15" fillId="0" borderId="82" xfId="3" applyNumberFormat="1" applyFont="1" applyFill="1" applyBorder="1" applyProtection="1">
      <protection locked="0"/>
    </xf>
    <xf numFmtId="164" fontId="4" fillId="0" borderId="86" xfId="3" applyNumberFormat="1" applyFont="1" applyFill="1" applyBorder="1" applyProtection="1">
      <protection locked="0"/>
    </xf>
    <xf numFmtId="164" fontId="3" fillId="0" borderId="116" xfId="3" applyNumberFormat="1" applyFont="1" applyFill="1" applyBorder="1" applyProtection="1">
      <protection locked="0"/>
    </xf>
    <xf numFmtId="164" fontId="3" fillId="0" borderId="106" xfId="3" applyNumberFormat="1" applyFont="1" applyFill="1" applyBorder="1" applyProtection="1">
      <protection locked="0"/>
    </xf>
    <xf numFmtId="164" fontId="3" fillId="0" borderId="87" xfId="3" applyNumberFormat="1" applyFont="1" applyBorder="1" applyProtection="1">
      <protection locked="0"/>
    </xf>
    <xf numFmtId="164" fontId="4" fillId="5" borderId="82" xfId="3" applyNumberFormat="1" applyFont="1" applyFill="1" applyBorder="1" applyProtection="1">
      <protection locked="0"/>
    </xf>
    <xf numFmtId="164" fontId="4" fillId="5" borderId="87" xfId="3" applyNumberFormat="1" applyFont="1" applyFill="1" applyBorder="1" applyProtection="1">
      <protection locked="0"/>
    </xf>
    <xf numFmtId="164" fontId="48" fillId="0" borderId="87" xfId="3" applyNumberFormat="1" applyFont="1" applyFill="1" applyBorder="1" applyProtection="1">
      <protection locked="0"/>
    </xf>
    <xf numFmtId="0" fontId="18" fillId="4" borderId="87" xfId="3" applyFont="1" applyFill="1" applyBorder="1" applyAlignment="1" applyProtection="1">
      <alignment horizontal="left"/>
      <protection locked="0"/>
    </xf>
    <xf numFmtId="165" fontId="3" fillId="4" borderId="30" xfId="3" applyNumberFormat="1" applyFont="1" applyFill="1" applyBorder="1" applyProtection="1">
      <protection locked="0"/>
    </xf>
    <xf numFmtId="165" fontId="3" fillId="4" borderId="18" xfId="3" applyNumberFormat="1" applyFont="1" applyFill="1" applyBorder="1" applyProtection="1">
      <protection locked="0"/>
    </xf>
    <xf numFmtId="164" fontId="3" fillId="0" borderId="8" xfId="3" applyNumberFormat="1" applyFont="1" applyBorder="1" applyProtection="1">
      <protection locked="0"/>
    </xf>
    <xf numFmtId="164" fontId="4" fillId="0" borderId="64" xfId="3" applyNumberFormat="1" applyFont="1" applyBorder="1" applyProtection="1">
      <protection locked="0"/>
    </xf>
    <xf numFmtId="3" fontId="3" fillId="0" borderId="50" xfId="6" applyNumberFormat="1" applyFont="1" applyBorder="1" applyAlignment="1" applyProtection="1">
      <alignment horizontal="right"/>
      <protection locked="0"/>
    </xf>
    <xf numFmtId="0" fontId="3" fillId="0" borderId="50" xfId="6" applyFont="1" applyBorder="1" applyProtection="1">
      <protection locked="0"/>
    </xf>
    <xf numFmtId="165" fontId="3" fillId="0" borderId="105" xfId="6" applyNumberFormat="1" applyFont="1" applyBorder="1" applyProtection="1">
      <protection locked="0"/>
    </xf>
    <xf numFmtId="0" fontId="3" fillId="0" borderId="87" xfId="3" quotePrefix="1" applyFont="1" applyFill="1" applyBorder="1" applyProtection="1">
      <protection locked="0"/>
    </xf>
    <xf numFmtId="164" fontId="4" fillId="0" borderId="127" xfId="3" applyNumberFormat="1" applyFont="1" applyFill="1" applyBorder="1" applyProtection="1">
      <protection locked="0"/>
    </xf>
    <xf numFmtId="164" fontId="4" fillId="2" borderId="148" xfId="3" applyNumberFormat="1" applyFont="1" applyFill="1" applyBorder="1" applyProtection="1">
      <protection locked="0"/>
    </xf>
    <xf numFmtId="164" fontId="4" fillId="0" borderId="149" xfId="3" applyNumberFormat="1" applyFont="1" applyFill="1" applyBorder="1" applyProtection="1">
      <protection locked="0"/>
    </xf>
    <xf numFmtId="0" fontId="48" fillId="0" borderId="87" xfId="6" applyFont="1" applyBorder="1" applyProtection="1">
      <protection locked="0"/>
    </xf>
    <xf numFmtId="165" fontId="3" fillId="0" borderId="87" xfId="3" applyNumberFormat="1" applyFont="1" applyFill="1" applyBorder="1" applyProtection="1">
      <protection locked="0"/>
    </xf>
    <xf numFmtId="165" fontId="4" fillId="0" borderId="8" xfId="3" applyNumberFormat="1" applyFont="1" applyFill="1" applyBorder="1" applyProtection="1">
      <protection locked="0"/>
    </xf>
    <xf numFmtId="165" fontId="4" fillId="0" borderId="88" xfId="3" applyNumberFormat="1" applyFont="1" applyFill="1" applyBorder="1" applyProtection="1">
      <protection locked="0"/>
    </xf>
    <xf numFmtId="3" fontId="3" fillId="0" borderId="50" xfId="6" applyNumberFormat="1" applyFont="1" applyFill="1" applyBorder="1" applyProtection="1">
      <protection locked="0"/>
    </xf>
    <xf numFmtId="0" fontId="3" fillId="0" borderId="86" xfId="6" applyFont="1" applyBorder="1" applyProtection="1">
      <protection locked="0"/>
    </xf>
    <xf numFmtId="3" fontId="3" fillId="0" borderId="33" xfId="3" applyNumberFormat="1" applyFont="1" applyBorder="1" applyProtection="1">
      <protection locked="0"/>
    </xf>
    <xf numFmtId="165" fontId="48" fillId="0" borderId="94" xfId="3" applyNumberFormat="1" applyFont="1" applyFill="1" applyBorder="1" applyProtection="1">
      <protection locked="0"/>
    </xf>
    <xf numFmtId="165" fontId="48" fillId="0" borderId="93" xfId="3" applyNumberFormat="1" applyFont="1" applyBorder="1" applyProtection="1">
      <protection locked="0"/>
    </xf>
    <xf numFmtId="165" fontId="3" fillId="0" borderId="32" xfId="3" applyNumberFormat="1" applyFont="1" applyFill="1" applyBorder="1" applyProtection="1">
      <protection locked="0"/>
    </xf>
    <xf numFmtId="0" fontId="54" fillId="4" borderId="87" xfId="3" applyFont="1" applyFill="1" applyBorder="1" applyAlignment="1" applyProtection="1">
      <alignment horizontal="right"/>
      <protection locked="0"/>
    </xf>
    <xf numFmtId="165" fontId="18" fillId="0" borderId="30" xfId="3" applyNumberFormat="1" applyFont="1" applyFill="1" applyBorder="1" applyProtection="1">
      <protection locked="0"/>
    </xf>
    <xf numFmtId="0" fontId="4" fillId="0" borderId="0" xfId="3" applyFont="1" applyProtection="1">
      <protection locked="0"/>
    </xf>
    <xf numFmtId="0" fontId="12" fillId="0" borderId="87" xfId="3" applyFont="1" applyFill="1" applyBorder="1" applyProtection="1">
      <protection locked="0"/>
    </xf>
    <xf numFmtId="164" fontId="48" fillId="4" borderId="18" xfId="3" applyNumberFormat="1" applyFont="1" applyFill="1" applyBorder="1" applyProtection="1">
      <protection locked="0"/>
    </xf>
    <xf numFmtId="164" fontId="48" fillId="0" borderId="30" xfId="3" applyNumberFormat="1" applyFont="1" applyFill="1" applyBorder="1" applyProtection="1">
      <protection locked="0"/>
    </xf>
    <xf numFmtId="0" fontId="48" fillId="0" borderId="73" xfId="7" applyFont="1" applyFill="1" applyBorder="1" applyAlignment="1" applyProtection="1">
      <alignment horizontal="right"/>
      <protection locked="0"/>
    </xf>
    <xf numFmtId="165" fontId="3" fillId="0" borderId="98" xfId="6" applyNumberFormat="1" applyFont="1" applyFill="1" applyBorder="1" applyProtection="1">
      <protection locked="0"/>
    </xf>
    <xf numFmtId="164" fontId="4" fillId="2" borderId="58" xfId="3" applyNumberFormat="1" applyFont="1" applyFill="1" applyBorder="1" applyProtection="1">
      <protection locked="0"/>
    </xf>
    <xf numFmtId="0" fontId="4" fillId="2" borderId="60" xfId="7" applyFont="1" applyFill="1" applyBorder="1" applyAlignment="1" applyProtection="1">
      <alignment horizontal="right"/>
      <protection locked="0"/>
    </xf>
    <xf numFmtId="164" fontId="4" fillId="2" borderId="144" xfId="3" applyNumberFormat="1" applyFont="1" applyFill="1" applyBorder="1" applyProtection="1">
      <protection locked="0"/>
    </xf>
    <xf numFmtId="164" fontId="4" fillId="13" borderId="79" xfId="3" applyNumberFormat="1" applyFont="1" applyFill="1" applyBorder="1" applyProtection="1">
      <protection locked="0"/>
    </xf>
    <xf numFmtId="164" fontId="11" fillId="2" borderId="150" xfId="3" applyNumberFormat="1" applyFont="1" applyFill="1" applyBorder="1" applyAlignment="1" applyProtection="1">
      <alignment horizontal="right"/>
      <protection locked="0"/>
    </xf>
    <xf numFmtId="3" fontId="36" fillId="0" borderId="36" xfId="3" applyNumberFormat="1" applyFont="1" applyFill="1" applyBorder="1" applyProtection="1">
      <protection locked="0"/>
    </xf>
    <xf numFmtId="164" fontId="11" fillId="2" borderId="64" xfId="3" applyNumberFormat="1" applyFont="1" applyFill="1" applyBorder="1" applyAlignment="1" applyProtection="1">
      <alignment horizontal="right"/>
      <protection locked="0"/>
    </xf>
    <xf numFmtId="164" fontId="11" fillId="2" borderId="94" xfId="3" applyNumberFormat="1" applyFont="1" applyFill="1" applyBorder="1" applyAlignment="1" applyProtection="1">
      <alignment horizontal="right"/>
      <protection locked="0"/>
    </xf>
    <xf numFmtId="3" fontId="15" fillId="0" borderId="8" xfId="3" applyNumberFormat="1" applyFont="1" applyFill="1" applyBorder="1" applyProtection="1">
      <protection locked="0"/>
    </xf>
    <xf numFmtId="165" fontId="3" fillId="0" borderId="139" xfId="3" applyNumberFormat="1" applyFont="1" applyBorder="1" applyProtection="1">
      <protection locked="0"/>
    </xf>
    <xf numFmtId="164" fontId="3" fillId="0" borderId="141" xfId="3" applyNumberFormat="1" applyFont="1" applyBorder="1" applyProtection="1">
      <protection locked="0"/>
    </xf>
    <xf numFmtId="164" fontId="15" fillId="0" borderId="33" xfId="3" applyNumberFormat="1" applyFont="1" applyFill="1" applyBorder="1" applyProtection="1">
      <protection locked="0"/>
    </xf>
    <xf numFmtId="164" fontId="15" fillId="0" borderId="50" xfId="3" applyNumberFormat="1" applyFont="1" applyFill="1" applyBorder="1" applyProtection="1">
      <protection locked="0"/>
    </xf>
    <xf numFmtId="164" fontId="15" fillId="0" borderId="147" xfId="3" applyNumberFormat="1" applyFont="1" applyFill="1" applyBorder="1" applyProtection="1">
      <protection locked="0"/>
    </xf>
    <xf numFmtId="0" fontId="3" fillId="2" borderId="151" xfId="7" applyFont="1" applyFill="1" applyBorder="1" applyAlignment="1" applyProtection="1">
      <alignment horizontal="right"/>
      <protection locked="0"/>
    </xf>
    <xf numFmtId="14" fontId="52" fillId="0" borderId="0" xfId="6" applyNumberFormat="1" applyFont="1" applyAlignment="1" applyProtection="1">
      <alignment horizontal="left"/>
      <protection locked="0"/>
    </xf>
    <xf numFmtId="165" fontId="3" fillId="4" borderId="50" xfId="3" applyNumberFormat="1" applyFont="1" applyFill="1" applyBorder="1" applyProtection="1">
      <protection locked="0"/>
    </xf>
    <xf numFmtId="164" fontId="3" fillId="0" borderId="78" xfId="3" applyNumberFormat="1" applyFont="1" applyFill="1" applyBorder="1" applyProtection="1">
      <protection locked="0"/>
    </xf>
    <xf numFmtId="0" fontId="3" fillId="0" borderId="0" xfId="7" applyFont="1" applyBorder="1" applyProtection="1">
      <protection locked="0"/>
    </xf>
    <xf numFmtId="0" fontId="9" fillId="0" borderId="0" xfId="7" applyFont="1" applyBorder="1" applyProtection="1">
      <protection locked="0"/>
    </xf>
    <xf numFmtId="0" fontId="40" fillId="0" borderId="0" xfId="7" applyFont="1" applyFill="1" applyBorder="1" applyProtection="1">
      <protection locked="0"/>
    </xf>
    <xf numFmtId="0" fontId="4" fillId="0" borderId="0" xfId="7" applyFont="1" applyBorder="1" applyProtection="1">
      <protection locked="0"/>
    </xf>
    <xf numFmtId="165" fontId="48" fillId="0" borderId="144" xfId="3" applyNumberFormat="1" applyFont="1" applyBorder="1" applyProtection="1">
      <protection locked="0"/>
    </xf>
    <xf numFmtId="165" fontId="48" fillId="0" borderId="19" xfId="3" applyNumberFormat="1" applyFont="1" applyBorder="1" applyProtection="1">
      <protection locked="0"/>
    </xf>
    <xf numFmtId="165" fontId="48" fillId="0" borderId="18" xfId="3" applyNumberFormat="1" applyFont="1" applyBorder="1" applyProtection="1">
      <protection locked="0"/>
    </xf>
    <xf numFmtId="165" fontId="48" fillId="0" borderId="30" xfId="3" applyNumberFormat="1" applyFont="1" applyBorder="1" applyProtection="1">
      <protection locked="0"/>
    </xf>
    <xf numFmtId="164" fontId="48" fillId="0" borderId="19" xfId="3" applyNumberFormat="1" applyFont="1" applyBorder="1" applyProtection="1">
      <protection locked="0"/>
    </xf>
    <xf numFmtId="165" fontId="48" fillId="0" borderId="79" xfId="3" applyNumberFormat="1" applyFont="1" applyBorder="1" applyProtection="1">
      <protection locked="0"/>
    </xf>
    <xf numFmtId="0" fontId="49" fillId="0" borderId="0" xfId="0" applyFont="1"/>
    <xf numFmtId="0" fontId="3" fillId="0" borderId="0" xfId="6" applyFill="1" applyProtection="1">
      <protection locked="0"/>
    </xf>
    <xf numFmtId="165" fontId="4" fillId="4" borderId="144" xfId="3" applyNumberFormat="1" applyFont="1" applyFill="1" applyBorder="1" applyProtection="1">
      <protection locked="0"/>
    </xf>
    <xf numFmtId="0" fontId="55" fillId="16" borderId="64" xfId="7" applyFont="1" applyFill="1" applyBorder="1" applyAlignment="1" applyProtection="1">
      <alignment horizontal="right"/>
      <protection locked="0"/>
    </xf>
    <xf numFmtId="164" fontId="59" fillId="0" borderId="18" xfId="3" applyNumberFormat="1" applyFont="1" applyFill="1" applyBorder="1" applyProtection="1">
      <protection locked="0"/>
    </xf>
    <xf numFmtId="164" fontId="48" fillId="0" borderId="79" xfId="3" applyNumberFormat="1" applyFont="1" applyBorder="1" applyProtection="1">
      <protection locked="0"/>
    </xf>
    <xf numFmtId="0" fontId="48" fillId="0" borderId="0" xfId="3" applyFont="1" applyProtection="1">
      <protection locked="0"/>
    </xf>
    <xf numFmtId="165" fontId="3" fillId="0" borderId="102" xfId="3" applyNumberFormat="1" applyFont="1" applyFill="1" applyBorder="1" applyProtection="1">
      <protection locked="0"/>
    </xf>
    <xf numFmtId="165" fontId="3" fillId="0" borderId="152" xfId="3" applyNumberFormat="1" applyFont="1" applyFill="1" applyBorder="1" applyProtection="1">
      <protection locked="0"/>
    </xf>
    <xf numFmtId="0" fontId="58" fillId="16" borderId="64" xfId="7" applyFont="1" applyFill="1" applyBorder="1" applyAlignment="1" applyProtection="1">
      <alignment horizontal="right"/>
      <protection locked="0"/>
    </xf>
    <xf numFmtId="165" fontId="59" fillId="0" borderId="18" xfId="3" applyNumberFormat="1" applyFont="1" applyFill="1" applyBorder="1" applyProtection="1">
      <protection locked="0"/>
    </xf>
    <xf numFmtId="0" fontId="59" fillId="0" borderId="87" xfId="6" applyFont="1" applyBorder="1" applyProtection="1">
      <protection locked="0"/>
    </xf>
    <xf numFmtId="164" fontId="59" fillId="0" borderId="95" xfId="3" applyNumberFormat="1" applyFont="1" applyFill="1" applyBorder="1" applyProtection="1">
      <protection locked="0"/>
    </xf>
    <xf numFmtId="165" fontId="59" fillId="0" borderId="93" xfId="3" applyNumberFormat="1" applyFont="1" applyFill="1" applyBorder="1" applyProtection="1">
      <protection locked="0"/>
    </xf>
    <xf numFmtId="165" fontId="59" fillId="0" borderId="79" xfId="3" applyNumberFormat="1" applyFont="1" applyFill="1" applyBorder="1" applyProtection="1">
      <protection locked="0"/>
    </xf>
    <xf numFmtId="0" fontId="57" fillId="0" borderId="0" xfId="0" applyFont="1"/>
    <xf numFmtId="164" fontId="4" fillId="0" borderId="87" xfId="3" applyNumberFormat="1" applyFont="1" applyFill="1" applyBorder="1" applyProtection="1">
      <protection locked="0"/>
    </xf>
    <xf numFmtId="165" fontId="3" fillId="0" borderId="105" xfId="6" applyNumberFormat="1" applyFont="1" applyFill="1" applyBorder="1" applyProtection="1">
      <protection locked="0"/>
    </xf>
    <xf numFmtId="165" fontId="3" fillId="0" borderId="50" xfId="6" applyNumberFormat="1" applyFont="1" applyFill="1" applyBorder="1" applyProtection="1">
      <protection locked="0"/>
    </xf>
    <xf numFmtId="164" fontId="11" fillId="0" borderId="18" xfId="3" applyNumberFormat="1" applyFont="1" applyFill="1" applyBorder="1" applyProtection="1">
      <protection locked="0"/>
    </xf>
    <xf numFmtId="0" fontId="11" fillId="0" borderId="87" xfId="6" quotePrefix="1" applyFont="1" applyFill="1" applyBorder="1" applyProtection="1">
      <protection locked="0"/>
    </xf>
    <xf numFmtId="164" fontId="11" fillId="0" borderId="19" xfId="3" applyNumberFormat="1" applyFont="1" applyFill="1" applyBorder="1" applyProtection="1">
      <protection locked="0"/>
    </xf>
    <xf numFmtId="164" fontId="3" fillId="0" borderId="16" xfId="3" applyNumberFormat="1" applyFont="1" applyFill="1" applyBorder="1" applyProtection="1">
      <protection locked="0"/>
    </xf>
    <xf numFmtId="165" fontId="3" fillId="0" borderId="16" xfId="3" applyNumberFormat="1" applyFont="1" applyFill="1" applyBorder="1" applyProtection="1">
      <protection locked="0"/>
    </xf>
    <xf numFmtId="165" fontId="11" fillId="0" borderId="19" xfId="3" applyNumberFormat="1" applyFont="1" applyFill="1" applyBorder="1" applyProtection="1">
      <protection locked="0"/>
    </xf>
    <xf numFmtId="165" fontId="11" fillId="0" borderId="18" xfId="3" applyNumberFormat="1" applyFont="1" applyFill="1" applyBorder="1" applyProtection="1">
      <protection locked="0"/>
    </xf>
    <xf numFmtId="165" fontId="11" fillId="0" borderId="64" xfId="3" applyNumberFormat="1" applyFont="1" applyFill="1" applyBorder="1" applyProtection="1">
      <protection locked="0"/>
    </xf>
    <xf numFmtId="165" fontId="11" fillId="0" borderId="30" xfId="3" applyNumberFormat="1" applyFont="1" applyFill="1" applyBorder="1" applyProtection="1">
      <protection locked="0"/>
    </xf>
    <xf numFmtId="165" fontId="11" fillId="0" borderId="79" xfId="3" applyNumberFormat="1" applyFont="1" applyFill="1" applyBorder="1" applyProtection="1">
      <protection locked="0"/>
    </xf>
    <xf numFmtId="164" fontId="11" fillId="0" borderId="105" xfId="3" applyNumberFormat="1" applyFont="1" applyFill="1" applyBorder="1" applyAlignment="1" applyProtection="1">
      <alignment horizontal="right"/>
      <protection locked="0"/>
    </xf>
    <xf numFmtId="164" fontId="11" fillId="0" borderId="98" xfId="3" applyNumberFormat="1" applyFont="1" applyFill="1" applyBorder="1" applyProtection="1">
      <protection locked="0"/>
    </xf>
    <xf numFmtId="164" fontId="11" fillId="0" borderId="33" xfId="3" applyNumberFormat="1" applyFont="1" applyFill="1" applyBorder="1" applyProtection="1">
      <protection locked="0"/>
    </xf>
    <xf numFmtId="164" fontId="11" fillId="0" borderId="99" xfId="3" applyNumberFormat="1" applyFont="1" applyFill="1" applyBorder="1" applyProtection="1">
      <protection locked="0"/>
    </xf>
    <xf numFmtId="164" fontId="48" fillId="0" borderId="79" xfId="3" applyNumberFormat="1" applyFont="1" applyFill="1" applyBorder="1" applyProtection="1">
      <protection locked="0"/>
    </xf>
    <xf numFmtId="0" fontId="48" fillId="0" borderId="0" xfId="3" applyFont="1" applyFill="1" applyProtection="1">
      <protection locked="0"/>
    </xf>
    <xf numFmtId="165" fontId="60" fillId="0" borderId="18" xfId="3" applyNumberFormat="1" applyFont="1" applyFill="1" applyBorder="1" applyProtection="1">
      <protection locked="0"/>
    </xf>
    <xf numFmtId="0" fontId="52" fillId="0" borderId="0" xfId="6" applyFont="1" applyProtection="1">
      <protection locked="0"/>
    </xf>
    <xf numFmtId="0" fontId="3" fillId="2" borderId="153" xfId="6" applyFill="1" applyBorder="1" applyAlignment="1" applyProtection="1">
      <alignment horizontal="center"/>
      <protection locked="0"/>
    </xf>
    <xf numFmtId="0" fontId="3" fillId="2" borderId="154" xfId="6" applyFill="1" applyBorder="1" applyAlignment="1" applyProtection="1">
      <alignment horizontal="center"/>
      <protection locked="0"/>
    </xf>
    <xf numFmtId="0" fontId="3" fillId="2" borderId="155" xfId="6" applyFill="1" applyBorder="1" applyAlignment="1" applyProtection="1">
      <alignment horizontal="center"/>
      <protection locked="0"/>
    </xf>
    <xf numFmtId="0" fontId="3" fillId="2" borderId="156" xfId="6" applyFill="1" applyBorder="1" applyAlignment="1" applyProtection="1">
      <alignment horizontal="center"/>
      <protection locked="0"/>
    </xf>
    <xf numFmtId="0" fontId="3" fillId="2" borderId="156" xfId="6" applyFill="1" applyBorder="1" applyProtection="1">
      <protection locked="0"/>
    </xf>
    <xf numFmtId="0" fontId="3" fillId="2" borderId="157" xfId="6" applyFill="1" applyBorder="1" applyAlignment="1" applyProtection="1">
      <alignment horizontal="center"/>
      <protection locked="0"/>
    </xf>
    <xf numFmtId="0" fontId="3" fillId="2" borderId="158" xfId="6" applyFill="1" applyBorder="1" applyAlignment="1" applyProtection="1">
      <alignment horizontal="left"/>
      <protection locked="0"/>
    </xf>
    <xf numFmtId="0" fontId="3" fillId="2" borderId="159" xfId="6" applyFill="1" applyBorder="1" applyAlignment="1" applyProtection="1">
      <alignment horizontal="centerContinuous"/>
      <protection locked="0"/>
    </xf>
    <xf numFmtId="0" fontId="3" fillId="2" borderId="159" xfId="6" applyFont="1" applyFill="1" applyBorder="1" applyAlignment="1" applyProtection="1">
      <alignment horizontal="centerContinuous"/>
      <protection locked="0"/>
    </xf>
    <xf numFmtId="0" fontId="3" fillId="2" borderId="160" xfId="6" applyFill="1" applyBorder="1" applyAlignment="1" applyProtection="1">
      <alignment horizontal="centerContinuous"/>
      <protection locked="0"/>
    </xf>
    <xf numFmtId="0" fontId="3" fillId="2" borderId="88" xfId="6" applyFill="1" applyBorder="1" applyAlignment="1" applyProtection="1">
      <alignment horizontal="center"/>
      <protection locked="0"/>
    </xf>
    <xf numFmtId="0" fontId="3" fillId="2" borderId="161" xfId="6" applyFill="1" applyBorder="1" applyAlignment="1" applyProtection="1">
      <alignment horizontal="center"/>
      <protection locked="0"/>
    </xf>
    <xf numFmtId="0" fontId="3" fillId="2" borderId="132" xfId="6" applyFill="1" applyBorder="1" applyAlignment="1" applyProtection="1">
      <alignment horizontal="center"/>
      <protection locked="0"/>
    </xf>
    <xf numFmtId="0" fontId="3" fillId="2" borderId="8" xfId="6" applyFill="1" applyBorder="1" applyAlignment="1" applyProtection="1">
      <alignment horizontal="center"/>
      <protection locked="0"/>
    </xf>
    <xf numFmtId="0" fontId="3" fillId="17" borderId="161" xfId="6" applyFill="1" applyBorder="1" applyAlignment="1" applyProtection="1">
      <alignment horizontal="center"/>
      <protection locked="0"/>
    </xf>
    <xf numFmtId="0" fontId="3" fillId="2" borderId="132" xfId="6" applyFont="1" applyFill="1" applyBorder="1" applyAlignment="1" applyProtection="1">
      <alignment horizontal="center"/>
      <protection locked="0"/>
    </xf>
    <xf numFmtId="0" fontId="3" fillId="2" borderId="162" xfId="6" applyFont="1" applyFill="1" applyBorder="1" applyAlignment="1" applyProtection="1">
      <alignment horizontal="center"/>
      <protection locked="0"/>
    </xf>
    <xf numFmtId="0" fontId="3" fillId="2" borderId="0" xfId="6" applyFill="1" applyBorder="1" applyAlignment="1" applyProtection="1">
      <alignment horizontal="center"/>
      <protection locked="0"/>
    </xf>
    <xf numFmtId="164" fontId="51" fillId="4" borderId="96" xfId="3" applyNumberFormat="1" applyFont="1" applyFill="1" applyBorder="1" applyProtection="1">
      <protection locked="0"/>
    </xf>
    <xf numFmtId="0" fontId="61" fillId="0" borderId="0" xfId="0" applyFont="1" applyBorder="1"/>
    <xf numFmtId="164" fontId="48" fillId="12" borderId="18" xfId="3" applyNumberFormat="1" applyFont="1" applyFill="1" applyBorder="1" applyProtection="1">
      <protection locked="0"/>
    </xf>
    <xf numFmtId="165" fontId="48" fillId="0" borderId="94" xfId="3" applyNumberFormat="1" applyFont="1" applyBorder="1" applyProtection="1">
      <protection locked="0"/>
    </xf>
    <xf numFmtId="0" fontId="48" fillId="0" borderId="116" xfId="3" applyFont="1" applyBorder="1" applyProtection="1">
      <protection locked="0"/>
    </xf>
    <xf numFmtId="165" fontId="18" fillId="12" borderId="19" xfId="4" applyNumberFormat="1" applyFont="1" applyFill="1" applyBorder="1" applyProtection="1">
      <protection locked="0"/>
    </xf>
    <xf numFmtId="165" fontId="18" fillId="12" borderId="18" xfId="4" applyNumberFormat="1" applyFont="1" applyFill="1" applyBorder="1" applyProtection="1">
      <protection locked="0"/>
    </xf>
    <xf numFmtId="164" fontId="18" fillId="12" borderId="18" xfId="4" applyNumberFormat="1" applyFont="1" applyFill="1" applyBorder="1" applyProtection="1">
      <protection locked="0"/>
    </xf>
    <xf numFmtId="164" fontId="18" fillId="12" borderId="95" xfId="4" applyNumberFormat="1" applyFont="1" applyFill="1" applyBorder="1" applyProtection="1">
      <protection locked="0"/>
    </xf>
    <xf numFmtId="165" fontId="18" fillId="12" borderId="93" xfId="4" applyNumberFormat="1" applyFont="1" applyFill="1" applyBorder="1" applyProtection="1">
      <protection locked="0"/>
    </xf>
    <xf numFmtId="165" fontId="18" fillId="12" borderId="30" xfId="4" applyNumberFormat="1" applyFont="1" applyFill="1" applyBorder="1" applyProtection="1">
      <protection locked="0"/>
    </xf>
    <xf numFmtId="165" fontId="18" fillId="12" borderId="79" xfId="4" applyNumberFormat="1" applyFont="1" applyFill="1" applyBorder="1" applyProtection="1">
      <protection locked="0"/>
    </xf>
    <xf numFmtId="0" fontId="62" fillId="0" borderId="0" xfId="0" applyFont="1"/>
    <xf numFmtId="165" fontId="18" fillId="0" borderId="19" xfId="3" applyNumberFormat="1" applyFont="1" applyBorder="1" applyProtection="1">
      <protection locked="0"/>
    </xf>
    <xf numFmtId="165" fontId="18" fillId="0" borderId="18" xfId="3" applyNumberFormat="1" applyFont="1" applyBorder="1" applyProtection="1">
      <protection locked="0"/>
    </xf>
    <xf numFmtId="0" fontId="18" fillId="0" borderId="87" xfId="3" applyFont="1" applyBorder="1" applyProtection="1">
      <protection locked="0"/>
    </xf>
    <xf numFmtId="164" fontId="18" fillId="0" borderId="18" xfId="3" applyNumberFormat="1" applyFont="1" applyBorder="1" applyProtection="1">
      <protection locked="0"/>
    </xf>
    <xf numFmtId="164" fontId="18" fillId="0" borderId="95" xfId="3" applyNumberFormat="1" applyFont="1" applyBorder="1" applyProtection="1">
      <protection locked="0"/>
    </xf>
    <xf numFmtId="165" fontId="18" fillId="0" borderId="93" xfId="3" applyNumberFormat="1" applyFont="1" applyBorder="1" applyProtection="1">
      <protection locked="0"/>
    </xf>
    <xf numFmtId="165" fontId="18" fillId="0" borderId="30" xfId="3" applyNumberFormat="1" applyFont="1" applyBorder="1" applyProtection="1">
      <protection locked="0"/>
    </xf>
    <xf numFmtId="165" fontId="18" fillId="0" borderId="79" xfId="3" applyNumberFormat="1" applyFont="1" applyBorder="1" applyProtection="1">
      <protection locked="0"/>
    </xf>
    <xf numFmtId="0" fontId="18" fillId="0" borderId="87" xfId="3" applyFont="1" applyFill="1" applyBorder="1" applyProtection="1">
      <protection locked="0"/>
    </xf>
    <xf numFmtId="164" fontId="18" fillId="0" borderId="18" xfId="3" applyNumberFormat="1" applyFont="1" applyFill="1" applyBorder="1" applyProtection="1">
      <protection locked="0"/>
    </xf>
    <xf numFmtId="165" fontId="18" fillId="0" borderId="93" xfId="3" applyNumberFormat="1" applyFont="1" applyFill="1" applyBorder="1" applyProtection="1">
      <protection locked="0"/>
    </xf>
    <xf numFmtId="165" fontId="18" fillId="0" borderId="50" xfId="3" applyNumberFormat="1" applyFont="1" applyFill="1" applyBorder="1" applyProtection="1">
      <protection locked="0"/>
    </xf>
    <xf numFmtId="3" fontId="18" fillId="0" borderId="79" xfId="3" applyNumberFormat="1" applyFont="1" applyBorder="1" applyProtection="1">
      <protection locked="0"/>
    </xf>
    <xf numFmtId="0" fontId="3" fillId="12" borderId="116" xfId="3" applyFont="1" applyFill="1" applyBorder="1" applyProtection="1">
      <protection locked="0"/>
    </xf>
    <xf numFmtId="165" fontId="3" fillId="12" borderId="144" xfId="3" applyNumberFormat="1" applyFont="1" applyFill="1" applyBorder="1" applyProtection="1">
      <protection locked="0"/>
    </xf>
    <xf numFmtId="165" fontId="3" fillId="12" borderId="19" xfId="3" applyNumberFormat="1" applyFont="1" applyFill="1" applyBorder="1" applyProtection="1">
      <protection locked="0"/>
    </xf>
    <xf numFmtId="164" fontId="3" fillId="12" borderId="19" xfId="3" applyNumberFormat="1" applyFont="1" applyFill="1" applyBorder="1" applyProtection="1">
      <protection locked="0"/>
    </xf>
    <xf numFmtId="0" fontId="3" fillId="12" borderId="0" xfId="3" applyFont="1" applyFill="1" applyProtection="1">
      <protection locked="0"/>
    </xf>
    <xf numFmtId="165" fontId="48" fillId="0" borderId="110" xfId="3" applyNumberFormat="1" applyFont="1" applyFill="1" applyBorder="1" applyProtection="1">
      <protection locked="0"/>
    </xf>
    <xf numFmtId="14" fontId="3" fillId="0" borderId="0" xfId="6" applyNumberFormat="1" applyFont="1" applyFill="1" applyAlignment="1" applyProtection="1">
      <alignment horizontal="right"/>
      <protection locked="0"/>
    </xf>
    <xf numFmtId="165" fontId="4" fillId="0" borderId="93" xfId="3" applyNumberFormat="1" applyFont="1" applyFill="1" applyBorder="1" applyProtection="1">
      <protection locked="0"/>
    </xf>
    <xf numFmtId="0" fontId="4" fillId="0" borderId="87" xfId="3" applyFont="1" applyFill="1" applyBorder="1" applyProtection="1">
      <protection locked="0"/>
    </xf>
    <xf numFmtId="165" fontId="3" fillId="0" borderId="50" xfId="6" quotePrefix="1" applyNumberFormat="1" applyFont="1" applyFill="1" applyBorder="1" applyProtection="1">
      <protection locked="0"/>
    </xf>
    <xf numFmtId="0" fontId="3" fillId="0" borderId="116" xfId="6" applyFont="1" applyFill="1" applyBorder="1" applyProtection="1">
      <protection locked="0"/>
    </xf>
    <xf numFmtId="0" fontId="3" fillId="0" borderId="50" xfId="6" applyFont="1" applyFill="1" applyBorder="1" applyProtection="1">
      <protection locked="0"/>
    </xf>
    <xf numFmtId="0" fontId="5" fillId="0" borderId="64" xfId="3" applyFont="1" applyFill="1" applyBorder="1" applyProtection="1">
      <protection locked="0"/>
    </xf>
    <xf numFmtId="165" fontId="3" fillId="0" borderId="101" xfId="3" applyNumberFormat="1" applyFont="1" applyFill="1" applyBorder="1" applyProtection="1">
      <protection locked="0"/>
    </xf>
    <xf numFmtId="3" fontId="3" fillId="0" borderId="50" xfId="6" applyNumberFormat="1" applyFont="1" applyFill="1" applyBorder="1" applyAlignment="1" applyProtection="1">
      <alignment horizontal="right"/>
      <protection locked="0"/>
    </xf>
    <xf numFmtId="3" fontId="18" fillId="0" borderId="0" xfId="6" applyNumberFormat="1" applyFont="1" applyFill="1" applyProtection="1">
      <protection locked="0"/>
    </xf>
    <xf numFmtId="0" fontId="63" fillId="0" borderId="0" xfId="0" applyFont="1" applyFill="1" applyAlignment="1">
      <alignment horizontal="left" vertical="center" indent="1"/>
    </xf>
    <xf numFmtId="0" fontId="18" fillId="0" borderId="0" xfId="6" applyFont="1" applyFill="1" applyProtection="1">
      <protection locked="0"/>
    </xf>
    <xf numFmtId="164" fontId="10" fillId="0" borderId="0" xfId="7" applyNumberFormat="1" applyFont="1" applyFill="1" applyProtection="1">
      <protection locked="0"/>
    </xf>
    <xf numFmtId="0" fontId="3" fillId="0" borderId="0" xfId="7" applyFont="1" applyFill="1" applyBorder="1" applyProtection="1">
      <protection locked="0"/>
    </xf>
    <xf numFmtId="0" fontId="4" fillId="0" borderId="0" xfId="6" applyFont="1" applyFill="1" applyProtection="1">
      <protection locked="0"/>
    </xf>
    <xf numFmtId="0" fontId="4" fillId="0" borderId="0" xfId="6" applyFont="1" applyFill="1" applyAlignment="1" applyProtection="1">
      <alignment horizontal="left"/>
      <protection locked="0"/>
    </xf>
    <xf numFmtId="0" fontId="63" fillId="0" borderId="0" xfId="0" applyFont="1"/>
    <xf numFmtId="14" fontId="52" fillId="0" borderId="0" xfId="6" applyNumberFormat="1" applyFont="1" applyProtection="1">
      <protection locked="0"/>
    </xf>
    <xf numFmtId="0" fontId="47" fillId="4" borderId="86" xfId="3" applyFont="1" applyFill="1" applyBorder="1" applyAlignment="1" applyProtection="1">
      <alignment horizontal="right"/>
      <protection locked="0"/>
    </xf>
    <xf numFmtId="0" fontId="4" fillId="12" borderId="64" xfId="3" applyFont="1" applyFill="1" applyBorder="1" applyProtection="1">
      <protection locked="0"/>
    </xf>
    <xf numFmtId="0" fontId="51" fillId="4" borderId="87" xfId="3" applyFont="1" applyFill="1" applyBorder="1" applyAlignment="1" applyProtection="1">
      <alignment horizontal="left"/>
      <protection locked="0"/>
    </xf>
    <xf numFmtId="3" fontId="4" fillId="14" borderId="0" xfId="6" applyNumberFormat="1" applyFont="1" applyFill="1" applyAlignment="1" applyProtection="1">
      <alignment horizontal="center"/>
      <protection locked="0"/>
    </xf>
    <xf numFmtId="0" fontId="49" fillId="0" borderId="0" xfId="0" applyFont="1" applyFill="1"/>
    <xf numFmtId="0" fontId="48" fillId="0" borderId="95" xfId="3" applyFont="1" applyFill="1" applyBorder="1" applyProtection="1">
      <protection locked="0"/>
    </xf>
    <xf numFmtId="164" fontId="49" fillId="0" borderId="0" xfId="0" applyNumberFormat="1" applyFont="1"/>
    <xf numFmtId="164" fontId="3" fillId="14" borderId="18" xfId="3" applyNumberFormat="1" applyFont="1" applyFill="1" applyBorder="1" applyProtection="1">
      <protection locked="0"/>
    </xf>
    <xf numFmtId="164" fontId="48" fillId="14" borderId="18" xfId="3" applyNumberFormat="1" applyFont="1" applyFill="1" applyBorder="1" applyProtection="1">
      <protection locked="0"/>
    </xf>
    <xf numFmtId="0" fontId="48" fillId="0" borderId="19" xfId="3" applyFont="1" applyFill="1" applyBorder="1" applyProtection="1">
      <protection locked="0"/>
    </xf>
    <xf numFmtId="165" fontId="48" fillId="0" borderId="32" xfId="3" applyNumberFormat="1" applyFont="1" applyFill="1" applyBorder="1" applyProtection="1">
      <protection locked="0"/>
    </xf>
    <xf numFmtId="164" fontId="4" fillId="0" borderId="50" xfId="3" applyNumberFormat="1" applyFont="1" applyFill="1" applyBorder="1" applyProtection="1">
      <protection locked="0"/>
    </xf>
    <xf numFmtId="0" fontId="51" fillId="0" borderId="87" xfId="3" quotePrefix="1" applyFont="1" applyFill="1" applyBorder="1" applyProtection="1">
      <protection locked="0"/>
    </xf>
    <xf numFmtId="0" fontId="4" fillId="0" borderId="87" xfId="3" quotePrefix="1" applyFont="1" applyFill="1" applyBorder="1" applyProtection="1">
      <protection locked="0"/>
    </xf>
    <xf numFmtId="0" fontId="15" fillId="0" borderId="87" xfId="3" quotePrefix="1" applyFont="1" applyFill="1" applyBorder="1" applyProtection="1">
      <protection locked="0"/>
    </xf>
    <xf numFmtId="165" fontId="3" fillId="4" borderId="93" xfId="3" applyNumberFormat="1" applyFont="1" applyFill="1" applyBorder="1" applyProtection="1">
      <protection locked="0"/>
    </xf>
    <xf numFmtId="165" fontId="3" fillId="4" borderId="19" xfId="3" applyNumberFormat="1" applyFont="1" applyFill="1" applyBorder="1" applyProtection="1">
      <protection locked="0"/>
    </xf>
    <xf numFmtId="0" fontId="1" fillId="0" borderId="0" xfId="0" applyFont="1" applyBorder="1"/>
    <xf numFmtId="164" fontId="3" fillId="4" borderId="95" xfId="3" applyNumberFormat="1" applyFont="1" applyFill="1" applyBorder="1" applyProtection="1">
      <protection locked="0"/>
    </xf>
    <xf numFmtId="0" fontId="3" fillId="0" borderId="141" xfId="3" applyFont="1" applyFill="1" applyBorder="1" applyProtection="1">
      <protection locked="0"/>
    </xf>
    <xf numFmtId="0" fontId="18" fillId="0" borderId="87" xfId="4" applyFont="1" applyFill="1" applyBorder="1" applyProtection="1">
      <protection locked="0"/>
    </xf>
    <xf numFmtId="0" fontId="48" fillId="0" borderId="82" xfId="3" applyFont="1" applyFill="1" applyBorder="1" applyProtection="1">
      <protection locked="0"/>
    </xf>
    <xf numFmtId="0" fontId="48" fillId="0" borderId="102" xfId="0" applyFont="1" applyFill="1" applyBorder="1"/>
    <xf numFmtId="0" fontId="18" fillId="0" borderId="116" xfId="6" applyFont="1" applyFill="1" applyBorder="1" applyProtection="1">
      <protection locked="0"/>
    </xf>
    <xf numFmtId="3" fontId="3" fillId="0" borderId="0" xfId="6" applyNumberFormat="1" applyFont="1" applyFill="1" applyProtection="1">
      <protection locked="0"/>
    </xf>
    <xf numFmtId="3" fontId="4" fillId="14" borderId="0" xfId="6" applyNumberFormat="1" applyFont="1" applyFill="1" applyProtection="1">
      <protection locked="0"/>
    </xf>
    <xf numFmtId="164" fontId="3" fillId="13" borderId="79" xfId="3" applyNumberFormat="1" applyFont="1" applyFill="1" applyBorder="1" applyProtection="1">
      <protection locked="0"/>
    </xf>
    <xf numFmtId="0" fontId="51" fillId="4" borderId="87" xfId="3" applyFont="1" applyFill="1" applyBorder="1" applyAlignment="1" applyProtection="1">
      <alignment horizontal="right"/>
      <protection locked="0"/>
    </xf>
    <xf numFmtId="0" fontId="55" fillId="4" borderId="87" xfId="3" applyFont="1" applyFill="1" applyBorder="1" applyAlignment="1" applyProtection="1">
      <alignment horizontal="right"/>
      <protection locked="0"/>
    </xf>
    <xf numFmtId="164" fontId="52" fillId="0" borderId="18" xfId="3" applyNumberFormat="1" applyFont="1" applyBorder="1" applyProtection="1">
      <protection locked="0"/>
    </xf>
    <xf numFmtId="164" fontId="52" fillId="0" borderId="95" xfId="3" applyNumberFormat="1" applyFont="1" applyBorder="1" applyProtection="1">
      <protection locked="0"/>
    </xf>
    <xf numFmtId="165" fontId="52" fillId="0" borderId="93" xfId="3" applyNumberFormat="1" applyFont="1" applyBorder="1" applyProtection="1">
      <protection locked="0"/>
    </xf>
    <xf numFmtId="165" fontId="52" fillId="0" borderId="30" xfId="3" applyNumberFormat="1" applyFont="1" applyBorder="1" applyProtection="1">
      <protection locked="0"/>
    </xf>
    <xf numFmtId="165" fontId="52" fillId="0" borderId="18" xfId="3" applyNumberFormat="1" applyFont="1" applyBorder="1" applyProtection="1">
      <protection locked="0"/>
    </xf>
    <xf numFmtId="165" fontId="52" fillId="0" borderId="19" xfId="3" applyNumberFormat="1" applyFont="1" applyBorder="1" applyProtection="1">
      <protection locked="0"/>
    </xf>
    <xf numFmtId="165" fontId="52" fillId="0" borderId="79" xfId="3" applyNumberFormat="1" applyFont="1" applyBorder="1" applyProtection="1">
      <protection locked="0"/>
    </xf>
    <xf numFmtId="164" fontId="48" fillId="0" borderId="33" xfId="3" applyNumberFormat="1" applyFont="1" applyFill="1" applyBorder="1" applyProtection="1">
      <protection locked="0"/>
    </xf>
    <xf numFmtId="164" fontId="48" fillId="0" borderId="99" xfId="3" applyNumberFormat="1" applyFont="1" applyFill="1" applyBorder="1" applyProtection="1">
      <protection locked="0"/>
    </xf>
    <xf numFmtId="164" fontId="18" fillId="0" borderId="19" xfId="3" applyNumberFormat="1" applyFont="1" applyBorder="1" applyProtection="1">
      <protection locked="0"/>
    </xf>
    <xf numFmtId="164" fontId="52" fillId="0" borderId="19" xfId="3" applyNumberFormat="1" applyFont="1" applyBorder="1" applyProtection="1">
      <protection locked="0"/>
    </xf>
    <xf numFmtId="0" fontId="64" fillId="0" borderId="0" xfId="0" applyFont="1"/>
    <xf numFmtId="165" fontId="3" fillId="0" borderId="36" xfId="3" applyNumberFormat="1" applyFont="1" applyBorder="1" applyProtection="1">
      <protection locked="0"/>
    </xf>
    <xf numFmtId="165" fontId="3" fillId="0" borderId="36" xfId="3" applyNumberFormat="1" applyFont="1" applyFill="1" applyBorder="1" applyProtection="1">
      <protection locked="0"/>
    </xf>
    <xf numFmtId="0" fontId="3" fillId="2" borderId="85" xfId="7" applyFont="1" applyFill="1" applyBorder="1" applyAlignment="1" applyProtection="1">
      <alignment horizontal="center"/>
      <protection locked="0"/>
    </xf>
    <xf numFmtId="0" fontId="3" fillId="2" borderId="8" xfId="6" applyFill="1" applyBorder="1" applyProtection="1">
      <protection locked="0"/>
    </xf>
    <xf numFmtId="0" fontId="3" fillId="2" borderId="163" xfId="6" applyFill="1" applyBorder="1" applyAlignment="1" applyProtection="1">
      <alignment horizontal="center"/>
      <protection locked="0"/>
    </xf>
    <xf numFmtId="0" fontId="3" fillId="2" borderId="164" xfId="6" applyFill="1" applyBorder="1" applyAlignment="1" applyProtection="1">
      <alignment horizontal="left"/>
      <protection locked="0"/>
    </xf>
    <xf numFmtId="0" fontId="3" fillId="2" borderId="165" xfId="6" applyFill="1" applyBorder="1" applyAlignment="1" applyProtection="1">
      <alignment horizontal="centerContinuous"/>
      <protection locked="0"/>
    </xf>
    <xf numFmtId="0" fontId="3" fillId="2" borderId="165" xfId="6" applyFont="1" applyFill="1" applyBorder="1" applyAlignment="1" applyProtection="1">
      <alignment horizontal="centerContinuous"/>
      <protection locked="0"/>
    </xf>
    <xf numFmtId="0" fontId="3" fillId="2" borderId="166" xfId="6" applyFill="1" applyBorder="1" applyAlignment="1" applyProtection="1">
      <alignment horizontal="centerContinuous"/>
      <protection locked="0"/>
    </xf>
    <xf numFmtId="0" fontId="4" fillId="0" borderId="0" xfId="6" applyFont="1" applyBorder="1" applyProtection="1">
      <protection locked="0"/>
    </xf>
    <xf numFmtId="3" fontId="3" fillId="0" borderId="0" xfId="6" applyNumberFormat="1" applyFont="1" applyBorder="1" applyProtection="1">
      <protection locked="0"/>
    </xf>
    <xf numFmtId="0" fontId="3" fillId="0" borderId="0" xfId="6" applyFont="1" applyBorder="1" applyProtection="1">
      <protection locked="0"/>
    </xf>
    <xf numFmtId="0" fontId="6" fillId="0" borderId="0" xfId="6" applyFont="1" applyBorder="1" applyProtection="1">
      <protection locked="0"/>
    </xf>
    <xf numFmtId="0" fontId="6" fillId="0" borderId="0" xfId="6" applyFont="1" applyFill="1" applyBorder="1" applyAlignment="1" applyProtection="1">
      <alignment horizontal="right"/>
      <protection locked="0"/>
    </xf>
    <xf numFmtId="0" fontId="7" fillId="0" borderId="0" xfId="6" applyFont="1" applyBorder="1" applyProtection="1">
      <protection locked="0"/>
    </xf>
    <xf numFmtId="0" fontId="18" fillId="0" borderId="0" xfId="6" applyFont="1" applyBorder="1" applyProtection="1">
      <protection locked="0"/>
    </xf>
    <xf numFmtId="0" fontId="52" fillId="0" borderId="0" xfId="6" applyFont="1" applyBorder="1" applyProtection="1">
      <protection locked="0"/>
    </xf>
    <xf numFmtId="0" fontId="3" fillId="0" borderId="0" xfId="6" applyFont="1" applyFill="1" applyBorder="1" applyAlignment="1" applyProtection="1">
      <alignment horizontal="right"/>
      <protection locked="0"/>
    </xf>
    <xf numFmtId="3" fontId="4" fillId="14" borderId="0" xfId="6" applyNumberFormat="1" applyFont="1" applyFill="1" applyBorder="1" applyAlignment="1" applyProtection="1">
      <alignment horizontal="center"/>
      <protection locked="0"/>
    </xf>
    <xf numFmtId="14" fontId="52" fillId="0" borderId="0" xfId="6" applyNumberFormat="1" applyFont="1" applyBorder="1" applyAlignment="1" applyProtection="1">
      <alignment horizontal="left"/>
      <protection locked="0"/>
    </xf>
    <xf numFmtId="14" fontId="3" fillId="0" borderId="0" xfId="6" applyNumberFormat="1" applyFont="1" applyFill="1" applyBorder="1" applyAlignment="1" applyProtection="1">
      <alignment horizontal="right"/>
      <protection locked="0"/>
    </xf>
    <xf numFmtId="0" fontId="31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3" fillId="0" borderId="0" xfId="6" applyBorder="1" applyProtection="1">
      <protection locked="0"/>
    </xf>
    <xf numFmtId="0" fontId="4" fillId="0" borderId="0" xfId="6" quotePrefix="1" applyFont="1" applyBorder="1" applyProtection="1">
      <protection locked="0"/>
    </xf>
    <xf numFmtId="3" fontId="18" fillId="0" borderId="0" xfId="6" applyNumberFormat="1" applyFont="1" applyFill="1" applyBorder="1" applyProtection="1">
      <protection locked="0"/>
    </xf>
    <xf numFmtId="0" fontId="63" fillId="0" borderId="0" xfId="0" applyFont="1" applyFill="1" applyBorder="1" applyAlignment="1">
      <alignment horizontal="left" vertical="center" indent="1"/>
    </xf>
    <xf numFmtId="0" fontId="18" fillId="0" borderId="0" xfId="6" applyFont="1" applyFill="1" applyBorder="1" applyProtection="1">
      <protection locked="0"/>
    </xf>
    <xf numFmtId="164" fontId="10" fillId="0" borderId="0" xfId="7" applyNumberFormat="1" applyFont="1" applyFill="1" applyBorder="1" applyProtection="1">
      <protection locked="0"/>
    </xf>
    <xf numFmtId="14" fontId="3" fillId="0" borderId="0" xfId="7" applyNumberFormat="1" applyFont="1" applyBorder="1" applyProtection="1">
      <protection locked="0"/>
    </xf>
    <xf numFmtId="164" fontId="10" fillId="0" borderId="0" xfId="7" applyNumberFormat="1" applyFont="1" applyBorder="1" applyProtection="1">
      <protection locked="0"/>
    </xf>
    <xf numFmtId="14" fontId="52" fillId="14" borderId="0" xfId="6" applyNumberFormat="1" applyFont="1" applyFill="1" applyAlignment="1" applyProtection="1">
      <alignment horizontal="center"/>
      <protection locked="0"/>
    </xf>
    <xf numFmtId="0" fontId="3" fillId="2" borderId="167" xfId="7" applyFont="1" applyFill="1" applyBorder="1" applyAlignment="1" applyProtection="1">
      <alignment horizontal="center"/>
      <protection locked="0"/>
    </xf>
    <xf numFmtId="0" fontId="3" fillId="2" borderId="132" xfId="7" applyFont="1" applyFill="1" applyBorder="1" applyProtection="1">
      <protection locked="0"/>
    </xf>
    <xf numFmtId="0" fontId="3" fillId="2" borderId="168" xfId="7" applyFont="1" applyFill="1" applyBorder="1" applyProtection="1">
      <protection locked="0"/>
    </xf>
    <xf numFmtId="0" fontId="3" fillId="0" borderId="169" xfId="3" applyFont="1" applyFill="1" applyBorder="1" applyProtection="1">
      <protection locked="0"/>
    </xf>
    <xf numFmtId="0" fontId="3" fillId="19" borderId="0" xfId="6" applyFill="1" applyProtection="1">
      <protection locked="0"/>
    </xf>
    <xf numFmtId="0" fontId="3" fillId="21" borderId="0" xfId="6" applyFill="1" applyProtection="1">
      <protection locked="0"/>
    </xf>
    <xf numFmtId="0" fontId="3" fillId="22" borderId="0" xfId="6" applyFill="1" applyProtection="1">
      <protection locked="0"/>
    </xf>
    <xf numFmtId="0" fontId="3" fillId="18" borderId="0" xfId="6" applyFill="1" applyProtection="1">
      <protection locked="0"/>
    </xf>
    <xf numFmtId="0" fontId="3" fillId="20" borderId="0" xfId="6" applyFill="1" applyProtection="1">
      <protection locked="0"/>
    </xf>
    <xf numFmtId="0" fontId="65" fillId="0" borderId="0" xfId="0" applyFont="1" applyProtection="1">
      <protection locked="0"/>
    </xf>
    <xf numFmtId="0" fontId="3" fillId="0" borderId="0" xfId="6" quotePrefix="1" applyFont="1" applyProtection="1">
      <protection locked="0"/>
    </xf>
    <xf numFmtId="0" fontId="12" fillId="0" borderId="0" xfId="7" applyFont="1" applyProtection="1">
      <protection locked="0"/>
    </xf>
    <xf numFmtId="0" fontId="3" fillId="0" borderId="103" xfId="3" applyFont="1" applyBorder="1" applyProtection="1">
      <protection locked="0"/>
    </xf>
    <xf numFmtId="0" fontId="3" fillId="0" borderId="77" xfId="3" applyFont="1" applyFill="1" applyBorder="1" applyProtection="1">
      <protection locked="0"/>
    </xf>
    <xf numFmtId="0" fontId="12" fillId="2" borderId="29" xfId="3" applyFont="1" applyFill="1" applyBorder="1" applyProtection="1">
      <protection locked="0"/>
    </xf>
    <xf numFmtId="0" fontId="3" fillId="2" borderId="132" xfId="7" applyFont="1" applyFill="1" applyBorder="1" applyAlignment="1" applyProtection="1">
      <alignment horizontal="center"/>
      <protection locked="0"/>
    </xf>
    <xf numFmtId="0" fontId="3" fillId="0" borderId="90" xfId="3" applyFont="1" applyFill="1" applyBorder="1" applyProtection="1">
      <protection locked="0"/>
    </xf>
    <xf numFmtId="0" fontId="14" fillId="2" borderId="30" xfId="3" applyFont="1" applyFill="1" applyBorder="1" applyProtection="1">
      <protection locked="0"/>
    </xf>
    <xf numFmtId="0" fontId="53" fillId="4" borderId="30" xfId="3" applyFont="1" applyFill="1" applyBorder="1" applyAlignment="1" applyProtection="1">
      <alignment horizontal="right"/>
      <protection locked="0"/>
    </xf>
    <xf numFmtId="0" fontId="54" fillId="4" borderId="30" xfId="3" applyFont="1" applyFill="1" applyBorder="1" applyAlignment="1" applyProtection="1">
      <alignment horizontal="right"/>
      <protection locked="0"/>
    </xf>
    <xf numFmtId="0" fontId="4" fillId="0" borderId="30" xfId="3" applyFont="1" applyBorder="1" applyProtection="1">
      <protection locked="0"/>
    </xf>
    <xf numFmtId="0" fontId="9" fillId="0" borderId="30" xfId="3" applyFont="1" applyBorder="1" applyProtection="1">
      <protection locked="0"/>
    </xf>
    <xf numFmtId="0" fontId="3" fillId="0" borderId="30" xfId="3" applyFont="1" applyBorder="1" applyProtection="1">
      <protection locked="0"/>
    </xf>
    <xf numFmtId="0" fontId="3" fillId="0" borderId="30" xfId="3" applyFont="1" applyFill="1" applyBorder="1" applyProtection="1">
      <protection locked="0"/>
    </xf>
    <xf numFmtId="0" fontId="18" fillId="0" borderId="30" xfId="3" applyFont="1" applyBorder="1" applyProtection="1">
      <protection locked="0"/>
    </xf>
    <xf numFmtId="0" fontId="3" fillId="0" borderId="30" xfId="3" quotePrefix="1" applyFont="1" applyFill="1" applyBorder="1" applyProtection="1">
      <protection locked="0"/>
    </xf>
    <xf numFmtId="0" fontId="4" fillId="0" borderId="30" xfId="3" quotePrefix="1" applyFont="1" applyFill="1" applyBorder="1" applyProtection="1">
      <protection locked="0"/>
    </xf>
    <xf numFmtId="0" fontId="4" fillId="0" borderId="30" xfId="3" applyFont="1" applyFill="1" applyBorder="1" applyProtection="1">
      <protection locked="0"/>
    </xf>
    <xf numFmtId="0" fontId="48" fillId="0" borderId="30" xfId="3" applyFont="1" applyFill="1" applyBorder="1" applyProtection="1">
      <protection locked="0"/>
    </xf>
    <xf numFmtId="0" fontId="15" fillId="0" borderId="30" xfId="3" applyFont="1" applyFill="1" applyBorder="1" applyProtection="1">
      <protection locked="0"/>
    </xf>
    <xf numFmtId="0" fontId="48" fillId="0" borderId="30" xfId="3" applyFont="1" applyBorder="1" applyProtection="1">
      <protection locked="0"/>
    </xf>
    <xf numFmtId="0" fontId="15" fillId="0" borderId="30" xfId="3" applyFont="1" applyBorder="1" applyProtection="1">
      <protection locked="0"/>
    </xf>
    <xf numFmtId="164" fontId="4" fillId="0" borderId="30" xfId="3" applyNumberFormat="1" applyFont="1" applyBorder="1" applyProtection="1">
      <protection locked="0"/>
    </xf>
    <xf numFmtId="0" fontId="3" fillId="0" borderId="130" xfId="3" applyFont="1" applyBorder="1" applyProtection="1">
      <protection locked="0"/>
    </xf>
    <xf numFmtId="164" fontId="66" fillId="2" borderId="77" xfId="3" applyNumberFormat="1" applyFont="1" applyFill="1" applyBorder="1" applyProtection="1">
      <protection locked="0"/>
    </xf>
    <xf numFmtId="164" fontId="66" fillId="2" borderId="18" xfId="3" applyNumberFormat="1" applyFont="1" applyFill="1" applyBorder="1" applyProtection="1">
      <protection locked="0"/>
    </xf>
    <xf numFmtId="164" fontId="66" fillId="0" borderId="18" xfId="3" applyNumberFormat="1" applyFont="1" applyFill="1" applyBorder="1" applyProtection="1">
      <protection locked="0"/>
    </xf>
    <xf numFmtId="164" fontId="3" fillId="2" borderId="18" xfId="3" applyNumberFormat="1" applyFont="1" applyFill="1" applyBorder="1" applyProtection="1">
      <protection locked="0"/>
    </xf>
    <xf numFmtId="164" fontId="51" fillId="4" borderId="18" xfId="3" applyNumberFormat="1" applyFont="1" applyFill="1" applyBorder="1" applyProtection="1">
      <protection locked="0"/>
    </xf>
    <xf numFmtId="164" fontId="3" fillId="0" borderId="50" xfId="3" applyNumberFormat="1" applyFont="1" applyBorder="1" applyProtection="1">
      <protection locked="0"/>
    </xf>
    <xf numFmtId="3" fontId="52" fillId="15" borderId="42" xfId="0" applyNumberFormat="1" applyFont="1" applyFill="1" applyBorder="1" applyAlignment="1" applyProtection="1">
      <alignment horizontal="right"/>
    </xf>
    <xf numFmtId="3" fontId="52" fillId="15" borderId="171" xfId="0" applyNumberFormat="1" applyFont="1" applyFill="1" applyBorder="1" applyAlignment="1" applyProtection="1">
      <alignment horizontal="right"/>
    </xf>
    <xf numFmtId="3" fontId="52" fillId="15" borderId="170" xfId="0" applyNumberFormat="1" applyFont="1" applyFill="1" applyBorder="1" applyAlignment="1" applyProtection="1">
      <alignment horizontal="right"/>
    </xf>
    <xf numFmtId="3" fontId="52" fillId="15" borderId="171" xfId="0" applyNumberFormat="1" applyFont="1" applyFill="1" applyBorder="1" applyAlignment="1">
      <alignment horizontal="right"/>
    </xf>
    <xf numFmtId="0" fontId="3" fillId="15" borderId="87" xfId="3" applyFont="1" applyFill="1" applyBorder="1" applyProtection="1">
      <protection locked="0"/>
    </xf>
    <xf numFmtId="165" fontId="3" fillId="0" borderId="110" xfId="3" applyNumberFormat="1" applyFont="1" applyBorder="1" applyProtection="1">
      <protection locked="0"/>
    </xf>
    <xf numFmtId="0" fontId="3" fillId="2" borderId="168" xfId="7" applyFont="1" applyFill="1" applyBorder="1" applyAlignment="1" applyProtection="1">
      <alignment horizontal="center"/>
      <protection locked="0"/>
    </xf>
    <xf numFmtId="164" fontId="3" fillId="0" borderId="77" xfId="3" applyNumberFormat="1" applyFont="1" applyFill="1" applyBorder="1" applyProtection="1">
      <protection locked="0"/>
    </xf>
    <xf numFmtId="164" fontId="3" fillId="0" borderId="128" xfId="3" applyNumberFormat="1" applyFont="1" applyFill="1" applyBorder="1" applyProtection="1">
      <protection locked="0"/>
    </xf>
    <xf numFmtId="164" fontId="52" fillId="0" borderId="18" xfId="3" applyNumberFormat="1" applyFont="1" applyFill="1" applyBorder="1" applyProtection="1">
      <protection locked="0"/>
    </xf>
    <xf numFmtId="164" fontId="18" fillId="0" borderId="18" xfId="4" applyNumberFormat="1" applyFont="1" applyFill="1" applyBorder="1" applyProtection="1">
      <protection locked="0"/>
    </xf>
    <xf numFmtId="0" fontId="48" fillId="0" borderId="18" xfId="3" applyFont="1" applyFill="1" applyBorder="1" applyProtection="1">
      <protection locked="0"/>
    </xf>
    <xf numFmtId="0" fontId="48" fillId="0" borderId="64" xfId="0" applyFont="1" applyFill="1" applyBorder="1"/>
    <xf numFmtId="0" fontId="67" fillId="0" borderId="87" xfId="3" applyFont="1" applyFill="1" applyBorder="1" applyProtection="1">
      <protection locked="0"/>
    </xf>
    <xf numFmtId="164" fontId="67" fillId="0" borderId="18" xfId="3" applyNumberFormat="1" applyFont="1" applyFill="1" applyBorder="1" applyProtection="1">
      <protection locked="0"/>
    </xf>
    <xf numFmtId="164" fontId="67" fillId="0" borderId="95" xfId="3" applyNumberFormat="1" applyFont="1" applyFill="1" applyBorder="1" applyProtection="1">
      <protection locked="0"/>
    </xf>
    <xf numFmtId="165" fontId="67" fillId="0" borderId="93" xfId="3" applyNumberFormat="1" applyFont="1" applyFill="1" applyBorder="1" applyProtection="1">
      <protection locked="0"/>
    </xf>
    <xf numFmtId="165" fontId="67" fillId="0" borderId="30" xfId="3" applyNumberFormat="1" applyFont="1" applyFill="1" applyBorder="1" applyProtection="1">
      <protection locked="0"/>
    </xf>
    <xf numFmtId="165" fontId="67" fillId="0" borderId="19" xfId="3" applyNumberFormat="1" applyFont="1" applyFill="1" applyBorder="1" applyProtection="1">
      <protection locked="0"/>
    </xf>
    <xf numFmtId="165" fontId="67" fillId="0" borderId="18" xfId="3" applyNumberFormat="1" applyFont="1" applyFill="1" applyBorder="1" applyProtection="1">
      <protection locked="0"/>
    </xf>
    <xf numFmtId="164" fontId="67" fillId="0" borderId="19" xfId="3" applyNumberFormat="1" applyFont="1" applyFill="1" applyBorder="1" applyProtection="1">
      <protection locked="0"/>
    </xf>
    <xf numFmtId="165" fontId="67" fillId="0" borderId="79" xfId="3" applyNumberFormat="1" applyFont="1" applyFill="1" applyBorder="1" applyProtection="1">
      <protection locked="0"/>
    </xf>
    <xf numFmtId="0" fontId="67" fillId="0" borderId="0" xfId="0" applyFont="1"/>
    <xf numFmtId="165" fontId="67" fillId="0" borderId="0" xfId="3" applyNumberFormat="1" applyFont="1" applyFill="1" applyBorder="1" applyProtection="1">
      <protection locked="0"/>
    </xf>
    <xf numFmtId="0" fontId="18" fillId="0" borderId="87" xfId="3" applyFont="1" applyFill="1" applyBorder="1" applyAlignment="1" applyProtection="1">
      <alignment horizontal="left"/>
      <protection locked="0"/>
    </xf>
    <xf numFmtId="0" fontId="68" fillId="0" borderId="87" xfId="3" applyFont="1" applyFill="1" applyBorder="1" applyProtection="1">
      <protection locked="0"/>
    </xf>
    <xf numFmtId="164" fontId="68" fillId="4" borderId="18" xfId="3" applyNumberFormat="1" applyFont="1" applyFill="1" applyBorder="1" applyProtection="1">
      <protection locked="0"/>
    </xf>
    <xf numFmtId="164" fontId="68" fillId="0" borderId="18" xfId="3" applyNumberFormat="1" applyFont="1" applyFill="1" applyBorder="1" applyProtection="1">
      <protection locked="0"/>
    </xf>
    <xf numFmtId="164" fontId="68" fillId="0" borderId="95" xfId="3" applyNumberFormat="1" applyFont="1" applyFill="1" applyBorder="1" applyProtection="1">
      <protection locked="0"/>
    </xf>
    <xf numFmtId="165" fontId="68" fillId="0" borderId="93" xfId="3" applyNumberFormat="1" applyFont="1" applyFill="1" applyBorder="1" applyProtection="1">
      <protection locked="0"/>
    </xf>
    <xf numFmtId="165" fontId="68" fillId="0" borderId="30" xfId="3" applyNumberFormat="1" applyFont="1" applyFill="1" applyBorder="1" applyProtection="1">
      <protection locked="0"/>
    </xf>
    <xf numFmtId="165" fontId="68" fillId="0" borderId="18" xfId="3" applyNumberFormat="1" applyFont="1" applyFill="1" applyBorder="1" applyProtection="1">
      <protection locked="0"/>
    </xf>
    <xf numFmtId="165" fontId="68" fillId="0" borderId="19" xfId="3" applyNumberFormat="1" applyFont="1" applyFill="1" applyBorder="1" applyProtection="1">
      <protection locked="0"/>
    </xf>
    <xf numFmtId="164" fontId="68" fillId="0" borderId="19" xfId="3" applyNumberFormat="1" applyFont="1" applyFill="1" applyBorder="1" applyProtection="1">
      <protection locked="0"/>
    </xf>
    <xf numFmtId="165" fontId="68" fillId="0" borderId="79" xfId="3" applyNumberFormat="1" applyFont="1" applyFill="1" applyBorder="1" applyProtection="1">
      <protection locked="0"/>
    </xf>
    <xf numFmtId="0" fontId="69" fillId="0" borderId="0" xfId="0" applyFont="1"/>
    <xf numFmtId="0" fontId="69" fillId="0" borderId="0" xfId="0" applyFont="1" applyBorder="1"/>
    <xf numFmtId="164" fontId="3" fillId="14" borderId="19" xfId="3" applyNumberFormat="1" applyFont="1" applyFill="1" applyBorder="1" applyProtection="1">
      <protection locked="0"/>
    </xf>
    <xf numFmtId="164" fontId="3" fillId="14" borderId="95" xfId="3" applyNumberFormat="1" applyFont="1" applyFill="1" applyBorder="1" applyProtection="1">
      <protection locked="0"/>
    </xf>
    <xf numFmtId="14" fontId="52" fillId="14" borderId="0" xfId="6" applyNumberFormat="1" applyFont="1" applyFill="1" applyProtection="1">
      <protection locked="0"/>
    </xf>
    <xf numFmtId="14" fontId="52" fillId="14" borderId="0" xfId="6" applyNumberFormat="1" applyFont="1" applyFill="1" applyAlignment="1" applyProtection="1">
      <alignment horizontal="left"/>
      <protection locked="0"/>
    </xf>
    <xf numFmtId="0" fontId="3" fillId="0" borderId="86" xfId="3" applyFont="1" applyFill="1" applyBorder="1" applyAlignment="1" applyProtection="1">
      <alignment horizontal="left"/>
      <protection locked="0"/>
    </xf>
    <xf numFmtId="165" fontId="3" fillId="12" borderId="0" xfId="3" applyNumberFormat="1" applyFont="1" applyFill="1" applyBorder="1" applyProtection="1">
      <protection locked="0"/>
    </xf>
    <xf numFmtId="0" fontId="3" fillId="12" borderId="87" xfId="3" applyFont="1" applyFill="1" applyBorder="1" applyProtection="1">
      <protection locked="0"/>
    </xf>
    <xf numFmtId="165" fontId="66" fillId="12" borderId="30" xfId="3" applyNumberFormat="1" applyFont="1" applyFill="1" applyBorder="1" applyProtection="1">
      <protection locked="0"/>
    </xf>
    <xf numFmtId="165" fontId="66" fillId="12" borderId="18" xfId="3" applyNumberFormat="1" applyFont="1" applyFill="1" applyBorder="1" applyProtection="1">
      <protection locked="0"/>
    </xf>
    <xf numFmtId="164" fontId="3" fillId="2" borderId="101" xfId="3" applyNumberFormat="1" applyFont="1" applyFill="1" applyBorder="1" applyAlignment="1" applyProtection="1">
      <alignment horizontal="right"/>
      <protection locked="0"/>
    </xf>
    <xf numFmtId="0" fontId="3" fillId="0" borderId="134" xfId="6" quotePrefix="1" applyFont="1" applyBorder="1" applyProtection="1">
      <protection locked="0"/>
    </xf>
    <xf numFmtId="164" fontId="3" fillId="2" borderId="93" xfId="3" applyNumberFormat="1" applyFont="1" applyFill="1" applyBorder="1" applyAlignment="1" applyProtection="1">
      <alignment horizontal="right"/>
      <protection locked="0"/>
    </xf>
    <xf numFmtId="164" fontId="11" fillId="2" borderId="58" xfId="3" applyNumberFormat="1" applyFont="1" applyFill="1" applyBorder="1" applyAlignment="1" applyProtection="1">
      <alignment horizontal="right"/>
      <protection locked="0"/>
    </xf>
    <xf numFmtId="0" fontId="3" fillId="2" borderId="101" xfId="7" applyFont="1" applyFill="1" applyBorder="1" applyAlignment="1" applyProtection="1">
      <alignment horizontal="right"/>
      <protection locked="0"/>
    </xf>
    <xf numFmtId="3" fontId="36" fillId="0" borderId="77" xfId="3" applyNumberFormat="1" applyFont="1" applyFill="1" applyBorder="1" applyProtection="1">
      <protection locked="0"/>
    </xf>
    <xf numFmtId="164" fontId="15" fillId="4" borderId="47" xfId="3" applyNumberFormat="1" applyFont="1" applyFill="1" applyBorder="1" applyProtection="1">
      <protection locked="0"/>
    </xf>
    <xf numFmtId="164" fontId="15" fillId="4" borderId="127" xfId="3" applyNumberFormat="1" applyFont="1" applyFill="1" applyBorder="1" applyProtection="1">
      <protection locked="0"/>
    </xf>
    <xf numFmtId="3" fontId="52" fillId="15" borderId="64" xfId="0" applyNumberFormat="1" applyFont="1" applyFill="1" applyBorder="1" applyAlignment="1" applyProtection="1">
      <alignment horizontal="right"/>
    </xf>
    <xf numFmtId="3" fontId="55" fillId="16" borderId="64" xfId="7" applyNumberFormat="1" applyFont="1" applyFill="1" applyBorder="1" applyAlignment="1" applyProtection="1">
      <alignment horizontal="right"/>
      <protection locked="0"/>
    </xf>
    <xf numFmtId="0" fontId="48" fillId="2" borderId="101" xfId="7" applyFont="1" applyFill="1" applyBorder="1" applyAlignment="1" applyProtection="1">
      <alignment horizontal="right"/>
      <protection locked="0"/>
    </xf>
    <xf numFmtId="164" fontId="48" fillId="0" borderId="36" xfId="3" applyNumberFormat="1" applyFont="1" applyFill="1" applyBorder="1" applyProtection="1">
      <protection locked="0"/>
    </xf>
    <xf numFmtId="164" fontId="48" fillId="0" borderId="96" xfId="3" applyNumberFormat="1" applyFont="1" applyFill="1" applyBorder="1" applyProtection="1">
      <protection locked="0"/>
    </xf>
    <xf numFmtId="0" fontId="3" fillId="0" borderId="64" xfId="6" applyFont="1" applyBorder="1" applyProtection="1">
      <protection locked="0"/>
    </xf>
    <xf numFmtId="164" fontId="11" fillId="2" borderId="64" xfId="3" applyNumberFormat="1" applyFont="1" applyFill="1" applyBorder="1" applyProtection="1">
      <protection locked="0"/>
    </xf>
    <xf numFmtId="3" fontId="52" fillId="15" borderId="64" xfId="0" applyNumberFormat="1" applyFont="1" applyFill="1" applyBorder="1" applyAlignment="1">
      <alignment horizontal="right"/>
    </xf>
    <xf numFmtId="3" fontId="13" fillId="2" borderId="68" xfId="3" applyNumberFormat="1" applyFont="1" applyFill="1" applyBorder="1" applyProtection="1">
      <protection locked="0"/>
    </xf>
    <xf numFmtId="164" fontId="11" fillId="2" borderId="0" xfId="3" applyNumberFormat="1" applyFont="1" applyFill="1" applyBorder="1" applyAlignment="1" applyProtection="1">
      <alignment horizontal="right"/>
      <protection locked="0"/>
    </xf>
    <xf numFmtId="0" fontId="55" fillId="16" borderId="66" xfId="7" applyFont="1" applyFill="1" applyBorder="1" applyAlignment="1" applyProtection="1">
      <alignment horizontal="right"/>
      <protection locked="0"/>
    </xf>
    <xf numFmtId="3" fontId="13" fillId="2" borderId="93" xfId="3" applyNumberFormat="1" applyFont="1" applyFill="1" applyBorder="1" applyProtection="1">
      <protection locked="0"/>
    </xf>
    <xf numFmtId="3" fontId="52" fillId="15" borderId="65" xfId="0" applyNumberFormat="1" applyFont="1" applyFill="1" applyBorder="1" applyAlignment="1" applyProtection="1">
      <alignment horizontal="right"/>
    </xf>
    <xf numFmtId="3" fontId="55" fillId="16" borderId="65" xfId="7" applyNumberFormat="1" applyFont="1" applyFill="1" applyBorder="1" applyAlignment="1" applyProtection="1">
      <alignment horizontal="right"/>
      <protection locked="0"/>
    </xf>
    <xf numFmtId="0" fontId="3" fillId="2" borderId="65" xfId="7" applyFont="1" applyFill="1" applyBorder="1" applyAlignment="1" applyProtection="1">
      <alignment horizontal="right"/>
      <protection locked="0"/>
    </xf>
    <xf numFmtId="164" fontId="11" fillId="2" borderId="65" xfId="3" applyNumberFormat="1" applyFont="1" applyFill="1" applyBorder="1" applyAlignment="1" applyProtection="1">
      <alignment horizontal="right"/>
      <protection locked="0"/>
    </xf>
    <xf numFmtId="3" fontId="52" fillId="15" borderId="65" xfId="0" applyNumberFormat="1" applyFont="1" applyFill="1" applyBorder="1" applyAlignment="1">
      <alignment horizontal="right"/>
    </xf>
    <xf numFmtId="0" fontId="55" fillId="16" borderId="65" xfId="7" applyFont="1" applyFill="1" applyBorder="1" applyAlignment="1" applyProtection="1">
      <alignment horizontal="right"/>
      <protection locked="0"/>
    </xf>
    <xf numFmtId="0" fontId="70" fillId="0" borderId="172" xfId="0" applyFont="1" applyBorder="1"/>
    <xf numFmtId="3" fontId="52" fillId="15" borderId="102" xfId="0" applyNumberFormat="1" applyFont="1" applyFill="1" applyBorder="1" applyAlignment="1" applyProtection="1">
      <alignment horizontal="right"/>
    </xf>
    <xf numFmtId="3" fontId="52" fillId="15" borderId="173" xfId="0" applyNumberFormat="1" applyFont="1" applyFill="1" applyBorder="1" applyAlignment="1" applyProtection="1">
      <alignment horizontal="right"/>
    </xf>
    <xf numFmtId="3" fontId="55" fillId="16" borderId="102" xfId="7" applyNumberFormat="1" applyFont="1" applyFill="1" applyBorder="1" applyAlignment="1" applyProtection="1">
      <alignment horizontal="right"/>
      <protection locked="0"/>
    </xf>
    <xf numFmtId="3" fontId="55" fillId="16" borderId="173" xfId="7" applyNumberFormat="1" applyFont="1" applyFill="1" applyBorder="1" applyAlignment="1" applyProtection="1">
      <alignment horizontal="right"/>
      <protection locked="0"/>
    </xf>
    <xf numFmtId="3" fontId="36" fillId="0" borderId="123" xfId="3" applyNumberFormat="1" applyFont="1" applyFill="1" applyBorder="1" applyProtection="1">
      <protection locked="0"/>
    </xf>
    <xf numFmtId="164" fontId="3" fillId="0" borderId="82" xfId="3" applyNumberFormat="1" applyFont="1" applyFill="1" applyBorder="1" applyProtection="1">
      <protection locked="0"/>
    </xf>
    <xf numFmtId="3" fontId="36" fillId="0" borderId="82" xfId="3" applyNumberFormat="1" applyFont="1" applyFill="1" applyBorder="1" applyProtection="1">
      <protection locked="0"/>
    </xf>
    <xf numFmtId="164" fontId="4" fillId="2" borderId="82" xfId="3" applyNumberFormat="1" applyFont="1" applyFill="1" applyBorder="1" applyProtection="1">
      <protection locked="0"/>
    </xf>
    <xf numFmtId="0" fontId="3" fillId="0" borderId="173" xfId="6" applyFont="1" applyBorder="1" applyProtection="1">
      <protection locked="0"/>
    </xf>
    <xf numFmtId="164" fontId="11" fillId="2" borderId="102" xfId="3" applyNumberFormat="1" applyFont="1" applyFill="1" applyBorder="1" applyProtection="1">
      <protection locked="0"/>
    </xf>
    <xf numFmtId="164" fontId="11" fillId="2" borderId="173" xfId="3" applyNumberFormat="1" applyFont="1" applyFill="1" applyBorder="1" applyProtection="1">
      <protection locked="0"/>
    </xf>
    <xf numFmtId="3" fontId="52" fillId="15" borderId="102" xfId="0" applyNumberFormat="1" applyFont="1" applyFill="1" applyBorder="1" applyAlignment="1">
      <alignment horizontal="right"/>
    </xf>
    <xf numFmtId="3" fontId="52" fillId="15" borderId="173" xfId="0" applyNumberFormat="1" applyFont="1" applyFill="1" applyBorder="1" applyAlignment="1">
      <alignment horizontal="right"/>
    </xf>
    <xf numFmtId="0" fontId="55" fillId="16" borderId="102" xfId="7" applyFont="1" applyFill="1" applyBorder="1" applyAlignment="1" applyProtection="1">
      <alignment horizontal="right"/>
      <protection locked="0"/>
    </xf>
    <xf numFmtId="0" fontId="55" fillId="16" borderId="173" xfId="7" applyFont="1" applyFill="1" applyBorder="1" applyAlignment="1" applyProtection="1">
      <alignment horizontal="right"/>
      <protection locked="0"/>
    </xf>
    <xf numFmtId="164" fontId="48" fillId="0" borderId="86" xfId="3" applyNumberFormat="1" applyFont="1" applyFill="1" applyBorder="1" applyProtection="1">
      <protection locked="0"/>
    </xf>
    <xf numFmtId="164" fontId="3" fillId="0" borderId="108" xfId="3" applyNumberFormat="1" applyFont="1" applyFill="1" applyBorder="1" applyProtection="1">
      <protection locked="0"/>
    </xf>
    <xf numFmtId="164" fontId="3" fillId="0" borderId="114" xfId="3" applyNumberFormat="1" applyFont="1" applyFill="1" applyBorder="1" applyProtection="1">
      <protection locked="0"/>
    </xf>
    <xf numFmtId="164" fontId="3" fillId="0" borderId="109" xfId="3" applyNumberFormat="1" applyFont="1" applyFill="1" applyBorder="1" applyProtection="1">
      <protection locked="0"/>
    </xf>
    <xf numFmtId="164" fontId="3" fillId="0" borderId="0" xfId="3" applyNumberFormat="1" applyFont="1" applyProtection="1">
      <protection locked="0"/>
    </xf>
    <xf numFmtId="164" fontId="11" fillId="2" borderId="105" xfId="3" applyNumberFormat="1" applyFont="1" applyFill="1" applyBorder="1" applyAlignment="1" applyProtection="1">
      <alignment horizontal="right"/>
      <protection locked="0"/>
    </xf>
    <xf numFmtId="164" fontId="11" fillId="2" borderId="116" xfId="3" applyNumberFormat="1" applyFont="1" applyFill="1" applyBorder="1" applyAlignment="1" applyProtection="1">
      <alignment horizontal="right"/>
      <protection locked="0"/>
    </xf>
    <xf numFmtId="164" fontId="11" fillId="2" borderId="144" xfId="3" applyNumberFormat="1" applyFont="1" applyFill="1" applyBorder="1" applyAlignment="1" applyProtection="1">
      <alignment horizontal="right"/>
      <protection locked="0"/>
    </xf>
    <xf numFmtId="3" fontId="51" fillId="0" borderId="36" xfId="3" applyNumberFormat="1" applyFont="1" applyFill="1" applyBorder="1" applyProtection="1">
      <protection locked="0"/>
    </xf>
    <xf numFmtId="164" fontId="51" fillId="0" borderId="96" xfId="3" applyNumberFormat="1" applyFont="1" applyBorder="1" applyProtection="1">
      <protection locked="0"/>
    </xf>
    <xf numFmtId="164" fontId="11" fillId="2" borderId="30" xfId="3" applyNumberFormat="1" applyFont="1" applyFill="1" applyBorder="1" applyAlignment="1" applyProtection="1">
      <alignment horizontal="right"/>
      <protection locked="0"/>
    </xf>
    <xf numFmtId="3" fontId="52" fillId="15" borderId="42" xfId="0" applyNumberFormat="1" applyFont="1" applyFill="1" applyBorder="1" applyAlignment="1">
      <alignment horizontal="right"/>
    </xf>
    <xf numFmtId="3" fontId="52" fillId="15" borderId="56" xfId="0" applyNumberFormat="1" applyFont="1" applyFill="1" applyBorder="1" applyAlignment="1">
      <alignment horizontal="right"/>
    </xf>
    <xf numFmtId="3" fontId="51" fillId="0" borderId="86" xfId="3" applyNumberFormat="1" applyFont="1" applyFill="1" applyBorder="1" applyProtection="1">
      <protection locked="0"/>
    </xf>
    <xf numFmtId="164" fontId="4" fillId="2" borderId="116" xfId="3" applyNumberFormat="1" applyFont="1" applyFill="1" applyBorder="1" applyProtection="1">
      <protection locked="0"/>
    </xf>
    <xf numFmtId="3" fontId="52" fillId="15" borderId="174" xfId="0" applyNumberFormat="1" applyFont="1" applyFill="1" applyBorder="1" applyAlignment="1">
      <alignment horizontal="right"/>
    </xf>
    <xf numFmtId="3" fontId="52" fillId="15" borderId="175" xfId="0" applyNumberFormat="1" applyFont="1" applyFill="1" applyBorder="1" applyAlignment="1">
      <alignment horizontal="right"/>
    </xf>
    <xf numFmtId="3" fontId="3" fillId="0" borderId="87" xfId="3" applyNumberFormat="1" applyFont="1" applyFill="1" applyBorder="1" applyProtection="1">
      <protection locked="0"/>
    </xf>
    <xf numFmtId="164" fontId="3" fillId="12" borderId="87" xfId="3" applyNumberFormat="1" applyFont="1" applyFill="1" applyBorder="1" applyProtection="1">
      <protection locked="0"/>
    </xf>
    <xf numFmtId="3" fontId="3" fillId="0" borderId="82" xfId="3" applyNumberFormat="1" applyFont="1" applyFill="1" applyBorder="1" applyProtection="1">
      <protection locked="0"/>
    </xf>
    <xf numFmtId="3" fontId="3" fillId="0" borderId="82" xfId="3" applyNumberFormat="1" applyFont="1" applyBorder="1" applyProtection="1">
      <protection locked="0"/>
    </xf>
    <xf numFmtId="3" fontId="3" fillId="0" borderId="108" xfId="3" applyNumberFormat="1" applyFont="1" applyBorder="1" applyProtection="1">
      <protection locked="0"/>
    </xf>
    <xf numFmtId="3" fontId="3" fillId="0" borderId="67" xfId="3" applyNumberFormat="1" applyFont="1" applyBorder="1" applyProtection="1">
      <protection locked="0"/>
    </xf>
    <xf numFmtId="3" fontId="3" fillId="0" borderId="176" xfId="3" applyNumberFormat="1" applyFont="1" applyBorder="1" applyProtection="1">
      <protection locked="0"/>
    </xf>
    <xf numFmtId="3" fontId="3" fillId="0" borderId="177" xfId="3" applyNumberFormat="1" applyFont="1" applyBorder="1" applyProtection="1">
      <protection locked="0"/>
    </xf>
    <xf numFmtId="164" fontId="68" fillId="0" borderId="30" xfId="3" applyNumberFormat="1" applyFont="1" applyFill="1" applyBorder="1" applyProtection="1">
      <protection locked="0"/>
    </xf>
    <xf numFmtId="164" fontId="48" fillId="0" borderId="30" xfId="3" applyNumberFormat="1" applyFont="1" applyBorder="1" applyProtection="1">
      <protection locked="0"/>
    </xf>
    <xf numFmtId="164" fontId="3" fillId="0" borderId="30" xfId="4" applyNumberFormat="1" applyFont="1" applyFill="1" applyBorder="1" applyProtection="1">
      <protection locked="0"/>
    </xf>
    <xf numFmtId="164" fontId="67" fillId="0" borderId="30" xfId="3" applyNumberFormat="1" applyFont="1" applyFill="1" applyBorder="1" applyProtection="1">
      <protection locked="0"/>
    </xf>
    <xf numFmtId="164" fontId="18" fillId="0" borderId="30" xfId="3" applyNumberFormat="1" applyFont="1" applyBorder="1" applyProtection="1">
      <protection locked="0"/>
    </xf>
    <xf numFmtId="164" fontId="52" fillId="0" borderId="30" xfId="3" applyNumberFormat="1" applyFont="1" applyBorder="1" applyProtection="1">
      <protection locked="0"/>
    </xf>
    <xf numFmtId="3" fontId="58" fillId="16" borderId="66" xfId="7" applyNumberFormat="1" applyFont="1" applyFill="1" applyBorder="1" applyAlignment="1" applyProtection="1">
      <alignment horizontal="right"/>
      <protection locked="0"/>
    </xf>
    <xf numFmtId="0" fontId="68" fillId="2" borderId="135" xfId="7" applyFont="1" applyFill="1" applyBorder="1" applyAlignment="1" applyProtection="1">
      <alignment horizontal="right"/>
      <protection locked="0"/>
    </xf>
    <xf numFmtId="0" fontId="3" fillId="2" borderId="139" xfId="7" applyFont="1" applyFill="1" applyBorder="1" applyAlignment="1" applyProtection="1">
      <alignment horizontal="right"/>
      <protection locked="0"/>
    </xf>
    <xf numFmtId="0" fontId="67" fillId="2" borderId="135" xfId="7" applyFont="1" applyFill="1" applyBorder="1" applyAlignment="1" applyProtection="1">
      <alignment horizontal="right"/>
      <protection locked="0"/>
    </xf>
    <xf numFmtId="0" fontId="18" fillId="2" borderId="135" xfId="7" applyFont="1" applyFill="1" applyBorder="1" applyAlignment="1" applyProtection="1">
      <alignment horizontal="right"/>
      <protection locked="0"/>
    </xf>
    <xf numFmtId="0" fontId="52" fillId="2" borderId="135" xfId="7" applyFont="1" applyFill="1" applyBorder="1" applyAlignment="1" applyProtection="1">
      <alignment horizontal="right"/>
      <protection locked="0"/>
    </xf>
    <xf numFmtId="0" fontId="58" fillId="16" borderId="65" xfId="7" applyFont="1" applyFill="1" applyBorder="1" applyAlignment="1" applyProtection="1">
      <alignment horizontal="right"/>
      <protection locked="0"/>
    </xf>
    <xf numFmtId="164" fontId="51" fillId="0" borderId="103" xfId="3" applyNumberFormat="1" applyFont="1" applyFill="1" applyBorder="1" applyProtection="1">
      <protection locked="0"/>
    </xf>
    <xf numFmtId="164" fontId="51" fillId="0" borderId="77" xfId="3" applyNumberFormat="1" applyFont="1" applyFill="1" applyBorder="1" applyProtection="1">
      <protection locked="0"/>
    </xf>
    <xf numFmtId="3" fontId="52" fillId="15" borderId="175" xfId="0" applyNumberFormat="1" applyFont="1" applyFill="1" applyBorder="1" applyAlignment="1" applyProtection="1">
      <alignment horizontal="right"/>
    </xf>
    <xf numFmtId="0" fontId="58" fillId="16" borderId="173" xfId="7" applyFont="1" applyFill="1" applyBorder="1" applyAlignment="1" applyProtection="1">
      <alignment horizontal="right"/>
      <protection locked="0"/>
    </xf>
    <xf numFmtId="164" fontId="11" fillId="0" borderId="64" xfId="3" applyNumberFormat="1" applyFont="1" applyFill="1" applyBorder="1" applyAlignment="1" applyProtection="1">
      <alignment horizontal="right"/>
      <protection locked="0"/>
    </xf>
    <xf numFmtId="164" fontId="11" fillId="0" borderId="94" xfId="3" applyNumberFormat="1" applyFont="1" applyFill="1" applyBorder="1" applyAlignment="1" applyProtection="1">
      <alignment horizontal="right"/>
      <protection locked="0"/>
    </xf>
    <xf numFmtId="0" fontId="3" fillId="2" borderId="26" xfId="7" applyFont="1" applyFill="1" applyBorder="1" applyAlignment="1" applyProtection="1">
      <alignment horizontal="center"/>
      <protection locked="0"/>
    </xf>
    <xf numFmtId="0" fontId="3" fillId="2" borderId="178" xfId="6" applyFill="1" applyBorder="1" applyAlignment="1" applyProtection="1">
      <alignment horizontal="center"/>
      <protection locked="0"/>
    </xf>
    <xf numFmtId="0" fontId="3" fillId="2" borderId="179" xfId="7" applyFont="1" applyFill="1" applyBorder="1" applyAlignment="1" applyProtection="1">
      <alignment horizontal="center"/>
      <protection locked="0"/>
    </xf>
    <xf numFmtId="0" fontId="3" fillId="2" borderId="180" xfId="6" applyFill="1" applyBorder="1" applyAlignment="1" applyProtection="1">
      <alignment horizontal="center"/>
      <protection locked="0"/>
    </xf>
    <xf numFmtId="0" fontId="3" fillId="17" borderId="56" xfId="6" applyFill="1" applyBorder="1" applyAlignment="1" applyProtection="1">
      <alignment horizontal="center"/>
      <protection locked="0"/>
    </xf>
    <xf numFmtId="0" fontId="3" fillId="2" borderId="113" xfId="7" applyFont="1" applyFill="1" applyBorder="1" applyAlignment="1" applyProtection="1">
      <alignment horizontal="right"/>
      <protection locked="0"/>
    </xf>
    <xf numFmtId="164" fontId="11" fillId="0" borderId="30" xfId="3" applyNumberFormat="1" applyFont="1" applyFill="1" applyBorder="1" applyAlignment="1" applyProtection="1">
      <alignment horizontal="right"/>
      <protection locked="0"/>
    </xf>
    <xf numFmtId="164" fontId="3" fillId="4" borderId="30" xfId="3" applyNumberFormat="1" applyFont="1" applyFill="1" applyBorder="1" applyProtection="1">
      <protection locked="0"/>
    </xf>
    <xf numFmtId="0" fontId="3" fillId="0" borderId="64" xfId="3" applyFont="1" applyBorder="1" applyProtection="1">
      <protection locked="0"/>
    </xf>
    <xf numFmtId="0" fontId="68" fillId="0" borderId="0" xfId="6" applyFont="1" applyProtection="1">
      <protection locked="0"/>
    </xf>
    <xf numFmtId="0" fontId="71" fillId="0" borderId="0" xfId="6" applyFont="1" applyProtection="1">
      <protection locked="0"/>
    </xf>
    <xf numFmtId="0" fontId="72" fillId="0" borderId="0" xfId="6" applyFont="1" applyProtection="1">
      <protection locked="0"/>
    </xf>
    <xf numFmtId="0" fontId="73" fillId="0" borderId="0" xfId="9" applyFont="1" applyProtection="1">
      <protection locked="0"/>
    </xf>
    <xf numFmtId="164" fontId="15" fillId="4" borderId="18" xfId="3" applyNumberFormat="1" applyFont="1" applyFill="1" applyBorder="1" applyProtection="1">
      <protection locked="0"/>
    </xf>
    <xf numFmtId="0" fontId="74" fillId="18" borderId="0" xfId="0" applyFont="1" applyFill="1"/>
    <xf numFmtId="0" fontId="74" fillId="18" borderId="180" xfId="0" applyFont="1" applyFill="1" applyBorder="1"/>
    <xf numFmtId="0" fontId="0" fillId="0" borderId="65" xfId="0" applyBorder="1"/>
    <xf numFmtId="0" fontId="70" fillId="0" borderId="65" xfId="0" applyFont="1" applyBorder="1"/>
    <xf numFmtId="0" fontId="75" fillId="0" borderId="65" xfId="1" applyBorder="1"/>
    <xf numFmtId="0" fontId="76" fillId="0" borderId="65" xfId="0" applyFont="1" applyBorder="1"/>
    <xf numFmtId="0" fontId="74" fillId="0" borderId="65" xfId="0" applyFont="1" applyBorder="1"/>
    <xf numFmtId="0" fontId="77" fillId="0" borderId="65" xfId="0" applyFont="1" applyBorder="1"/>
    <xf numFmtId="0" fontId="78" fillId="0" borderId="65" xfId="0" applyFont="1" applyBorder="1"/>
    <xf numFmtId="0" fontId="79" fillId="0" borderId="65" xfId="0" applyFont="1" applyBorder="1"/>
    <xf numFmtId="0" fontId="80" fillId="0" borderId="65" xfId="0" applyFont="1" applyBorder="1"/>
    <xf numFmtId="0" fontId="81" fillId="0" borderId="65" xfId="0" applyFont="1" applyBorder="1"/>
    <xf numFmtId="0" fontId="82" fillId="0" borderId="65" xfId="0" applyFont="1" applyBorder="1"/>
    <xf numFmtId="0" fontId="75" fillId="0" borderId="73" xfId="1" applyBorder="1"/>
    <xf numFmtId="0" fontId="70" fillId="0" borderId="0" xfId="0" applyFont="1"/>
    <xf numFmtId="0" fontId="70" fillId="0" borderId="57" xfId="0" applyFont="1" applyBorder="1"/>
    <xf numFmtId="0" fontId="70" fillId="0" borderId="0" xfId="0" applyFont="1" applyBorder="1"/>
    <xf numFmtId="0" fontId="48" fillId="0" borderId="64" xfId="3" applyFont="1" applyFill="1" applyBorder="1" applyProtection="1">
      <protection locked="0"/>
    </xf>
    <xf numFmtId="164" fontId="48" fillId="0" borderId="64" xfId="3" applyNumberFormat="1" applyFont="1" applyFill="1" applyBorder="1" applyProtection="1">
      <protection locked="0"/>
    </xf>
    <xf numFmtId="165" fontId="48" fillId="0" borderId="50" xfId="6" applyNumberFormat="1" applyFont="1" applyFill="1" applyBorder="1" applyProtection="1">
      <protection locked="0"/>
    </xf>
    <xf numFmtId="0" fontId="49" fillId="0" borderId="65" xfId="0" applyFont="1" applyBorder="1"/>
    <xf numFmtId="14" fontId="52" fillId="0" borderId="0" xfId="6" applyNumberFormat="1" applyFont="1" applyBorder="1" applyAlignment="1" applyProtection="1">
      <alignment horizontal="center"/>
      <protection locked="0"/>
    </xf>
  </cellXfs>
  <cellStyles count="11">
    <cellStyle name="Määrittämätön" xfId="2" xr:uid="{00000000-0005-0000-0000-000000000000}"/>
    <cellStyle name="Normaali" xfId="0" builtinId="0"/>
    <cellStyle name="Normaali 2" xfId="9" xr:uid="{00000000-0005-0000-0000-000002000000}"/>
    <cellStyle name="Normaali 3" xfId="10" xr:uid="{00000000-0005-0000-0000-000003000000}"/>
    <cellStyle name="Normaali_TAE02pohj" xfId="3" xr:uid="{00000000-0005-0000-0000-000004000000}"/>
    <cellStyle name="Normaali_TAE02pohj 4" xfId="4" xr:uid="{00000000-0005-0000-0000-000005000000}"/>
    <cellStyle name="Normaali_tae2004itä1" xfId="5" xr:uid="{00000000-0005-0000-0000-000006000000}"/>
    <cellStyle name="Normaali_tae2004länsi1" xfId="6" xr:uid="{00000000-0005-0000-0000-000007000000}"/>
    <cellStyle name="Normaali_tae2004Pohj1" xfId="7" xr:uid="{00000000-0005-0000-0000-000008000000}"/>
    <cellStyle name="Rivitaso_1" xfId="1" builtinId="1" iLevel="0"/>
    <cellStyle name="Selittävä teksti 2" xfId="8" xr:uid="{00000000-0005-0000-0000-000009000000}"/>
  </cellStyles>
  <dxfs count="0"/>
  <tableStyles count="0" defaultTableStyle="TableStyleMedium9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KADUT, LIIKENNEVÄYLÄT JA RADAT 2003 - 2009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KAAVIO!$B$16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KAAVIO!$C$16:$I$16</c:f>
            </c:numRef>
          </c:val>
          <c:extLst>
            <c:ext xmlns:c16="http://schemas.microsoft.com/office/drawing/2014/chart" uri="{C3380CC4-5D6E-409C-BE32-E72D297353CC}">
              <c16:uniqueId val="{00000000-6769-4282-8FF4-922BE10D8251}"/>
            </c:ext>
          </c:extLst>
        </c:ser>
        <c:ser>
          <c:idx val="2"/>
          <c:order val="1"/>
          <c:tx>
            <c:strRef>
              <c:f>KAAVIO!$B$17</c:f>
              <c:strCache>
                <c:ptCount val="1"/>
                <c:pt idx="0">
                  <c:v>PERUSPARAN. JA LIIK.JÄRJEST.</c:v>
                </c:pt>
              </c:strCache>
            </c:strRef>
          </c:tx>
          <c:spPr>
            <a:solidFill>
              <a:srgbClr val="3366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KAAVIO!$C$17:$I$17</c:f>
            </c:numRef>
          </c:val>
          <c:extLst>
            <c:ext xmlns:c16="http://schemas.microsoft.com/office/drawing/2014/chart" uri="{C3380CC4-5D6E-409C-BE32-E72D297353CC}">
              <c16:uniqueId val="{00000001-6769-4282-8FF4-922BE10D8251}"/>
            </c:ext>
          </c:extLst>
        </c:ser>
        <c:ser>
          <c:idx val="3"/>
          <c:order val="2"/>
          <c:tx>
            <c:strRef>
              <c:f>KAAVIO!$B$18</c:f>
              <c:strCache>
                <c:ptCount val="1"/>
                <c:pt idx="0">
                  <c:v>YHTEISHANKK. / TIEHALLINTO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KAAVIO!$C$18:$I$18</c:f>
            </c:numRef>
          </c:val>
          <c:extLst>
            <c:ext xmlns:c16="http://schemas.microsoft.com/office/drawing/2014/chart" uri="{C3380CC4-5D6E-409C-BE32-E72D297353CC}">
              <c16:uniqueId val="{00000002-6769-4282-8FF4-922BE10D8251}"/>
            </c:ext>
          </c:extLst>
        </c:ser>
        <c:ser>
          <c:idx val="4"/>
          <c:order val="3"/>
          <c:tx>
            <c:strRef>
              <c:f>KAAVIO!$B$19</c:f>
              <c:strCache>
                <c:ptCount val="1"/>
                <c:pt idx="0">
                  <c:v>YHTEISHANKK. / RATAHALL.KESK.</c:v>
                </c:pt>
              </c:strCache>
            </c:strRef>
          </c:tx>
          <c:spPr>
            <a:solidFill>
              <a:srgbClr val="C0C0C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KAAVIO!$C$19:$I$19</c:f>
            </c:numRef>
          </c:val>
          <c:extLst>
            <c:ext xmlns:c16="http://schemas.microsoft.com/office/drawing/2014/chart" uri="{C3380CC4-5D6E-409C-BE32-E72D297353CC}">
              <c16:uniqueId val="{00000003-6769-4282-8FF4-922BE10D8251}"/>
            </c:ext>
          </c:extLst>
        </c:ser>
        <c:ser>
          <c:idx val="5"/>
          <c:order val="4"/>
          <c:tx>
            <c:strRef>
              <c:f>KAAVIO!$B$20</c:f>
              <c:strCache>
                <c:ptCount val="1"/>
                <c:pt idx="0">
                  <c:v>KAMPPI - TÖÖLÖNLAHTI -ALUE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KAAVIO!$C$20:$I$20</c:f>
            </c:numRef>
          </c:val>
          <c:extLst>
            <c:ext xmlns:c16="http://schemas.microsoft.com/office/drawing/2014/chart" uri="{C3380CC4-5D6E-409C-BE32-E72D297353CC}">
              <c16:uniqueId val="{00000004-6769-4282-8FF4-922BE10D8251}"/>
            </c:ext>
          </c:extLst>
        </c:ser>
        <c:ser>
          <c:idx val="6"/>
          <c:order val="5"/>
          <c:tx>
            <c:strRef>
              <c:f>KAAVIO!$B$21</c:f>
              <c:strCache>
                <c:ptCount val="1"/>
                <c:pt idx="0">
                  <c:v>MUUT KADUNPIDON INVEST.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KAAVIO!$C$21:$I$21</c:f>
            </c:numRef>
          </c:val>
          <c:extLst>
            <c:ext xmlns:c16="http://schemas.microsoft.com/office/drawing/2014/chart" uri="{C3380CC4-5D6E-409C-BE32-E72D297353CC}">
              <c16:uniqueId val="{00000005-6769-4282-8FF4-922BE10D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857016"/>
        <c:axId val="450856232"/>
      </c:barChart>
      <c:catAx>
        <c:axId val="45085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50856232"/>
        <c:crosses val="autoZero"/>
        <c:auto val="1"/>
        <c:lblAlgn val="ctr"/>
        <c:lblOffset val="100"/>
        <c:tickMarkSkip val="1"/>
        <c:noMultiLvlLbl val="0"/>
      </c:catAx>
      <c:valAx>
        <c:axId val="45085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l"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Milj. €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50857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&amp;L&amp;"Arial,Lihavoitu"&amp;12HKR / KATUOSASTO</c:oddHeader>
      <c:oddFooter>&amp;R&amp;"Arial,Lihavoitu"tae05suurpiirit yht.
17.5.2004 / omt</c:oddFooter>
    </c:headerFooter>
    <c:pageMargins b="0.78740157480314954" l="0.59055118110235516" r="0.59055118110235516" t="0.78740157480314954" header="0.51181102362204722" footer="0.31496062992126284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KADUT, LIIKENNEVÄYLÄT JA RADAT 2003 - 2009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KAAVIO!$B$16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KAAVIO!$C$16:$I$16</c:f>
            </c:numRef>
          </c:val>
          <c:extLst>
            <c:ext xmlns:c16="http://schemas.microsoft.com/office/drawing/2014/chart" uri="{C3380CC4-5D6E-409C-BE32-E72D297353CC}">
              <c16:uniqueId val="{00000000-1432-468B-B656-CC7DD5B23F89}"/>
            </c:ext>
          </c:extLst>
        </c:ser>
        <c:ser>
          <c:idx val="2"/>
          <c:order val="1"/>
          <c:tx>
            <c:strRef>
              <c:f>KAAVIO!$B$17</c:f>
              <c:strCache>
                <c:ptCount val="1"/>
                <c:pt idx="0">
                  <c:v>PERUSPARAN. JA LIIK.JÄRJEST.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KAAVIO!$C$17:$I$17</c:f>
            </c:numRef>
          </c:val>
          <c:extLst>
            <c:ext xmlns:c16="http://schemas.microsoft.com/office/drawing/2014/chart" uri="{C3380CC4-5D6E-409C-BE32-E72D297353CC}">
              <c16:uniqueId val="{00000001-1432-468B-B656-CC7DD5B23F89}"/>
            </c:ext>
          </c:extLst>
        </c:ser>
        <c:ser>
          <c:idx val="3"/>
          <c:order val="2"/>
          <c:tx>
            <c:strRef>
              <c:f>KAAVIO!$B$18</c:f>
              <c:strCache>
                <c:ptCount val="1"/>
                <c:pt idx="0">
                  <c:v>YHTEISHANKK. / TIEHALLINTO</c:v>
                </c:pt>
              </c:strCache>
            </c:strRef>
          </c:tx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KAAVIO!$C$18:$I$18</c:f>
            </c:numRef>
          </c:val>
          <c:extLst>
            <c:ext xmlns:c16="http://schemas.microsoft.com/office/drawing/2014/chart" uri="{C3380CC4-5D6E-409C-BE32-E72D297353CC}">
              <c16:uniqueId val="{00000002-1432-468B-B656-CC7DD5B23F89}"/>
            </c:ext>
          </c:extLst>
        </c:ser>
        <c:ser>
          <c:idx val="4"/>
          <c:order val="3"/>
          <c:tx>
            <c:strRef>
              <c:f>KAAVIO!$B$19</c:f>
              <c:strCache>
                <c:ptCount val="1"/>
                <c:pt idx="0">
                  <c:v>YHTEISHANKK. / RATAHALL.KESK.</c:v>
                </c:pt>
              </c:strCache>
            </c:strRef>
          </c:tx>
          <c:invertIfNegative val="0"/>
          <c:cat>
            <c:multiLvlStrRef>
              <c:f>KAAVIO!$C$14:$I$14</c:f>
            </c:multiLvlStrRef>
          </c:cat>
          <c:val>
            <c:numRef>
              <c:f>KAAVIO!$C$19:$I$19</c:f>
            </c:numRef>
          </c:val>
          <c:extLst>
            <c:ext xmlns:c16="http://schemas.microsoft.com/office/drawing/2014/chart" uri="{C3380CC4-5D6E-409C-BE32-E72D297353CC}">
              <c16:uniqueId val="{00000003-1432-468B-B656-CC7DD5B23F89}"/>
            </c:ext>
          </c:extLst>
        </c:ser>
        <c:ser>
          <c:idx val="5"/>
          <c:order val="4"/>
          <c:tx>
            <c:strRef>
              <c:f>KAAVIO!$B$20</c:f>
              <c:strCache>
                <c:ptCount val="1"/>
                <c:pt idx="0">
                  <c:v>KAMPPI - TÖÖLÖNLAHTI -ALUE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KAAVIO!$C$20:$I$20</c:f>
            </c:numRef>
          </c:val>
          <c:extLst>
            <c:ext xmlns:c16="http://schemas.microsoft.com/office/drawing/2014/chart" uri="{C3380CC4-5D6E-409C-BE32-E72D297353CC}">
              <c16:uniqueId val="{00000004-1432-468B-B656-CC7DD5B23F89}"/>
            </c:ext>
          </c:extLst>
        </c:ser>
        <c:ser>
          <c:idx val="6"/>
          <c:order val="5"/>
          <c:tx>
            <c:strRef>
              <c:f>KAAVIO!$B$21</c:f>
              <c:strCache>
                <c:ptCount val="1"/>
                <c:pt idx="0">
                  <c:v>MUUT KADUNPIDON INVEST.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KAAVIO!$C$14:$I$14</c:f>
            </c:multiLvlStrRef>
          </c:cat>
          <c:val>
            <c:numRef>
              <c:f>KAAVIO!$C$21:$I$21</c:f>
            </c:numRef>
          </c:val>
          <c:extLst>
            <c:ext xmlns:c16="http://schemas.microsoft.com/office/drawing/2014/chart" uri="{C3380CC4-5D6E-409C-BE32-E72D297353CC}">
              <c16:uniqueId val="{00000005-1432-468B-B656-CC7DD5B2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858584"/>
        <c:axId val="233451832"/>
      </c:barChart>
      <c:catAx>
        <c:axId val="45085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233451832"/>
        <c:crosses val="autoZero"/>
        <c:auto val="1"/>
        <c:lblAlgn val="ctr"/>
        <c:lblOffset val="100"/>
        <c:tickMarkSkip val="1"/>
        <c:noMultiLvlLbl val="0"/>
      </c:catAx>
      <c:valAx>
        <c:axId val="23345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5085858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&amp;L&amp;"Arial,Lihavoitu"&amp;12HKR / KATUOSASTO</c:oddHeader>
      <c:oddFooter>&amp;R&amp;"Arial,Lihavoitu"tae05suurpiirit yht.
17.5.2004 / omt</c:oddFooter>
    </c:headerFooter>
    <c:pageMargins b="0.78740157480314954" l="0.59055118110235516" r="0.47244094488188981" t="0.78740157480314954" header="0.35433070866141736" footer="0.27559055118110226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 sz="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TAE2005 verrattuna TS2004:än</a:t>
            </a:r>
          </a:p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 sz="1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TS2004 sisältää TA:n ylitysoikeuden 9,7 milj. €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KAAVIO!$B$222</c:f>
              <c:strCache>
                <c:ptCount val="1"/>
                <c:pt idx="0">
                  <c:v>TALOUSSUUNNITELMAEHDOTUS 2005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KAAVIO!$C$220:$H$221</c:f>
            </c:multiLvlStrRef>
          </c:cat>
          <c:val>
            <c:numRef>
              <c:f>KAAVIO!$C$222:$H$222</c:f>
            </c:numRef>
          </c:val>
          <c:extLst>
            <c:ext xmlns:c16="http://schemas.microsoft.com/office/drawing/2014/chart" uri="{C3380CC4-5D6E-409C-BE32-E72D297353CC}">
              <c16:uniqueId val="{00000000-10E6-4667-B799-1CFB3D06FC8C}"/>
            </c:ext>
          </c:extLst>
        </c:ser>
        <c:ser>
          <c:idx val="1"/>
          <c:order val="1"/>
          <c:tx>
            <c:strRef>
              <c:f>KAAVIO!$B$223</c:f>
              <c:strCache>
                <c:ptCount val="1"/>
                <c:pt idx="0">
                  <c:v>TALOUSSUUNNITELMA 2004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KAAVIO!$C$220:$H$221</c:f>
            </c:multiLvlStrRef>
          </c:cat>
          <c:val>
            <c:numRef>
              <c:f>KAAVIO!$C$223:$H$223</c:f>
            </c:numRef>
          </c:val>
          <c:extLst>
            <c:ext xmlns:c16="http://schemas.microsoft.com/office/drawing/2014/chart" uri="{C3380CC4-5D6E-409C-BE32-E72D297353CC}">
              <c16:uniqueId val="{00000001-10E6-4667-B799-1CFB3D06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32864"/>
        <c:axId val="76030904"/>
      </c:barChart>
      <c:catAx>
        <c:axId val="760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sng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Vuosi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76030904"/>
        <c:crosses val="autoZero"/>
        <c:auto val="1"/>
        <c:lblAlgn val="ctr"/>
        <c:lblOffset val="100"/>
        <c:tickMarkSkip val="1"/>
        <c:noMultiLvlLbl val="0"/>
      </c:catAx>
      <c:valAx>
        <c:axId val="7603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" b="1" i="0" u="sng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Milj. €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7603286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&amp;L&amp;"Arial,Lihavoitu"&amp;12HKR Katuosasto</c:oddHeader>
      <c:oddFooter>&amp;R&amp;"Arial,Lihavoitu"tae05invest
17.5.2004 / omt</c:oddFooter>
    </c:headerFooter>
    <c:pageMargins b="1" l="0.75000000000000289" r="0.75000000000000289" t="1" header="0.49212598450000139" footer="0.49212598450000139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UUDISRAKENTAMINEN 2006-2010</a:t>
            </a:r>
          </a:p>
        </c:rich>
      </c:tx>
      <c:overlay val="0"/>
      <c:spPr>
        <a:solidFill>
          <a:srgbClr val="CCFFFF"/>
        </a:solidFill>
        <a:ln w="12700">
          <a:solidFill>
            <a:srgbClr val="3366FF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'Erittelyt 05-09'!$B$95</c:f>
              <c:strCache>
                <c:ptCount val="1"/>
                <c:pt idx="0">
                  <c:v>UUDET KADUT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99CC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05-09'!$C$93:$G$93</c:f>
            </c:multiLvlStrRef>
          </c:cat>
          <c:val>
            <c:numRef>
              <c:f>'Erittelyt 05-09'!$C$95:$G$95</c:f>
            </c:numRef>
          </c:val>
          <c:extLst>
            <c:ext xmlns:c16="http://schemas.microsoft.com/office/drawing/2014/chart" uri="{C3380CC4-5D6E-409C-BE32-E72D297353CC}">
              <c16:uniqueId val="{00000000-EFDE-4705-85C3-776BAD0C5C83}"/>
            </c:ext>
          </c:extLst>
        </c:ser>
        <c:ser>
          <c:idx val="2"/>
          <c:order val="1"/>
          <c:tx>
            <c:strRef>
              <c:f>'Erittelyt 05-09'!$B$96</c:f>
              <c:strCache>
                <c:ptCount val="1"/>
                <c:pt idx="0">
                  <c:v>RANTARAKENTEET</c:v>
                </c:pt>
              </c:strCache>
            </c:strRef>
          </c:tx>
          <c:spPr>
            <a:pattFill prst="pct50">
              <a:fgClr>
                <a:srgbClr val="3366FF"/>
              </a:fgClr>
              <a:bgClr>
                <a:srgbClr val="00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05-09'!$C$93:$G$93</c:f>
            </c:multiLvlStrRef>
          </c:cat>
          <c:val>
            <c:numRef>
              <c:f>'Erittelyt 05-09'!$C$96:$G$96</c:f>
            </c:numRef>
          </c:val>
          <c:extLst>
            <c:ext xmlns:c16="http://schemas.microsoft.com/office/drawing/2014/chart" uri="{C3380CC4-5D6E-409C-BE32-E72D297353CC}">
              <c16:uniqueId val="{00000001-EFDE-4705-85C3-776BAD0C5C83}"/>
            </c:ext>
          </c:extLst>
        </c:ser>
        <c:ser>
          <c:idx val="3"/>
          <c:order val="2"/>
          <c:tx>
            <c:strRef>
              <c:f>'Erittelyt 05-09'!$B$97</c:f>
              <c:strCache>
                <c:ptCount val="1"/>
                <c:pt idx="0">
                  <c:v>SORA- JA KESKENER. KADUT</c:v>
                </c:pt>
              </c:strCache>
            </c:strRef>
          </c:tx>
          <c:spPr>
            <a:pattFill prst="pct70">
              <a:fgClr>
                <a:srgbClr val="FF99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05-09'!$C$93:$G$93</c:f>
            </c:multiLvlStrRef>
          </c:cat>
          <c:val>
            <c:numRef>
              <c:f>'Erittelyt 05-09'!$C$97:$G$97</c:f>
            </c:numRef>
          </c:val>
          <c:extLst>
            <c:ext xmlns:c16="http://schemas.microsoft.com/office/drawing/2014/chart" uri="{C3380CC4-5D6E-409C-BE32-E72D297353CC}">
              <c16:uniqueId val="{00000002-EFDE-4705-85C3-776BAD0C5C83}"/>
            </c:ext>
          </c:extLst>
        </c:ser>
        <c:ser>
          <c:idx val="4"/>
          <c:order val="3"/>
          <c:tx>
            <c:strRef>
              <c:f>'Erittelyt 05-09'!$B$98</c:f>
              <c:strCache>
                <c:ptCount val="1"/>
                <c:pt idx="0">
                  <c:v>MELUESTEET</c:v>
                </c:pt>
              </c:strCache>
            </c:strRef>
          </c:tx>
          <c:spPr>
            <a:pattFill prst="pct50">
              <a:fgClr>
                <a:srgbClr val="008080"/>
              </a:fgClr>
              <a:bgClr>
                <a:srgbClr val="00FF0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05-09'!$C$93:$G$93</c:f>
            </c:multiLvlStrRef>
          </c:cat>
          <c:val>
            <c:numRef>
              <c:f>'Erittelyt 05-09'!$C$98:$G$98</c:f>
            </c:numRef>
          </c:val>
          <c:extLst>
            <c:ext xmlns:c16="http://schemas.microsoft.com/office/drawing/2014/chart" uri="{C3380CC4-5D6E-409C-BE32-E72D297353CC}">
              <c16:uniqueId val="{00000003-EFDE-4705-85C3-776BAD0C5C83}"/>
            </c:ext>
          </c:extLst>
        </c:ser>
        <c:ser>
          <c:idx val="5"/>
          <c:order val="4"/>
          <c:tx>
            <c:strRef>
              <c:f>'Erittelyt 05-09'!$B$99</c:f>
              <c:strCache>
                <c:ptCount val="1"/>
                <c:pt idx="0">
                  <c:v>UUDET LIIK.VÄYLÄT JA SILLAT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05-09'!$C$93:$G$93</c:f>
            </c:multiLvlStrRef>
          </c:cat>
          <c:val>
            <c:numRef>
              <c:f>'Erittelyt 05-09'!$C$99:$G$99</c:f>
            </c:numRef>
          </c:val>
          <c:extLst>
            <c:ext xmlns:c16="http://schemas.microsoft.com/office/drawing/2014/chart" uri="{C3380CC4-5D6E-409C-BE32-E72D297353CC}">
              <c16:uniqueId val="{00000004-EFDE-4705-85C3-776BAD0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44888"/>
        <c:axId val="358365024"/>
      </c:barChart>
      <c:catAx>
        <c:axId val="23734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58365024"/>
        <c:crosses val="autoZero"/>
        <c:auto val="1"/>
        <c:lblAlgn val="ctr"/>
        <c:lblOffset val="100"/>
        <c:tickMarkSkip val="1"/>
        <c:noMultiLvlLbl val="0"/>
      </c:catAx>
      <c:valAx>
        <c:axId val="3583650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Milj. €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237344888"/>
        <c:crosses val="autoZero"/>
        <c:crossBetween val="between"/>
        <c:majorUnit val="2.5"/>
      </c:valAx>
      <c:spPr>
        <a:pattFill prst="ltHorz">
          <a:fgClr>
            <a:srgbClr val="FFFFFF"/>
          </a:fgClr>
          <a:bgClr>
            <a:srgbClr val="CCFFFF"/>
          </a:bgClr>
        </a:pattFill>
        <a:ln w="25400">
          <a:solidFill>
            <a:srgbClr val="3366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3366FF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8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CC"/>
    </a:solidFill>
    <a:ln w="12700">
      <a:solidFill>
        <a:srgbClr val="3366FF"/>
      </a:solidFill>
      <a:prstDash val="solid"/>
    </a:ln>
  </c:spPr>
  <c:txPr>
    <a:bodyPr/>
    <a:lstStyle/>
    <a:p>
      <a:pPr>
        <a:defRPr sz="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&amp;L&amp;"Arial,Lihavoitu"&amp;12HKR / KATUOSASTO</c:oddHeader>
      <c:oddFooter>&amp;R&amp;"Arial,Lihavoitu"tae04suurpiirit yht.
15.4.2003</c:oddFooter>
    </c:headerFooter>
    <c:pageMargins b="0.78740157480314954" l="0.78740157480314954" r="0.78740157480314954" t="0.78740157480314954" header="0.51181102362204722" footer="0.5118110236220472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25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PERUSPARANTAMINEN JA LIIK.JÄRJESTELYT 2006-2010</a:t>
            </a:r>
          </a:p>
        </c:rich>
      </c:tx>
      <c:layout>
        <c:manualLayout>
          <c:xMode val="edge"/>
          <c:yMode val="edge"/>
          <c:x val="0.12328843192121647"/>
          <c:y val="4.7256918618071762E-2"/>
        </c:manualLayout>
      </c:layout>
      <c:overlay val="0"/>
      <c:spPr>
        <a:solidFill>
          <a:srgbClr val="CCFFFF"/>
        </a:solidFill>
        <a:ln w="12700">
          <a:solidFill>
            <a:srgbClr val="0000FF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3972998571268059E-2"/>
          <c:y val="0.13688227449657381"/>
          <c:w val="0.76438765190310365"/>
          <c:h val="0.671374965387957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'Erittelyt 05-09'!$B$144</c:f>
              <c:strCache>
                <c:ptCount val="1"/>
                <c:pt idx="0">
                  <c:v>KATUJEN JA SILTOJEN PERUSKORJ.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rgbClr val="FF808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05-09'!$C$142:$G$142</c:f>
            </c:multiLvlStrRef>
          </c:cat>
          <c:val>
            <c:numRef>
              <c:f>'Erittelyt 05-09'!$C$144:$G$144</c:f>
            </c:numRef>
          </c:val>
          <c:extLst>
            <c:ext xmlns:c16="http://schemas.microsoft.com/office/drawing/2014/chart" uri="{C3380CC4-5D6E-409C-BE32-E72D297353CC}">
              <c16:uniqueId val="{00000000-1D4A-48E9-873C-3188FEF5524E}"/>
            </c:ext>
          </c:extLst>
        </c:ser>
        <c:ser>
          <c:idx val="2"/>
          <c:order val="1"/>
          <c:tx>
            <c:strRef>
              <c:f>'Erittelyt 05-09'!$B$145</c:f>
              <c:strCache>
                <c:ptCount val="1"/>
                <c:pt idx="0">
                  <c:v>PÄÄLLYSTEIDEN UUSIMINEN</c:v>
                </c:pt>
              </c:strCache>
            </c:strRef>
          </c:tx>
          <c:spPr>
            <a:pattFill prst="pct70">
              <a:fgClr>
                <a:srgbClr val="333333"/>
              </a:fgClr>
              <a:bgClr>
                <a:srgbClr val="00CC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05-09'!$C$142:$G$142</c:f>
            </c:multiLvlStrRef>
          </c:cat>
          <c:val>
            <c:numRef>
              <c:f>'Erittelyt 05-09'!$C$145:$G$145</c:f>
            </c:numRef>
          </c:val>
          <c:extLst>
            <c:ext xmlns:c16="http://schemas.microsoft.com/office/drawing/2014/chart" uri="{C3380CC4-5D6E-409C-BE32-E72D297353CC}">
              <c16:uniqueId val="{00000001-1D4A-48E9-873C-3188FEF5524E}"/>
            </c:ext>
          </c:extLst>
        </c:ser>
        <c:ser>
          <c:idx val="3"/>
          <c:order val="2"/>
          <c:tx>
            <c:strRef>
              <c:f>'Erittelyt 05-09'!$B$146</c:f>
              <c:strCache>
                <c:ptCount val="1"/>
                <c:pt idx="0">
                  <c:v>LIIKENNEJÄRJESTELYT JA -VALOT</c:v>
                </c:pt>
              </c:strCache>
            </c:strRef>
          </c:tx>
          <c:spPr>
            <a:pattFill prst="pct50">
              <a:fgClr>
                <a:srgbClr val="3366FF"/>
              </a:fgClr>
              <a:bgClr>
                <a:srgbClr val="00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05-09'!$C$142:$G$142</c:f>
            </c:multiLvlStrRef>
          </c:cat>
          <c:val>
            <c:numRef>
              <c:f>'Erittelyt 05-09'!$C$146:$G$146</c:f>
            </c:numRef>
          </c:val>
          <c:extLst>
            <c:ext xmlns:c16="http://schemas.microsoft.com/office/drawing/2014/chart" uri="{C3380CC4-5D6E-409C-BE32-E72D297353CC}">
              <c16:uniqueId val="{00000002-1D4A-48E9-873C-3188FEF5524E}"/>
            </c:ext>
          </c:extLst>
        </c:ser>
        <c:ser>
          <c:idx val="4"/>
          <c:order val="3"/>
          <c:tx>
            <c:strRef>
              <c:f>'Erittelyt 05-09'!$B$147</c:f>
              <c:strCache>
                <c:ptCount val="1"/>
                <c:pt idx="0">
                  <c:v>KEVYEN LIIKENTEEN VÄYLÄT</c:v>
                </c:pt>
              </c:strCache>
            </c:strRef>
          </c:tx>
          <c:spPr>
            <a:pattFill prst="pct50">
              <a:fgClr>
                <a:srgbClr val="00FF00"/>
              </a:fgClr>
              <a:bgClr>
                <a:srgbClr val="339966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05-09'!$C$142:$G$142</c:f>
            </c:multiLvlStrRef>
          </c:cat>
          <c:val>
            <c:numRef>
              <c:f>'Erittelyt 05-09'!$C$147:$G$147</c:f>
            </c:numRef>
          </c:val>
          <c:extLst>
            <c:ext xmlns:c16="http://schemas.microsoft.com/office/drawing/2014/chart" uri="{C3380CC4-5D6E-409C-BE32-E72D297353CC}">
              <c16:uniqueId val="{00000003-1D4A-48E9-873C-3188FEF5524E}"/>
            </c:ext>
          </c:extLst>
        </c:ser>
        <c:ser>
          <c:idx val="5"/>
          <c:order val="4"/>
          <c:tx>
            <c:strRef>
              <c:f>'Erittelyt 05-09'!$B$148</c:f>
              <c:strCache>
                <c:ptCount val="1"/>
                <c:pt idx="0">
                  <c:v>LIIKENNEVÄYLÄT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05-09'!$C$142:$G$142</c:f>
            </c:multiLvlStrRef>
          </c:cat>
          <c:val>
            <c:numRef>
              <c:f>'Erittelyt 05-09'!$C$148:$G$148</c:f>
            </c:numRef>
          </c:val>
          <c:extLst>
            <c:ext xmlns:c16="http://schemas.microsoft.com/office/drawing/2014/chart" uri="{C3380CC4-5D6E-409C-BE32-E72D297353CC}">
              <c16:uniqueId val="{00000004-1D4A-48E9-873C-3188FEF5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365808"/>
        <c:axId val="358366200"/>
      </c:barChart>
      <c:catAx>
        <c:axId val="35836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58366200"/>
        <c:crosses val="autoZero"/>
        <c:auto val="1"/>
        <c:lblAlgn val="ctr"/>
        <c:lblOffset val="100"/>
        <c:tickMarkSkip val="1"/>
        <c:noMultiLvlLbl val="0"/>
      </c:catAx>
      <c:valAx>
        <c:axId val="358366200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7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Milj. €</a:t>
                </a:r>
              </a:p>
            </c:rich>
          </c:tx>
          <c:layout>
            <c:manualLayout>
              <c:xMode val="edge"/>
              <c:yMode val="edge"/>
              <c:x val="4.9315199236459079E-2"/>
              <c:y val="5.377516735489497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58365808"/>
        <c:crosses val="autoZero"/>
        <c:crossBetween val="between"/>
        <c:majorUnit val="1"/>
      </c:valAx>
      <c:spPr>
        <a:pattFill prst="ltHorz">
          <a:fgClr>
            <a:srgbClr val="FFFFFF"/>
          </a:fgClr>
          <a:bgClr>
            <a:srgbClr val="CCFFFF"/>
          </a:bgClr>
        </a:pattFill>
        <a:ln w="25400">
          <a:solidFill>
            <a:srgbClr val="0000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586950391531637"/>
          <c:y val="0.97394136807817588"/>
          <c:w val="0"/>
          <c:h val="1.3029315960912058E-2"/>
        </c:manualLayout>
      </c:layout>
      <c:overlay val="0"/>
      <c:spPr>
        <a:solidFill>
          <a:srgbClr val="FFFFFF"/>
        </a:solidFill>
        <a:ln w="12700">
          <a:solidFill>
            <a:srgbClr val="0000FF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15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CC"/>
    </a:solidFill>
    <a:ln w="12700">
      <a:solidFill>
        <a:srgbClr val="0000FF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&amp;L&amp;"Arial,Lihavoitu"&amp;12HKR / Katu- ja puisto-osasto
</c:oddHeader>
      <c:oddFooter>&amp;LOsmo Torvinen&amp;CSivu &amp;P&amp;R&amp;D</c:oddFooter>
    </c:headerFooter>
    <c:pageMargins b="0.78740157480314954" l="0.78740157480314954" r="0.78740157480314954" t="0.78740157480314954" header="0.51181102362204722" footer="0.5118110236220472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YHTEISHANKKEET, TIEHALLINTO &amp; RHK 2006 - 2010</a:t>
            </a:r>
          </a:p>
        </c:rich>
      </c:tx>
      <c:overlay val="0"/>
      <c:spPr>
        <a:solidFill>
          <a:srgbClr val="FFFFFF"/>
        </a:solidFill>
        <a:ln w="12700">
          <a:solidFill>
            <a:srgbClr val="0000FF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'Erittelyt 05-09'!$B$192</c:f>
              <c:strCache>
                <c:ptCount val="1"/>
                <c:pt idx="0">
                  <c:v>KEHÄ I &amp; ITÄVÄYLÄ / PIKAPARANN.</c:v>
                </c:pt>
              </c:strCache>
            </c:strRef>
          </c:tx>
          <c:spPr>
            <a:pattFill prst="pct25">
              <a:fgClr>
                <a:srgbClr val="FFFF00"/>
              </a:fgClr>
              <a:bgClr>
                <a:srgbClr val="FF00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05-09'!$C$190:$G$190</c:f>
            </c:multiLvlStrRef>
          </c:cat>
          <c:val>
            <c:numRef>
              <c:f>'Erittelyt 05-09'!$C$192:$G$192</c:f>
            </c:numRef>
          </c:val>
          <c:extLst>
            <c:ext xmlns:c16="http://schemas.microsoft.com/office/drawing/2014/chart" uri="{C3380CC4-5D6E-409C-BE32-E72D297353CC}">
              <c16:uniqueId val="{00000000-F877-4B2E-82E7-0DA59C575DFB}"/>
            </c:ext>
          </c:extLst>
        </c:ser>
        <c:ser>
          <c:idx val="2"/>
          <c:order val="1"/>
          <c:tx>
            <c:strRef>
              <c:f>'Erittelyt 05-09'!$B$193</c:f>
              <c:strCache>
                <c:ptCount val="1"/>
                <c:pt idx="0">
                  <c:v>HAKAMÄENTIE</c:v>
                </c:pt>
              </c:strCache>
            </c:strRef>
          </c:tx>
          <c:spPr>
            <a:pattFill prst="pct70">
              <a:fgClr>
                <a:srgbClr val="00FFFF"/>
              </a:fgClr>
              <a:bgClr>
                <a:srgbClr val="0000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05-09'!$C$190:$G$190</c:f>
            </c:multiLvlStrRef>
          </c:cat>
          <c:val>
            <c:numRef>
              <c:f>'Erittelyt 05-09'!$C$193:$G$193</c:f>
            </c:numRef>
          </c:val>
          <c:extLst>
            <c:ext xmlns:c16="http://schemas.microsoft.com/office/drawing/2014/chart" uri="{C3380CC4-5D6E-409C-BE32-E72D297353CC}">
              <c16:uniqueId val="{00000001-F877-4B2E-82E7-0DA59C575DFB}"/>
            </c:ext>
          </c:extLst>
        </c:ser>
        <c:ser>
          <c:idx val="3"/>
          <c:order val="2"/>
          <c:tx>
            <c:strRef>
              <c:f>'Erittelyt 05-09'!$B$194</c:f>
              <c:strCache>
                <c:ptCount val="1"/>
                <c:pt idx="0">
                  <c:v>LAHDENVÄYLÄ</c:v>
                </c:pt>
              </c:strCache>
            </c:strRef>
          </c:tx>
          <c:spPr>
            <a:pattFill prst="pct70">
              <a:fgClr>
                <a:srgbClr val="008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05-09'!$C$190:$G$190</c:f>
            </c:multiLvlStrRef>
          </c:cat>
          <c:val>
            <c:numRef>
              <c:f>'Erittelyt 05-09'!$C$194:$G$194</c:f>
            </c:numRef>
          </c:val>
          <c:extLst>
            <c:ext xmlns:c16="http://schemas.microsoft.com/office/drawing/2014/chart" uri="{C3380CC4-5D6E-409C-BE32-E72D297353CC}">
              <c16:uniqueId val="{00000002-F877-4B2E-82E7-0DA59C575DFB}"/>
            </c:ext>
          </c:extLst>
        </c:ser>
        <c:ser>
          <c:idx val="4"/>
          <c:order val="3"/>
          <c:tx>
            <c:strRef>
              <c:f>'Erittelyt 05-09'!$B$195</c:f>
              <c:strCache>
                <c:ptCount val="1"/>
                <c:pt idx="0">
                  <c:v>KEHÄ III</c:v>
                </c:pt>
              </c:strCache>
            </c:strRef>
          </c:tx>
          <c:spPr>
            <a:pattFill prst="narVert">
              <a:fgClr>
                <a:srgbClr val="FFFF00"/>
              </a:fgClr>
              <a:bgClr>
                <a:srgbClr val="00FF0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05-09'!$C$190:$G$190</c:f>
            </c:multiLvlStrRef>
          </c:cat>
          <c:val>
            <c:numRef>
              <c:f>'Erittelyt 05-09'!$C$195:$G$195</c:f>
            </c:numRef>
          </c:val>
          <c:extLst>
            <c:ext xmlns:c16="http://schemas.microsoft.com/office/drawing/2014/chart" uri="{C3380CC4-5D6E-409C-BE32-E72D297353CC}">
              <c16:uniqueId val="{00000003-F877-4B2E-82E7-0DA59C575DFB}"/>
            </c:ext>
          </c:extLst>
        </c:ser>
        <c:ser>
          <c:idx val="5"/>
          <c:order val="4"/>
          <c:tx>
            <c:strRef>
              <c:f>'Erittelyt 05-09'!$B$196</c:f>
              <c:strCache>
                <c:ptCount val="1"/>
                <c:pt idx="0">
                  <c:v>HÄMEENLINNANVÄYLÄ</c:v>
                </c:pt>
              </c:strCache>
            </c:strRef>
          </c:tx>
          <c:spPr>
            <a:pattFill prst="pct50">
              <a:fgClr>
                <a:srgbClr val="FF00FF"/>
              </a:fgClr>
              <a:bgClr>
                <a:srgbClr val="FF99CC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05-09'!$C$190:$G$190</c:f>
            </c:multiLvlStrRef>
          </c:cat>
          <c:val>
            <c:numRef>
              <c:f>'Erittelyt 05-09'!$C$196:$G$196</c:f>
            </c:numRef>
          </c:val>
          <c:extLst>
            <c:ext xmlns:c16="http://schemas.microsoft.com/office/drawing/2014/chart" uri="{C3380CC4-5D6E-409C-BE32-E72D297353CC}">
              <c16:uniqueId val="{00000004-F877-4B2E-82E7-0DA59C575DFB}"/>
            </c:ext>
          </c:extLst>
        </c:ser>
        <c:ser>
          <c:idx val="6"/>
          <c:order val="5"/>
          <c:tx>
            <c:strRef>
              <c:f>'Erittelyt 05-09'!$B$197</c:f>
              <c:strCache>
                <c:ptCount val="1"/>
                <c:pt idx="0">
                  <c:v>PÄÄRATA / MELUESTEET</c:v>
                </c:pt>
              </c:strCache>
            </c:strRef>
          </c:tx>
          <c:spPr>
            <a:pattFill prst="pct50">
              <a:fgClr>
                <a:srgbClr val="C0C0C0"/>
              </a:fgClr>
              <a:bgClr>
                <a:srgbClr val="CC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'Erittelyt 05-09'!$C$190:$G$190</c:f>
            </c:multiLvlStrRef>
          </c:cat>
          <c:val>
            <c:numRef>
              <c:f>'Erittelyt 05-09'!$C$197:$G$197</c:f>
            </c:numRef>
          </c:val>
          <c:extLst>
            <c:ext xmlns:c16="http://schemas.microsoft.com/office/drawing/2014/chart" uri="{C3380CC4-5D6E-409C-BE32-E72D297353CC}">
              <c16:uniqueId val="{00000005-F877-4B2E-82E7-0DA59C57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66984"/>
        <c:axId val="358367376"/>
      </c:barChart>
      <c:catAx>
        <c:axId val="3583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58367376"/>
        <c:crosses val="autoZero"/>
        <c:auto val="1"/>
        <c:lblAlgn val="ctr"/>
        <c:lblOffset val="100"/>
        <c:tickMarkSkip val="1"/>
        <c:noMultiLvlLbl val="0"/>
      </c:catAx>
      <c:valAx>
        <c:axId val="358367376"/>
        <c:scaling>
          <c:orientation val="minMax"/>
          <c:max val="10"/>
        </c:scaling>
        <c:delete val="0"/>
        <c:axPos val="l"/>
        <c:majorGridlines>
          <c:spPr>
            <a:ln w="12700">
              <a:solidFill>
                <a:srgbClr val="3366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Milj. €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58366984"/>
        <c:crosses val="autoZero"/>
        <c:crossBetween val="between"/>
        <c:majorUnit val="2"/>
        <c:minorUnit val="1"/>
      </c:valAx>
      <c:spPr>
        <a:pattFill prst="dkHorz">
          <a:fgClr>
            <a:srgbClr val="FFFFFF"/>
          </a:fgClr>
          <a:bgClr>
            <a:srgbClr val="FFFF99"/>
          </a:bgClr>
        </a:pattFill>
        <a:ln w="25400">
          <a:solidFill>
            <a:srgbClr val="0000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3366FF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8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CCFFFF"/>
    </a:solidFill>
    <a:ln w="3175">
      <a:solidFill>
        <a:srgbClr val="3366FF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&amp;L&amp;"Arial,Lihavoitu"&amp;12HKR / KATUOSASTO</c:oddHeader>
      <c:oddFooter>&amp;R&amp;"Arial,Lihavoitu"tae04suurpiirit yht.
15.4.2003 / omt</c:oddFooter>
    </c:headerFooter>
    <c:pageMargins b="0.78740157480314954" l="0.78740157480314954" r="0.78740157480314954" t="0.78740157480314954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9525</xdr:rowOff>
    </xdr:from>
    <xdr:to>
      <xdr:col>10</xdr:col>
      <xdr:colOff>9525</xdr:colOff>
      <xdr:row>85</xdr:row>
      <xdr:rowOff>0</xdr:rowOff>
    </xdr:to>
    <xdr:graphicFrame macro="">
      <xdr:nvGraphicFramePr>
        <xdr:cNvPr id="5563481" name="Chart 1">
          <a:extLst>
            <a:ext uri="{FF2B5EF4-FFF2-40B4-BE49-F238E27FC236}">
              <a16:creationId xmlns:a16="http://schemas.microsoft.com/office/drawing/2014/main" id="{00000000-0008-0000-0600-000059E4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130</xdr:row>
      <xdr:rowOff>76200</xdr:rowOff>
    </xdr:from>
    <xdr:to>
      <xdr:col>9</xdr:col>
      <xdr:colOff>114300</xdr:colOff>
      <xdr:row>189</xdr:row>
      <xdr:rowOff>19050</xdr:rowOff>
    </xdr:to>
    <xdr:graphicFrame macro="">
      <xdr:nvGraphicFramePr>
        <xdr:cNvPr id="5563482" name="Chart 2">
          <a:extLst>
            <a:ext uri="{FF2B5EF4-FFF2-40B4-BE49-F238E27FC236}">
              <a16:creationId xmlns:a16="http://schemas.microsoft.com/office/drawing/2014/main" id="{00000000-0008-0000-0600-00005AE4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695325</xdr:colOff>
      <xdr:row>225</xdr:row>
      <xdr:rowOff>9525</xdr:rowOff>
    </xdr:from>
    <xdr:to>
      <xdr:col>8</xdr:col>
      <xdr:colOff>495300</xdr:colOff>
      <xdr:row>272</xdr:row>
      <xdr:rowOff>38100</xdr:rowOff>
    </xdr:to>
    <xdr:graphicFrame macro="">
      <xdr:nvGraphicFramePr>
        <xdr:cNvPr id="5563483" name="Chart 4">
          <a:extLst>
            <a:ext uri="{FF2B5EF4-FFF2-40B4-BE49-F238E27FC236}">
              <a16:creationId xmlns:a16="http://schemas.microsoft.com/office/drawing/2014/main" id="{00000000-0008-0000-0600-00005BE4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104</xdr:row>
      <xdr:rowOff>123825</xdr:rowOff>
    </xdr:from>
    <xdr:to>
      <xdr:col>8</xdr:col>
      <xdr:colOff>838200</xdr:colOff>
      <xdr:row>133</xdr:row>
      <xdr:rowOff>180975</xdr:rowOff>
    </xdr:to>
    <xdr:graphicFrame macro="">
      <xdr:nvGraphicFramePr>
        <xdr:cNvPr id="5567577" name="Chart 2">
          <a:extLst>
            <a:ext uri="{FF2B5EF4-FFF2-40B4-BE49-F238E27FC236}">
              <a16:creationId xmlns:a16="http://schemas.microsoft.com/office/drawing/2014/main" id="{00000000-0008-0000-0700-000059F4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154</xdr:row>
      <xdr:rowOff>161925</xdr:rowOff>
    </xdr:from>
    <xdr:to>
      <xdr:col>10</xdr:col>
      <xdr:colOff>542925</xdr:colOff>
      <xdr:row>185</xdr:row>
      <xdr:rowOff>104775</xdr:rowOff>
    </xdr:to>
    <xdr:graphicFrame macro="">
      <xdr:nvGraphicFramePr>
        <xdr:cNvPr id="5567578" name="Chart 3">
          <a:extLst>
            <a:ext uri="{FF2B5EF4-FFF2-40B4-BE49-F238E27FC236}">
              <a16:creationId xmlns:a16="http://schemas.microsoft.com/office/drawing/2014/main" id="{00000000-0008-0000-0700-00005AF4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202</xdr:row>
      <xdr:rowOff>76200</xdr:rowOff>
    </xdr:from>
    <xdr:to>
      <xdr:col>8</xdr:col>
      <xdr:colOff>0</xdr:colOff>
      <xdr:row>232</xdr:row>
      <xdr:rowOff>142875</xdr:rowOff>
    </xdr:to>
    <xdr:graphicFrame macro="">
      <xdr:nvGraphicFramePr>
        <xdr:cNvPr id="5567579" name="Chart 4">
          <a:extLst>
            <a:ext uri="{FF2B5EF4-FFF2-40B4-BE49-F238E27FC236}">
              <a16:creationId xmlns:a16="http://schemas.microsoft.com/office/drawing/2014/main" id="{00000000-0008-0000-0700-00005BF4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P214"/>
  <sheetViews>
    <sheetView defaultGridColor="0" topLeftCell="Q73" colorId="22" zoomScale="65" zoomScaleNormal="65" zoomScaleSheetLayoutView="50" workbookViewId="0">
      <selection activeCell="A73" sqref="A1:P65536"/>
    </sheetView>
  </sheetViews>
  <sheetFormatPr defaultColWidth="12.42578125" defaultRowHeight="15"/>
  <cols>
    <col min="1" max="1" width="39.5703125" style="8" hidden="1" customWidth="1"/>
    <col min="2" max="5" width="13.5703125" style="8" hidden="1" customWidth="1"/>
    <col min="6" max="6" width="7.28515625" style="8" hidden="1" customWidth="1"/>
    <col min="7" max="7" width="7.7109375" style="8" hidden="1" customWidth="1"/>
    <col min="8" max="11" width="7.28515625" style="8" hidden="1" customWidth="1"/>
    <col min="12" max="16" width="11.28515625" style="8" hidden="1" customWidth="1"/>
    <col min="17" max="16384" width="12.42578125" style="8"/>
  </cols>
  <sheetData>
    <row r="1" spans="1:16" ht="16.149999999999999" customHeight="1">
      <c r="A1" s="2" t="s">
        <v>555</v>
      </c>
      <c r="B1" s="3"/>
      <c r="C1" s="3"/>
      <c r="D1" s="3"/>
      <c r="E1" s="2" t="s">
        <v>565</v>
      </c>
      <c r="F1" s="4"/>
      <c r="G1" s="4"/>
      <c r="H1" s="4"/>
      <c r="I1" s="4"/>
      <c r="J1" s="4"/>
      <c r="K1" s="5"/>
      <c r="L1" s="6"/>
      <c r="M1" s="7"/>
      <c r="N1" s="5"/>
      <c r="O1" s="332"/>
    </row>
    <row r="2" spans="1:16" ht="16.149999999999999" customHeight="1">
      <c r="A2" s="2" t="s">
        <v>556</v>
      </c>
      <c r="B2" s="3"/>
      <c r="C2" s="3"/>
      <c r="D2" s="3"/>
      <c r="E2" s="4"/>
      <c r="F2" s="4"/>
      <c r="G2" s="4"/>
      <c r="H2" s="4"/>
      <c r="I2" s="4"/>
      <c r="J2" s="4"/>
      <c r="L2" s="9"/>
    </row>
    <row r="3" spans="1:16" ht="16.149999999999999" customHeight="1">
      <c r="A3" s="2" t="s">
        <v>564</v>
      </c>
      <c r="B3" s="10"/>
      <c r="C3" s="10"/>
      <c r="D3" s="10"/>
      <c r="E3" s="444">
        <v>38798</v>
      </c>
      <c r="L3" s="9"/>
      <c r="O3" s="351" t="s">
        <v>566</v>
      </c>
    </row>
    <row r="4" spans="1:16" ht="16.149999999999999" customHeight="1">
      <c r="A4" s="2"/>
      <c r="B4" s="10"/>
      <c r="C4" s="10"/>
      <c r="D4" s="10"/>
      <c r="L4" s="9"/>
    </row>
    <row r="5" spans="1:16" ht="18" customHeight="1">
      <c r="A5" s="354" t="s">
        <v>557</v>
      </c>
      <c r="B5" s="10"/>
      <c r="C5" s="10"/>
      <c r="D5" s="10"/>
      <c r="L5" s="9"/>
    </row>
    <row r="6" spans="1:16" ht="16.149999999999999" customHeight="1">
      <c r="A6" s="329" t="s">
        <v>309</v>
      </c>
      <c r="B6" s="10"/>
      <c r="C6" s="10"/>
      <c r="D6" s="10"/>
      <c r="L6" s="9"/>
    </row>
    <row r="7" spans="1:16" ht="16.149999999999999" customHeight="1">
      <c r="H7" s="605"/>
      <c r="I7" s="605"/>
      <c r="J7" s="605"/>
      <c r="K7" s="605"/>
      <c r="L7" s="605"/>
      <c r="M7" s="605"/>
      <c r="N7" s="605"/>
      <c r="O7" s="605"/>
    </row>
    <row r="8" spans="1:16" ht="16.149999999999999" customHeight="1">
      <c r="A8" s="11" t="s">
        <v>1</v>
      </c>
      <c r="B8" s="13"/>
      <c r="C8" s="11"/>
      <c r="E8" s="11" t="s">
        <v>34</v>
      </c>
      <c r="F8" s="13"/>
      <c r="G8" s="13"/>
      <c r="H8" s="13"/>
      <c r="I8" s="13"/>
      <c r="J8" s="13"/>
      <c r="K8" s="13"/>
      <c r="L8" s="136"/>
      <c r="M8" s="14"/>
    </row>
    <row r="9" spans="1:16" ht="16.149999999999999" customHeight="1" thickBo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5"/>
      <c r="N9" s="13"/>
      <c r="O9" s="16"/>
      <c r="P9" s="16"/>
    </row>
    <row r="10" spans="1:16" ht="16.149999999999999" customHeight="1" thickBot="1">
      <c r="A10" s="17" t="s">
        <v>2</v>
      </c>
      <c r="B10" s="21" t="s">
        <v>3</v>
      </c>
      <c r="C10" s="21" t="s">
        <v>4</v>
      </c>
      <c r="D10" s="21" t="s">
        <v>5</v>
      </c>
      <c r="E10" s="19" t="s">
        <v>6</v>
      </c>
      <c r="F10" s="20" t="s">
        <v>7</v>
      </c>
      <c r="G10" s="21" t="s">
        <v>8</v>
      </c>
      <c r="H10" s="21" t="s">
        <v>8</v>
      </c>
      <c r="I10" s="21" t="s">
        <v>8</v>
      </c>
      <c r="J10" s="21" t="s">
        <v>8</v>
      </c>
      <c r="K10" s="22" t="s">
        <v>9</v>
      </c>
      <c r="L10" s="20" t="s">
        <v>10</v>
      </c>
      <c r="M10" s="555" t="s">
        <v>568</v>
      </c>
      <c r="N10" s="23"/>
      <c r="O10" s="24"/>
      <c r="P10" s="25"/>
    </row>
    <row r="11" spans="1:16" ht="16.149999999999999" customHeight="1">
      <c r="A11" s="26"/>
      <c r="B11" s="30" t="s">
        <v>11</v>
      </c>
      <c r="C11" s="30" t="s">
        <v>12</v>
      </c>
      <c r="D11" s="30" t="s">
        <v>13</v>
      </c>
      <c r="E11" s="28">
        <v>2006</v>
      </c>
      <c r="F11" s="29">
        <v>2005</v>
      </c>
      <c r="G11" s="30">
        <v>2006</v>
      </c>
      <c r="H11" s="30">
        <v>2007</v>
      </c>
      <c r="I11" s="30">
        <v>2008</v>
      </c>
      <c r="J11" s="30">
        <v>2009</v>
      </c>
      <c r="K11" s="30">
        <v>2010</v>
      </c>
      <c r="L11" s="29">
        <v>2006</v>
      </c>
      <c r="M11" s="532" t="s">
        <v>14</v>
      </c>
      <c r="N11" s="532" t="s">
        <v>161</v>
      </c>
      <c r="O11" s="532" t="s">
        <v>462</v>
      </c>
      <c r="P11" s="533" t="s">
        <v>569</v>
      </c>
    </row>
    <row r="12" spans="1:16" ht="16.149999999999999" customHeight="1" thickBot="1">
      <c r="A12" s="31"/>
      <c r="B12" s="35" t="s">
        <v>15</v>
      </c>
      <c r="C12" s="35" t="s">
        <v>16</v>
      </c>
      <c r="D12" s="201" t="s">
        <v>106</v>
      </c>
      <c r="E12" s="33" t="s">
        <v>18</v>
      </c>
      <c r="F12" s="34" t="s">
        <v>19</v>
      </c>
      <c r="G12" s="35" t="s">
        <v>19</v>
      </c>
      <c r="H12" s="35" t="s">
        <v>19</v>
      </c>
      <c r="I12" s="35" t="s">
        <v>19</v>
      </c>
      <c r="J12" s="35" t="s">
        <v>19</v>
      </c>
      <c r="K12" s="35" t="s">
        <v>19</v>
      </c>
      <c r="L12" s="558">
        <v>1000</v>
      </c>
      <c r="M12" s="556">
        <v>1000</v>
      </c>
      <c r="N12" s="556">
        <v>1000</v>
      </c>
      <c r="O12" s="556">
        <v>1000</v>
      </c>
      <c r="P12" s="557">
        <v>1000</v>
      </c>
    </row>
    <row r="13" spans="1:16" ht="16.149999999999999" customHeight="1">
      <c r="A13" s="37"/>
      <c r="B13" s="57"/>
      <c r="C13" s="68"/>
      <c r="D13" s="57"/>
      <c r="E13" s="38"/>
      <c r="F13" s="39"/>
      <c r="G13" s="40"/>
      <c r="H13" s="40"/>
      <c r="I13" s="40"/>
      <c r="J13" s="55"/>
      <c r="K13" s="55"/>
      <c r="L13" s="56"/>
      <c r="M13" s="57"/>
      <c r="N13" s="57"/>
      <c r="O13" s="58"/>
      <c r="P13" s="59"/>
    </row>
    <row r="14" spans="1:16" s="9" customFormat="1" ht="16.149999999999999" customHeight="1">
      <c r="A14" s="441" t="s">
        <v>397</v>
      </c>
      <c r="B14" s="50"/>
      <c r="C14" s="137"/>
      <c r="D14" s="51">
        <f>D22+D111+D117</f>
        <v>9484</v>
      </c>
      <c r="E14" s="45"/>
      <c r="F14" s="46"/>
      <c r="G14" s="47"/>
      <c r="H14" s="47"/>
      <c r="I14" s="47"/>
      <c r="J14" s="48"/>
      <c r="K14" s="48"/>
      <c r="L14" s="49">
        <f>L22+L104+L109</f>
        <v>1360</v>
      </c>
      <c r="M14" s="138">
        <f>M22+M104+M109</f>
        <v>1280</v>
      </c>
      <c r="N14" s="51">
        <f>N22+N104+N109</f>
        <v>990</v>
      </c>
      <c r="O14" s="51">
        <f>O22+O104+O109</f>
        <v>1480</v>
      </c>
      <c r="P14" s="52">
        <f>P22+P104+P109</f>
        <v>1110</v>
      </c>
    </row>
    <row r="15" spans="1:16" ht="16.149999999999999" customHeight="1">
      <c r="A15" s="37"/>
      <c r="B15" s="57"/>
      <c r="C15" s="68"/>
      <c r="D15" s="57"/>
      <c r="E15" s="38"/>
      <c r="F15" s="39"/>
      <c r="G15" s="40"/>
      <c r="H15" s="40"/>
      <c r="I15" s="40"/>
      <c r="J15" s="55"/>
      <c r="K15" s="55"/>
      <c r="L15" s="550"/>
      <c r="M15" s="551"/>
      <c r="N15" s="551"/>
      <c r="O15" s="552"/>
      <c r="P15" s="553"/>
    </row>
    <row r="16" spans="1:16" s="9" customFormat="1" ht="16.149999999999999" customHeight="1">
      <c r="A16" s="441" t="s">
        <v>398</v>
      </c>
      <c r="B16" s="50"/>
      <c r="C16" s="137"/>
      <c r="D16" s="51">
        <f>D121</f>
        <v>4330</v>
      </c>
      <c r="E16" s="60"/>
      <c r="F16" s="61"/>
      <c r="G16" s="62"/>
      <c r="H16" s="62"/>
      <c r="I16" s="62"/>
      <c r="J16" s="63"/>
      <c r="K16" s="63"/>
      <c r="L16" s="49">
        <f>L113</f>
        <v>0</v>
      </c>
      <c r="M16" s="138">
        <f>M113</f>
        <v>0</v>
      </c>
      <c r="N16" s="51">
        <f>N113</f>
        <v>0</v>
      </c>
      <c r="O16" s="51">
        <f>O113</f>
        <v>0</v>
      </c>
      <c r="P16" s="52">
        <f>P113</f>
        <v>0</v>
      </c>
    </row>
    <row r="17" spans="1:16" ht="16.149999999999999" customHeight="1" thickBot="1">
      <c r="A17" s="37"/>
      <c r="B17" s="68"/>
      <c r="C17" s="57"/>
      <c r="D17" s="68"/>
      <c r="E17" s="64"/>
      <c r="F17" s="65"/>
      <c r="G17" s="66"/>
      <c r="H17" s="66"/>
      <c r="I17" s="66"/>
      <c r="J17" s="55"/>
      <c r="K17" s="55"/>
      <c r="L17" s="67"/>
      <c r="M17" s="68"/>
      <c r="N17" s="68"/>
      <c r="O17" s="69"/>
      <c r="P17" s="70"/>
    </row>
    <row r="18" spans="1:16" ht="16.149999999999999" customHeight="1">
      <c r="A18" s="71"/>
      <c r="B18" s="139"/>
      <c r="C18" s="140"/>
      <c r="D18" s="139"/>
      <c r="E18" s="73"/>
      <c r="F18" s="74"/>
      <c r="G18" s="75"/>
      <c r="H18" s="75"/>
      <c r="I18" s="75"/>
      <c r="J18" s="76"/>
      <c r="K18" s="76"/>
      <c r="L18" s="77"/>
      <c r="M18" s="139"/>
      <c r="N18" s="139"/>
      <c r="O18" s="78"/>
      <c r="P18" s="79"/>
    </row>
    <row r="19" spans="1:16" s="9" customFormat="1" ht="16.149999999999999" customHeight="1">
      <c r="A19" s="80" t="s">
        <v>401</v>
      </c>
      <c r="B19" s="82"/>
      <c r="C19" s="141"/>
      <c r="D19" s="82">
        <f>D14+D16</f>
        <v>13814</v>
      </c>
      <c r="E19" s="45"/>
      <c r="F19" s="46"/>
      <c r="G19" s="47"/>
      <c r="H19" s="47"/>
      <c r="I19" s="47"/>
      <c r="J19" s="48"/>
      <c r="K19" s="48"/>
      <c r="L19" s="49">
        <f>L14+L16</f>
        <v>1360</v>
      </c>
      <c r="M19" s="50">
        <f>M14+M16</f>
        <v>1280</v>
      </c>
      <c r="N19" s="50">
        <f>N14+N16</f>
        <v>990</v>
      </c>
      <c r="O19" s="51">
        <f>O14+O16</f>
        <v>1480</v>
      </c>
      <c r="P19" s="52">
        <f>P14+P16</f>
        <v>1110</v>
      </c>
    </row>
    <row r="20" spans="1:16" ht="16.149999999999999" customHeight="1" thickBot="1">
      <c r="A20" s="83"/>
      <c r="B20" s="90"/>
      <c r="C20" s="90"/>
      <c r="D20" s="90"/>
      <c r="E20" s="85"/>
      <c r="F20" s="86"/>
      <c r="G20" s="87"/>
      <c r="H20" s="87"/>
      <c r="I20" s="87"/>
      <c r="J20" s="88"/>
      <c r="K20" s="88"/>
      <c r="L20" s="89"/>
      <c r="M20" s="90"/>
      <c r="N20" s="90"/>
      <c r="O20" s="91"/>
      <c r="P20" s="85"/>
    </row>
    <row r="21" spans="1:16" ht="16.149999999999999" customHeight="1">
      <c r="A21" s="142"/>
      <c r="B21" s="42"/>
      <c r="C21" s="42"/>
      <c r="D21" s="42"/>
      <c r="E21" s="38"/>
      <c r="F21" s="39"/>
      <c r="G21" s="40"/>
      <c r="H21" s="40"/>
      <c r="I21" s="40"/>
      <c r="J21" s="40"/>
      <c r="K21" s="40"/>
      <c r="L21" s="41"/>
      <c r="M21" s="42"/>
      <c r="N21" s="42"/>
      <c r="O21" s="43"/>
      <c r="P21" s="38"/>
    </row>
    <row r="22" spans="1:16" s="9" customFormat="1" ht="16.149999999999999" customHeight="1">
      <c r="A22" s="143" t="s">
        <v>417</v>
      </c>
      <c r="B22" s="149">
        <f>B24+B30+B38+B48+B52+B59+B98+B105</f>
        <v>123400</v>
      </c>
      <c r="C22" s="116"/>
      <c r="D22" s="117">
        <f>D24+D30+D38+D48+D52+D59+D98+D105</f>
        <v>9484</v>
      </c>
      <c r="E22" s="144"/>
      <c r="F22" s="145"/>
      <c r="G22" s="146"/>
      <c r="H22" s="146"/>
      <c r="I22" s="146"/>
      <c r="J22" s="146"/>
      <c r="K22" s="146"/>
      <c r="L22" s="98">
        <f>L24+L30+L38+L48+L52+L59+L98+L105</f>
        <v>1340</v>
      </c>
      <c r="M22" s="115">
        <f>M24+M30+M38+M48+M52+M59+M98+M105</f>
        <v>1260</v>
      </c>
      <c r="N22" s="116">
        <f>N24+N30+N38+N48+N52+N59+N98+N105</f>
        <v>970</v>
      </c>
      <c r="O22" s="116">
        <f>O24+O30+O38+O48+O52+O59+O98+O105</f>
        <v>1460</v>
      </c>
      <c r="P22" s="117">
        <f>P24+P30+P38+P48+P52+P59+P98+P105</f>
        <v>1090</v>
      </c>
    </row>
    <row r="23" spans="1:16" ht="16.149999999999999" customHeight="1">
      <c r="A23" s="604" t="s">
        <v>576</v>
      </c>
      <c r="B23" s="42"/>
      <c r="C23" s="42"/>
      <c r="D23" s="42"/>
      <c r="E23" s="38"/>
      <c r="F23" s="39"/>
      <c r="G23" s="40"/>
      <c r="H23" s="40"/>
      <c r="I23" s="40"/>
      <c r="J23" s="40"/>
      <c r="K23" s="40"/>
      <c r="L23" s="550">
        <v>1370</v>
      </c>
      <c r="M23" s="551">
        <v>910</v>
      </c>
      <c r="N23" s="551">
        <v>1090</v>
      </c>
      <c r="O23" s="552">
        <v>1230</v>
      </c>
      <c r="P23" s="38"/>
    </row>
    <row r="24" spans="1:16" ht="16.149999999999999" customHeight="1">
      <c r="A24" s="114" t="s">
        <v>35</v>
      </c>
      <c r="B24" s="68">
        <f>SUM(B25:B29)</f>
        <v>7000</v>
      </c>
      <c r="C24" s="68"/>
      <c r="D24" s="68">
        <f>SUM(D25:D29)</f>
        <v>455</v>
      </c>
      <c r="E24" s="70"/>
      <c r="F24" s="103"/>
      <c r="G24" s="113"/>
      <c r="H24" s="113"/>
      <c r="I24" s="113"/>
      <c r="J24" s="113"/>
      <c r="K24" s="113"/>
      <c r="L24" s="98">
        <f>SUM(L25:L29)</f>
        <v>0</v>
      </c>
      <c r="M24" s="115">
        <f>SUM(M25:M29)</f>
        <v>0</v>
      </c>
      <c r="N24" s="116">
        <f>SUM(N25:N29)</f>
        <v>0</v>
      </c>
      <c r="O24" s="116">
        <f>SUM(O25:O29)</f>
        <v>0</v>
      </c>
      <c r="P24" s="117">
        <f>SUM(P25:P29)</f>
        <v>450</v>
      </c>
    </row>
    <row r="25" spans="1:16" ht="16.149999999999999" customHeight="1">
      <c r="A25" s="147" t="s">
        <v>21</v>
      </c>
      <c r="B25" s="42"/>
      <c r="C25" s="42"/>
      <c r="D25" s="42"/>
      <c r="E25" s="38"/>
      <c r="F25" s="39"/>
      <c r="G25" s="40"/>
      <c r="H25" s="40"/>
      <c r="I25" s="40"/>
      <c r="J25" s="40"/>
      <c r="K25" s="40"/>
      <c r="L25" s="118"/>
      <c r="M25" s="42"/>
      <c r="N25" s="42"/>
      <c r="O25" s="43"/>
      <c r="P25" s="38"/>
    </row>
    <row r="26" spans="1:16" ht="16.149999999999999" customHeight="1">
      <c r="A26" s="119" t="s">
        <v>36</v>
      </c>
      <c r="B26" s="42">
        <v>4800</v>
      </c>
      <c r="C26" s="42">
        <v>65</v>
      </c>
      <c r="D26" s="42">
        <f>C26*B26/1000</f>
        <v>312</v>
      </c>
      <c r="E26" s="38"/>
      <c r="F26" s="39"/>
      <c r="G26" s="40"/>
      <c r="H26" s="40"/>
      <c r="I26" s="40"/>
      <c r="J26" s="40"/>
      <c r="K26" s="40">
        <v>1</v>
      </c>
      <c r="L26" s="118">
        <f t="shared" ref="L26:P27" si="0">ROUND(G26*$D26,-1)</f>
        <v>0</v>
      </c>
      <c r="M26" s="42">
        <f t="shared" si="0"/>
        <v>0</v>
      </c>
      <c r="N26" s="42">
        <f t="shared" si="0"/>
        <v>0</v>
      </c>
      <c r="O26" s="43">
        <f t="shared" si="0"/>
        <v>0</v>
      </c>
      <c r="P26" s="38">
        <f t="shared" si="0"/>
        <v>310</v>
      </c>
    </row>
    <row r="27" spans="1:16" ht="16.149999999999999" customHeight="1">
      <c r="A27" s="119" t="s">
        <v>37</v>
      </c>
      <c r="B27" s="42">
        <v>2200</v>
      </c>
      <c r="C27" s="42">
        <v>65</v>
      </c>
      <c r="D27" s="42">
        <f>C27*B27/1000</f>
        <v>143</v>
      </c>
      <c r="E27" s="38"/>
      <c r="F27" s="39"/>
      <c r="G27" s="40"/>
      <c r="H27" s="40"/>
      <c r="I27" s="40"/>
      <c r="J27" s="40"/>
      <c r="K27" s="40">
        <v>1</v>
      </c>
      <c r="L27" s="118">
        <f t="shared" si="0"/>
        <v>0</v>
      </c>
      <c r="M27" s="42">
        <f t="shared" si="0"/>
        <v>0</v>
      </c>
      <c r="N27" s="42">
        <f t="shared" si="0"/>
        <v>0</v>
      </c>
      <c r="O27" s="43">
        <f t="shared" si="0"/>
        <v>0</v>
      </c>
      <c r="P27" s="38">
        <f t="shared" si="0"/>
        <v>140</v>
      </c>
    </row>
    <row r="28" spans="1:16" ht="16.149999999999999" customHeight="1">
      <c r="A28" s="119" t="s">
        <v>38</v>
      </c>
      <c r="B28" s="42"/>
      <c r="C28" s="42"/>
      <c r="D28" s="42">
        <f>C28*B28/1000</f>
        <v>0</v>
      </c>
      <c r="E28" s="38"/>
      <c r="F28" s="39"/>
      <c r="G28" s="40"/>
      <c r="H28" s="40"/>
      <c r="I28" s="40"/>
      <c r="J28" s="40"/>
      <c r="K28" s="40"/>
      <c r="L28" s="118">
        <f>ROUND(G28*$D28,-1)</f>
        <v>0</v>
      </c>
      <c r="M28" s="42">
        <f>ROUND(H28*$D28,-1)</f>
        <v>0</v>
      </c>
      <c r="N28" s="42">
        <f>ROUND(I28*$D28,-1)</f>
        <v>0</v>
      </c>
      <c r="O28" s="43">
        <f>ROUND(J28*$D28,-1)</f>
        <v>0</v>
      </c>
      <c r="P28" s="38">
        <f>ROUND(K28*$D28,-1)</f>
        <v>0</v>
      </c>
    </row>
    <row r="29" spans="1:16" ht="16.149999999999999" customHeight="1">
      <c r="A29" s="119"/>
      <c r="B29" s="42"/>
      <c r="C29" s="42"/>
      <c r="D29" s="42"/>
      <c r="E29" s="38"/>
      <c r="F29" s="39"/>
      <c r="G29" s="40"/>
      <c r="H29" s="40"/>
      <c r="I29" s="40"/>
      <c r="J29" s="40"/>
      <c r="K29" s="40"/>
      <c r="L29" s="118"/>
      <c r="M29" s="148"/>
      <c r="N29" s="43"/>
      <c r="O29" s="43"/>
      <c r="P29" s="38"/>
    </row>
    <row r="30" spans="1:16" ht="16.149999999999999" customHeight="1">
      <c r="A30" s="409" t="s">
        <v>39</v>
      </c>
      <c r="B30" s="410">
        <f>SUM(B32:B37)</f>
        <v>5900</v>
      </c>
      <c r="C30" s="410"/>
      <c r="D30" s="410">
        <f>SUM(D32:D37)</f>
        <v>444.5</v>
      </c>
      <c r="E30" s="391"/>
      <c r="F30" s="392"/>
      <c r="G30" s="411"/>
      <c r="H30" s="411"/>
      <c r="I30" s="411"/>
      <c r="J30" s="411"/>
      <c r="K30" s="411"/>
      <c r="L30" s="98">
        <f>SUM(L32:L37)</f>
        <v>50</v>
      </c>
      <c r="M30" s="149">
        <f>SUM(M32:M37)</f>
        <v>160</v>
      </c>
      <c r="N30" s="137">
        <f>SUM(N32:N37)</f>
        <v>0</v>
      </c>
      <c r="O30" s="137">
        <f>SUM(O32:O37)</f>
        <v>0</v>
      </c>
      <c r="P30" s="144">
        <f>SUM(P32:P37)</f>
        <v>0</v>
      </c>
    </row>
    <row r="31" spans="1:16" ht="16.149999999999999" customHeight="1">
      <c r="A31" s="147" t="s">
        <v>40</v>
      </c>
      <c r="B31" s="42"/>
      <c r="C31" s="42"/>
      <c r="D31" s="42"/>
      <c r="E31" s="38"/>
      <c r="F31" s="39"/>
      <c r="G31" s="40"/>
      <c r="H31" s="40"/>
      <c r="I31" s="40"/>
      <c r="J31" s="40"/>
      <c r="K31" s="40"/>
      <c r="L31" s="118"/>
      <c r="M31" s="148"/>
      <c r="N31" s="43"/>
      <c r="O31" s="43"/>
      <c r="P31" s="38"/>
    </row>
    <row r="32" spans="1:16" ht="16.149999999999999" customHeight="1">
      <c r="A32" s="150" t="s">
        <v>41</v>
      </c>
      <c r="B32" s="42">
        <v>1000</v>
      </c>
      <c r="C32" s="42">
        <v>75</v>
      </c>
      <c r="D32" s="42">
        <f>C32*B32/1000</f>
        <v>75</v>
      </c>
      <c r="E32" s="38" t="s">
        <v>42</v>
      </c>
      <c r="F32" s="39">
        <v>0.6</v>
      </c>
      <c r="G32" s="40">
        <v>0.4</v>
      </c>
      <c r="H32" s="40"/>
      <c r="I32" s="40"/>
      <c r="J32" s="40"/>
      <c r="K32" s="40"/>
      <c r="L32" s="118">
        <f t="shared" ref="L32:P36" si="1">ROUND(G32*$D32,-1)</f>
        <v>30</v>
      </c>
      <c r="M32" s="42">
        <f t="shared" si="1"/>
        <v>0</v>
      </c>
      <c r="N32" s="42">
        <f t="shared" si="1"/>
        <v>0</v>
      </c>
      <c r="O32" s="43">
        <f t="shared" si="1"/>
        <v>0</v>
      </c>
      <c r="P32" s="38">
        <f t="shared" si="1"/>
        <v>0</v>
      </c>
    </row>
    <row r="33" spans="1:16" ht="16.149999999999999" customHeight="1">
      <c r="A33" s="150" t="s">
        <v>485</v>
      </c>
      <c r="B33" s="42">
        <v>500</v>
      </c>
      <c r="C33" s="42">
        <v>75</v>
      </c>
      <c r="D33" s="42">
        <f>C33*B33/1000</f>
        <v>37.5</v>
      </c>
      <c r="E33" s="38" t="s">
        <v>42</v>
      </c>
      <c r="F33" s="39">
        <v>0.4</v>
      </c>
      <c r="G33" s="40">
        <v>0.2</v>
      </c>
      <c r="H33" s="40">
        <v>0.4</v>
      </c>
      <c r="I33" s="40"/>
      <c r="J33" s="40"/>
      <c r="K33" s="40"/>
      <c r="L33" s="118">
        <f t="shared" si="1"/>
        <v>10</v>
      </c>
      <c r="M33" s="42">
        <f t="shared" si="1"/>
        <v>20</v>
      </c>
      <c r="N33" s="42">
        <f t="shared" si="1"/>
        <v>0</v>
      </c>
      <c r="O33" s="43">
        <f t="shared" si="1"/>
        <v>0</v>
      </c>
      <c r="P33" s="38">
        <f t="shared" si="1"/>
        <v>0</v>
      </c>
    </row>
    <row r="34" spans="1:16" ht="16.149999999999999" customHeight="1">
      <c r="A34" s="150" t="s">
        <v>43</v>
      </c>
      <c r="B34" s="42">
        <v>2200</v>
      </c>
      <c r="C34" s="42">
        <v>85</v>
      </c>
      <c r="D34" s="42">
        <f>C34*B34/1000</f>
        <v>187</v>
      </c>
      <c r="E34" s="38"/>
      <c r="F34" s="39">
        <v>0.3</v>
      </c>
      <c r="G34" s="40"/>
      <c r="H34" s="40">
        <v>0.7</v>
      </c>
      <c r="I34" s="40"/>
      <c r="J34" s="40"/>
      <c r="K34" s="40"/>
      <c r="L34" s="118">
        <f t="shared" si="1"/>
        <v>0</v>
      </c>
      <c r="M34" s="42">
        <f t="shared" si="1"/>
        <v>130</v>
      </c>
      <c r="N34" s="42">
        <f t="shared" si="1"/>
        <v>0</v>
      </c>
      <c r="O34" s="43">
        <f t="shared" si="1"/>
        <v>0</v>
      </c>
      <c r="P34" s="38">
        <f t="shared" si="1"/>
        <v>0</v>
      </c>
    </row>
    <row r="35" spans="1:16" ht="16.149999999999999" customHeight="1">
      <c r="A35" s="150" t="s">
        <v>44</v>
      </c>
      <c r="B35" s="42">
        <v>800</v>
      </c>
      <c r="C35" s="42">
        <v>50</v>
      </c>
      <c r="D35" s="42">
        <f>C35*B35/1000</f>
        <v>40</v>
      </c>
      <c r="E35" s="38" t="s">
        <v>42</v>
      </c>
      <c r="F35" s="39">
        <v>0.4</v>
      </c>
      <c r="G35" s="40">
        <v>0.3</v>
      </c>
      <c r="H35" s="40">
        <v>0.3</v>
      </c>
      <c r="I35" s="40"/>
      <c r="J35" s="40"/>
      <c r="K35" s="40"/>
      <c r="L35" s="118">
        <f t="shared" si="1"/>
        <v>10</v>
      </c>
      <c r="M35" s="42">
        <f t="shared" si="1"/>
        <v>10</v>
      </c>
      <c r="N35" s="42">
        <f t="shared" si="1"/>
        <v>0</v>
      </c>
      <c r="O35" s="43">
        <f t="shared" si="1"/>
        <v>0</v>
      </c>
      <c r="P35" s="38">
        <f t="shared" si="1"/>
        <v>0</v>
      </c>
    </row>
    <row r="36" spans="1:16" s="4" customFormat="1" ht="16.149999999999999" customHeight="1">
      <c r="A36" s="150" t="s">
        <v>45</v>
      </c>
      <c r="B36" s="575">
        <v>1400</v>
      </c>
      <c r="C36" s="575">
        <v>75</v>
      </c>
      <c r="D36" s="575">
        <f>C36*B36/1000</f>
        <v>105</v>
      </c>
      <c r="E36" s="578"/>
      <c r="F36" s="438"/>
      <c r="G36" s="440"/>
      <c r="H36" s="440"/>
      <c r="I36" s="440"/>
      <c r="J36" s="440"/>
      <c r="K36" s="440"/>
      <c r="L36" s="169">
        <f t="shared" si="1"/>
        <v>0</v>
      </c>
      <c r="M36" s="575">
        <f t="shared" si="1"/>
        <v>0</v>
      </c>
      <c r="N36" s="575">
        <f t="shared" si="1"/>
        <v>0</v>
      </c>
      <c r="O36" s="579">
        <f t="shared" si="1"/>
        <v>0</v>
      </c>
      <c r="P36" s="578">
        <f t="shared" si="1"/>
        <v>0</v>
      </c>
    </row>
    <row r="37" spans="1:16" ht="16.149999999999999" customHeight="1">
      <c r="A37" s="150"/>
      <c r="B37" s="42"/>
      <c r="C37" s="42"/>
      <c r="D37" s="42"/>
      <c r="E37" s="38"/>
      <c r="F37" s="39"/>
      <c r="G37" s="40"/>
      <c r="H37" s="40"/>
      <c r="I37" s="40"/>
      <c r="J37" s="40"/>
      <c r="K37" s="40"/>
      <c r="L37" s="118"/>
      <c r="M37" s="151"/>
      <c r="N37" s="43"/>
      <c r="O37" s="43"/>
      <c r="P37" s="38"/>
    </row>
    <row r="38" spans="1:16" ht="16.149999999999999" customHeight="1">
      <c r="A38" s="114" t="s">
        <v>46</v>
      </c>
      <c r="B38" s="68">
        <f>SUM(B40:B47)</f>
        <v>14400</v>
      </c>
      <c r="C38" s="152">
        <f>D38/B38*1000</f>
        <v>84.652777777777771</v>
      </c>
      <c r="D38" s="68">
        <f>SUM(D40:D47)</f>
        <v>1219</v>
      </c>
      <c r="E38" s="38"/>
      <c r="F38" s="39"/>
      <c r="G38" s="40"/>
      <c r="H38" s="40"/>
      <c r="I38" s="40"/>
      <c r="J38" s="40"/>
      <c r="K38" s="40"/>
      <c r="L38" s="98">
        <f>SUM(L40:L47)</f>
        <v>140</v>
      </c>
      <c r="M38" s="153">
        <f>SUM(M40:M47)</f>
        <v>160</v>
      </c>
      <c r="N38" s="116">
        <f>SUM(N40:N47)</f>
        <v>360</v>
      </c>
      <c r="O38" s="116">
        <f>SUM(O40:O47)</f>
        <v>100</v>
      </c>
      <c r="P38" s="144">
        <f>SUM(P40:P47)</f>
        <v>260</v>
      </c>
    </row>
    <row r="39" spans="1:16" ht="16.149999999999999" customHeight="1">
      <c r="A39" s="147" t="s">
        <v>40</v>
      </c>
      <c r="B39" s="42"/>
      <c r="C39" s="42"/>
      <c r="D39" s="42"/>
      <c r="E39" s="38"/>
      <c r="F39" s="39"/>
      <c r="G39" s="40"/>
      <c r="H39" s="40"/>
      <c r="I39" s="40"/>
      <c r="J39" s="40"/>
      <c r="K39" s="40"/>
      <c r="L39" s="118"/>
      <c r="M39" s="42"/>
      <c r="N39" s="42"/>
      <c r="O39" s="43"/>
      <c r="P39" s="38"/>
    </row>
    <row r="40" spans="1:16" ht="16.149999999999999" customHeight="1">
      <c r="A40" s="150" t="s">
        <v>47</v>
      </c>
      <c r="B40" s="42">
        <v>2500</v>
      </c>
      <c r="C40" s="42">
        <v>100</v>
      </c>
      <c r="D40" s="42">
        <f>C40*B40/1000</f>
        <v>250</v>
      </c>
      <c r="E40" s="38"/>
      <c r="F40" s="39"/>
      <c r="G40" s="40"/>
      <c r="H40" s="40"/>
      <c r="I40" s="40">
        <v>0.6</v>
      </c>
      <c r="J40" s="40"/>
      <c r="K40" s="40">
        <v>0.4</v>
      </c>
      <c r="L40" s="118">
        <f t="shared" ref="L40:P42" si="2">ROUND(G40*$D40,-1)</f>
        <v>0</v>
      </c>
      <c r="M40" s="42">
        <f t="shared" si="2"/>
        <v>0</v>
      </c>
      <c r="N40" s="42">
        <f t="shared" si="2"/>
        <v>150</v>
      </c>
      <c r="O40" s="43">
        <f t="shared" si="2"/>
        <v>0</v>
      </c>
      <c r="P40" s="38">
        <f t="shared" si="2"/>
        <v>100</v>
      </c>
    </row>
    <row r="41" spans="1:16" ht="16.149999999999999" customHeight="1">
      <c r="A41" s="150" t="s">
        <v>374</v>
      </c>
      <c r="B41" s="42">
        <v>1900</v>
      </c>
      <c r="C41" s="42">
        <v>85</v>
      </c>
      <c r="D41" s="42">
        <f>C41*B41/1000</f>
        <v>161.5</v>
      </c>
      <c r="E41" s="38"/>
      <c r="F41" s="39"/>
      <c r="G41" s="40">
        <v>0.7</v>
      </c>
      <c r="H41" s="40"/>
      <c r="I41" s="40">
        <v>0.3</v>
      </c>
      <c r="J41" s="40"/>
      <c r="K41" s="40"/>
      <c r="L41" s="118">
        <f t="shared" si="2"/>
        <v>110</v>
      </c>
      <c r="M41" s="42">
        <f t="shared" si="2"/>
        <v>0</v>
      </c>
      <c r="N41" s="42">
        <f t="shared" si="2"/>
        <v>50</v>
      </c>
      <c r="O41" s="43">
        <f t="shared" si="2"/>
        <v>0</v>
      </c>
      <c r="P41" s="38">
        <f t="shared" si="2"/>
        <v>0</v>
      </c>
    </row>
    <row r="42" spans="1:16" ht="16.149999999999999" customHeight="1">
      <c r="A42" s="513" t="s">
        <v>383</v>
      </c>
      <c r="B42" s="42">
        <v>3200</v>
      </c>
      <c r="C42" s="42">
        <v>100</v>
      </c>
      <c r="D42" s="42">
        <f>C42*B42/1000</f>
        <v>320</v>
      </c>
      <c r="E42" s="38"/>
      <c r="F42" s="39"/>
      <c r="G42" s="40"/>
      <c r="H42" s="40"/>
      <c r="I42" s="40">
        <v>0.5</v>
      </c>
      <c r="J42" s="40"/>
      <c r="K42" s="40">
        <v>0.5</v>
      </c>
      <c r="L42" s="118">
        <f t="shared" si="2"/>
        <v>0</v>
      </c>
      <c r="M42" s="42">
        <f t="shared" si="2"/>
        <v>0</v>
      </c>
      <c r="N42" s="42">
        <f t="shared" si="2"/>
        <v>160</v>
      </c>
      <c r="O42" s="43">
        <f t="shared" si="2"/>
        <v>0</v>
      </c>
      <c r="P42" s="38">
        <f t="shared" si="2"/>
        <v>160</v>
      </c>
    </row>
    <row r="43" spans="1:16" ht="16.149999999999999" customHeight="1">
      <c r="A43" s="119" t="s">
        <v>48</v>
      </c>
      <c r="B43" s="42">
        <v>2300</v>
      </c>
      <c r="C43" s="42">
        <v>75</v>
      </c>
      <c r="D43" s="42">
        <f>C43*B43/1000</f>
        <v>172.5</v>
      </c>
      <c r="E43" s="42"/>
      <c r="F43" s="39"/>
      <c r="G43" s="40"/>
      <c r="H43" s="40">
        <v>0.4</v>
      </c>
      <c r="I43" s="40"/>
      <c r="J43" s="40">
        <v>0.6</v>
      </c>
      <c r="K43" s="40"/>
      <c r="L43" s="118">
        <f>ROUND(G43*$D43,-1)</f>
        <v>0</v>
      </c>
      <c r="M43" s="42">
        <f>ROUND(H43*$D43,-1)</f>
        <v>70</v>
      </c>
      <c r="N43" s="42">
        <f>ROUND(I43*$D43,-1)</f>
        <v>0</v>
      </c>
      <c r="O43" s="43">
        <f>ROUND(J43*$D43,-1)</f>
        <v>100</v>
      </c>
      <c r="P43" s="38">
        <f>ROUND(K43*$D43,-1)</f>
        <v>0</v>
      </c>
    </row>
    <row r="44" spans="1:16" ht="16.149999999999999" customHeight="1">
      <c r="A44" s="119"/>
      <c r="B44" s="42"/>
      <c r="C44" s="42"/>
      <c r="D44" s="42"/>
      <c r="E44" s="42"/>
      <c r="F44" s="39"/>
      <c r="G44" s="40"/>
      <c r="H44" s="40"/>
      <c r="I44" s="40"/>
      <c r="J44" s="40"/>
      <c r="K44" s="40"/>
      <c r="L44" s="118"/>
      <c r="M44" s="154"/>
      <c r="N44" s="42"/>
      <c r="O44" s="43"/>
      <c r="P44" s="38"/>
    </row>
    <row r="45" spans="1:16" ht="16.149999999999999" customHeight="1">
      <c r="A45" s="147" t="s">
        <v>21</v>
      </c>
      <c r="B45" s="42"/>
      <c r="C45" s="42"/>
      <c r="D45" s="42"/>
      <c r="E45" s="42"/>
      <c r="F45" s="39"/>
      <c r="G45" s="40"/>
      <c r="H45" s="40"/>
      <c r="I45" s="40"/>
      <c r="J45" s="40"/>
      <c r="K45" s="40"/>
      <c r="L45" s="118"/>
      <c r="M45" s="154"/>
      <c r="N45" s="42"/>
      <c r="O45" s="43"/>
      <c r="P45" s="38"/>
    </row>
    <row r="46" spans="1:16" ht="16.149999999999999" customHeight="1">
      <c r="A46" s="513" t="s">
        <v>49</v>
      </c>
      <c r="B46" s="42">
        <v>4500</v>
      </c>
      <c r="C46" s="42">
        <v>70</v>
      </c>
      <c r="D46" s="42">
        <f>C46*B46/1000</f>
        <v>315</v>
      </c>
      <c r="E46" s="42"/>
      <c r="F46" s="39">
        <v>0.6</v>
      </c>
      <c r="G46" s="40">
        <v>0.1</v>
      </c>
      <c r="H46" s="40">
        <v>0.3</v>
      </c>
      <c r="I46" s="40"/>
      <c r="J46" s="40"/>
      <c r="K46" s="40"/>
      <c r="L46" s="118">
        <f>ROUND(G46*$D46,-1)</f>
        <v>30</v>
      </c>
      <c r="M46" s="42">
        <f>ROUND(H46*$D46,-1)</f>
        <v>90</v>
      </c>
      <c r="N46" s="42">
        <f>ROUND(I46*$D46,-1)</f>
        <v>0</v>
      </c>
      <c r="O46" s="43">
        <f>ROUND(J46*$D46,-1)</f>
        <v>0</v>
      </c>
      <c r="P46" s="38">
        <f>ROUND(K46*$D46,-1)</f>
        <v>0</v>
      </c>
    </row>
    <row r="47" spans="1:16" ht="16.149999999999999" customHeight="1">
      <c r="A47" s="119"/>
      <c r="B47" s="42"/>
      <c r="C47" s="42"/>
      <c r="D47" s="42"/>
      <c r="E47" s="42"/>
      <c r="F47" s="39"/>
      <c r="G47" s="40"/>
      <c r="H47" s="40"/>
      <c r="I47" s="40"/>
      <c r="J47" s="40"/>
      <c r="K47" s="40"/>
      <c r="L47" s="118"/>
      <c r="M47" s="154"/>
      <c r="N47" s="42"/>
      <c r="O47" s="43"/>
      <c r="P47" s="38"/>
    </row>
    <row r="48" spans="1:16" ht="16.149999999999999" customHeight="1">
      <c r="A48" s="155" t="s">
        <v>50</v>
      </c>
      <c r="B48" s="99">
        <f>SUM(B50:B51)</f>
        <v>300</v>
      </c>
      <c r="C48" s="99"/>
      <c r="D48" s="99">
        <f>SUM(D50:D51)</f>
        <v>360</v>
      </c>
      <c r="E48" s="156"/>
      <c r="F48" s="97"/>
      <c r="G48" s="157"/>
      <c r="H48" s="157"/>
      <c r="I48" s="157"/>
      <c r="J48" s="157"/>
      <c r="K48" s="157"/>
      <c r="L48" s="98">
        <f>SUM(L50:L51)</f>
        <v>0</v>
      </c>
      <c r="M48" s="115">
        <f>SUM(M50:M51)</f>
        <v>0</v>
      </c>
      <c r="N48" s="116">
        <f>SUM(N50:N51)</f>
        <v>0</v>
      </c>
      <c r="O48" s="116">
        <f>SUM(O50:O51)</f>
        <v>0</v>
      </c>
      <c r="P48" s="117">
        <f>SUM(P50:P51)</f>
        <v>0</v>
      </c>
    </row>
    <row r="49" spans="1:16" ht="16.149999999999999" customHeight="1">
      <c r="A49" s="147" t="s">
        <v>21</v>
      </c>
      <c r="B49" s="158"/>
      <c r="C49" s="158"/>
      <c r="D49" s="158"/>
      <c r="E49" s="159"/>
      <c r="F49" s="160"/>
      <c r="G49" s="161"/>
      <c r="H49" s="161"/>
      <c r="I49" s="161"/>
      <c r="J49" s="161"/>
      <c r="K49" s="161"/>
      <c r="L49" s="118"/>
      <c r="M49" s="162"/>
      <c r="N49" s="158"/>
      <c r="O49" s="158"/>
      <c r="P49" s="163"/>
    </row>
    <row r="50" spans="1:16" s="4" customFormat="1" ht="16.149999999999999" customHeight="1">
      <c r="A50" s="172" t="s">
        <v>51</v>
      </c>
      <c r="B50" s="165">
        <v>300</v>
      </c>
      <c r="C50" s="165">
        <v>1200</v>
      </c>
      <c r="D50" s="165">
        <f>C50*B50/1000</f>
        <v>360</v>
      </c>
      <c r="E50" s="166"/>
      <c r="F50" s="167"/>
      <c r="G50" s="168"/>
      <c r="H50" s="168"/>
      <c r="I50" s="168"/>
      <c r="J50" s="168"/>
      <c r="K50" s="168"/>
      <c r="L50" s="169">
        <f>ROUND(G50*$D50,-1)</f>
        <v>0</v>
      </c>
      <c r="M50" s="170">
        <f>ROUND(H50*$D50,-1)</f>
        <v>0</v>
      </c>
      <c r="N50" s="165">
        <f>ROUND(I50*$D50,-1)</f>
        <v>0</v>
      </c>
      <c r="O50" s="165">
        <f>ROUND(J50*$D50,-1)</f>
        <v>0</v>
      </c>
      <c r="P50" s="171">
        <f>ROUND(K50*$D50,-1)</f>
        <v>0</v>
      </c>
    </row>
    <row r="51" spans="1:16" ht="16.149999999999999" customHeight="1">
      <c r="A51" s="164"/>
      <c r="B51" s="158"/>
      <c r="C51" s="158"/>
      <c r="D51" s="158"/>
      <c r="E51" s="159"/>
      <c r="F51" s="160"/>
      <c r="G51" s="161"/>
      <c r="H51" s="161"/>
      <c r="I51" s="161"/>
      <c r="J51" s="161"/>
      <c r="K51" s="161"/>
      <c r="L51" s="118"/>
      <c r="M51" s="162"/>
      <c r="N51" s="158"/>
      <c r="O51" s="158"/>
      <c r="P51" s="163"/>
    </row>
    <row r="52" spans="1:16" ht="16.149999999999999" customHeight="1">
      <c r="A52" s="155" t="s">
        <v>52</v>
      </c>
      <c r="B52" s="99">
        <f>SUM(B58:B58)</f>
        <v>0</v>
      </c>
      <c r="C52" s="99"/>
      <c r="D52" s="99">
        <f>SUM(D58:D58)</f>
        <v>0</v>
      </c>
      <c r="E52" s="156"/>
      <c r="F52" s="97"/>
      <c r="G52" s="157"/>
      <c r="H52" s="157"/>
      <c r="I52" s="157"/>
      <c r="J52" s="157"/>
      <c r="K52" s="157"/>
      <c r="L52" s="98">
        <f>SUM(L54:L58)</f>
        <v>50</v>
      </c>
      <c r="M52" s="115">
        <f>SUM(M54:M58)</f>
        <v>0</v>
      </c>
      <c r="N52" s="116">
        <f>SUM(N54:N58)</f>
        <v>0</v>
      </c>
      <c r="O52" s="116">
        <f>SUM(O54:O58)</f>
        <v>0</v>
      </c>
      <c r="P52" s="117">
        <f>SUM(P54:P58)</f>
        <v>0</v>
      </c>
    </row>
    <row r="53" spans="1:16" ht="16.149999999999999" customHeight="1">
      <c r="A53" s="147" t="s">
        <v>40</v>
      </c>
      <c r="B53" s="165"/>
      <c r="C53" s="165"/>
      <c r="D53" s="165"/>
      <c r="E53" s="166"/>
      <c r="F53" s="167"/>
      <c r="G53" s="168"/>
      <c r="H53" s="168"/>
      <c r="I53" s="168"/>
      <c r="J53" s="168"/>
      <c r="K53" s="168"/>
      <c r="L53" s="169"/>
      <c r="M53" s="170"/>
      <c r="N53" s="165"/>
      <c r="O53" s="165"/>
      <c r="P53" s="171"/>
    </row>
    <row r="54" spans="1:16" ht="16.149999999999999" customHeight="1">
      <c r="A54" s="172" t="s">
        <v>53</v>
      </c>
      <c r="B54" s="165">
        <v>8000</v>
      </c>
      <c r="C54" s="165">
        <v>65</v>
      </c>
      <c r="D54" s="158">
        <f>C54*B54/1000</f>
        <v>520</v>
      </c>
      <c r="E54" s="166" t="s">
        <v>24</v>
      </c>
      <c r="F54" s="167">
        <v>0.9</v>
      </c>
      <c r="G54" s="168">
        <v>0.1</v>
      </c>
      <c r="H54" s="168"/>
      <c r="I54" s="168"/>
      <c r="J54" s="168"/>
      <c r="K54" s="168"/>
      <c r="L54" s="118">
        <f>ROUND(G54*$D54,-1)</f>
        <v>50</v>
      </c>
      <c r="M54" s="158">
        <f>ROUND(H54*$D54,-1)</f>
        <v>0</v>
      </c>
      <c r="N54" s="158">
        <f>ROUND(I54*$D54,-1)</f>
        <v>0</v>
      </c>
      <c r="O54" s="158">
        <f>ROUND(J54*$D54,-1)</f>
        <v>0</v>
      </c>
      <c r="P54" s="163">
        <f>ROUND(K54*$D54,-1)</f>
        <v>0</v>
      </c>
    </row>
    <row r="55" spans="1:16" ht="16.149999999999999" customHeight="1">
      <c r="A55" s="172"/>
      <c r="B55" s="165"/>
      <c r="C55" s="165"/>
      <c r="D55" s="165"/>
      <c r="E55" s="166"/>
      <c r="F55" s="167"/>
      <c r="G55" s="168"/>
      <c r="H55" s="168"/>
      <c r="I55" s="168"/>
      <c r="J55" s="168"/>
      <c r="K55" s="168"/>
      <c r="L55" s="169"/>
      <c r="M55" s="165"/>
      <c r="N55" s="165"/>
      <c r="O55" s="165"/>
      <c r="P55" s="171"/>
    </row>
    <row r="56" spans="1:16" ht="16.149999999999999" customHeight="1">
      <c r="A56" s="147" t="s">
        <v>54</v>
      </c>
      <c r="B56" s="158"/>
      <c r="C56" s="158"/>
      <c r="D56" s="158"/>
      <c r="E56" s="159"/>
      <c r="F56" s="160"/>
      <c r="G56" s="161"/>
      <c r="H56" s="161"/>
      <c r="I56" s="161"/>
      <c r="J56" s="161"/>
      <c r="K56" s="161"/>
      <c r="L56" s="118"/>
      <c r="M56" s="158"/>
      <c r="N56" s="158"/>
      <c r="O56" s="158"/>
      <c r="P56" s="163"/>
    </row>
    <row r="57" spans="1:16" ht="16.149999999999999" customHeight="1">
      <c r="A57" s="147"/>
      <c r="B57" s="174"/>
      <c r="C57" s="174"/>
      <c r="D57" s="174"/>
      <c r="E57" s="175"/>
      <c r="F57" s="160"/>
      <c r="G57" s="176"/>
      <c r="H57" s="176"/>
      <c r="I57" s="176"/>
      <c r="J57" s="176"/>
      <c r="K57" s="176"/>
      <c r="L57" s="118"/>
      <c r="M57" s="174"/>
      <c r="N57" s="174"/>
      <c r="O57" s="158"/>
      <c r="P57" s="163"/>
    </row>
    <row r="58" spans="1:16" ht="16.149999999999999" customHeight="1">
      <c r="A58" s="173"/>
      <c r="B58" s="174"/>
      <c r="C58" s="174"/>
      <c r="D58" s="174"/>
      <c r="E58" s="175"/>
      <c r="F58" s="160"/>
      <c r="G58" s="176"/>
      <c r="H58" s="176"/>
      <c r="I58" s="176"/>
      <c r="J58" s="176"/>
      <c r="K58" s="176"/>
      <c r="L58" s="118"/>
      <c r="M58" s="174"/>
      <c r="N58" s="174"/>
      <c r="O58" s="158"/>
      <c r="P58" s="163"/>
    </row>
    <row r="59" spans="1:16" ht="16.149999999999999" customHeight="1">
      <c r="A59" s="120" t="s">
        <v>56</v>
      </c>
      <c r="B59" s="68">
        <f>SUM(B61:B97)</f>
        <v>92100</v>
      </c>
      <c r="C59" s="68"/>
      <c r="D59" s="68">
        <f>SUM(D61:D97)</f>
        <v>6285</v>
      </c>
      <c r="E59" s="70"/>
      <c r="F59" s="103"/>
      <c r="G59" s="113"/>
      <c r="H59" s="113"/>
      <c r="I59" s="113"/>
      <c r="J59" s="113"/>
      <c r="K59" s="113"/>
      <c r="L59" s="98">
        <f>SUM(L61:L97)</f>
        <v>870</v>
      </c>
      <c r="M59" s="137">
        <f>SUM(M61:M97)</f>
        <v>590</v>
      </c>
      <c r="N59" s="137">
        <f>SUM(N61:N97)</f>
        <v>480</v>
      </c>
      <c r="O59" s="116">
        <f>SUM(O61:O97)</f>
        <v>1230</v>
      </c>
      <c r="P59" s="144">
        <f>SUM(P61:P97)</f>
        <v>250</v>
      </c>
    </row>
    <row r="60" spans="1:16" ht="16.149999999999999" customHeight="1">
      <c r="A60" s="147" t="s">
        <v>40</v>
      </c>
      <c r="B60" s="42"/>
      <c r="C60" s="42"/>
      <c r="D60" s="42"/>
      <c r="E60" s="38"/>
      <c r="F60" s="39"/>
      <c r="G60" s="40"/>
      <c r="H60" s="40"/>
      <c r="I60" s="40"/>
      <c r="J60" s="40"/>
      <c r="K60" s="40"/>
      <c r="L60" s="118"/>
      <c r="M60" s="42"/>
      <c r="N60" s="42"/>
      <c r="O60" s="43"/>
      <c r="P60" s="38"/>
    </row>
    <row r="61" spans="1:16" ht="16.149999999999999" customHeight="1">
      <c r="A61" s="164" t="s">
        <v>57</v>
      </c>
      <c r="B61" s="158">
        <v>1000</v>
      </c>
      <c r="C61" s="158">
        <v>85</v>
      </c>
      <c r="D61" s="158">
        <f t="shared" ref="D61:D68" si="3">C61*B61/1000</f>
        <v>85</v>
      </c>
      <c r="E61" s="158" t="s">
        <v>28</v>
      </c>
      <c r="F61" s="160">
        <v>1</v>
      </c>
      <c r="G61" s="161"/>
      <c r="H61" s="161"/>
      <c r="I61" s="161"/>
      <c r="J61" s="161"/>
      <c r="K61" s="161"/>
      <c r="L61" s="118">
        <f t="shared" ref="L61:P65" si="4">ROUND(G61*$D61,-1)</f>
        <v>0</v>
      </c>
      <c r="M61" s="158">
        <f t="shared" si="4"/>
        <v>0</v>
      </c>
      <c r="N61" s="158">
        <f t="shared" si="4"/>
        <v>0</v>
      </c>
      <c r="O61" s="158">
        <f t="shared" si="4"/>
        <v>0</v>
      </c>
      <c r="P61" s="163">
        <f t="shared" si="4"/>
        <v>0</v>
      </c>
    </row>
    <row r="62" spans="1:16" ht="16.149999999999999" customHeight="1">
      <c r="A62" s="164" t="s">
        <v>58</v>
      </c>
      <c r="B62" s="158">
        <v>3000</v>
      </c>
      <c r="C62" s="158">
        <v>50</v>
      </c>
      <c r="D62" s="158">
        <f t="shared" si="3"/>
        <v>150</v>
      </c>
      <c r="E62" s="158"/>
      <c r="F62" s="160"/>
      <c r="G62" s="161">
        <v>1</v>
      </c>
      <c r="H62" s="161"/>
      <c r="I62" s="161"/>
      <c r="J62" s="161"/>
      <c r="K62" s="161"/>
      <c r="L62" s="118">
        <f t="shared" si="4"/>
        <v>150</v>
      </c>
      <c r="M62" s="158">
        <f t="shared" si="4"/>
        <v>0</v>
      </c>
      <c r="N62" s="158">
        <f t="shared" si="4"/>
        <v>0</v>
      </c>
      <c r="O62" s="158">
        <f t="shared" si="4"/>
        <v>0</v>
      </c>
      <c r="P62" s="163">
        <f t="shared" si="4"/>
        <v>0</v>
      </c>
    </row>
    <row r="63" spans="1:16" ht="16.149999999999999" customHeight="1">
      <c r="A63" s="367" t="s">
        <v>59</v>
      </c>
      <c r="B63" s="158">
        <v>3600</v>
      </c>
      <c r="C63" s="158">
        <v>75</v>
      </c>
      <c r="D63" s="158">
        <f t="shared" si="3"/>
        <v>270</v>
      </c>
      <c r="E63" s="159" t="s">
        <v>24</v>
      </c>
      <c r="F63" s="160">
        <v>0.8</v>
      </c>
      <c r="G63" s="161">
        <v>0.2</v>
      </c>
      <c r="H63" s="161"/>
      <c r="I63" s="161"/>
      <c r="J63" s="161"/>
      <c r="K63" s="161"/>
      <c r="L63" s="118">
        <f t="shared" si="4"/>
        <v>50</v>
      </c>
      <c r="M63" s="158">
        <f t="shared" si="4"/>
        <v>0</v>
      </c>
      <c r="N63" s="158">
        <f t="shared" si="4"/>
        <v>0</v>
      </c>
      <c r="O63" s="158">
        <f t="shared" si="4"/>
        <v>0</v>
      </c>
      <c r="P63" s="163">
        <f t="shared" si="4"/>
        <v>0</v>
      </c>
    </row>
    <row r="64" spans="1:16" ht="16.149999999999999" customHeight="1">
      <c r="A64" s="367" t="s">
        <v>486</v>
      </c>
      <c r="B64" s="554">
        <v>500</v>
      </c>
      <c r="C64" s="554">
        <v>100</v>
      </c>
      <c r="D64" s="158">
        <f t="shared" si="3"/>
        <v>50</v>
      </c>
      <c r="E64" s="159"/>
      <c r="F64" s="160">
        <v>0.4</v>
      </c>
      <c r="G64" s="161"/>
      <c r="H64" s="161">
        <v>0.6</v>
      </c>
      <c r="I64" s="161"/>
      <c r="J64" s="161"/>
      <c r="K64" s="161"/>
      <c r="L64" s="118">
        <f t="shared" si="4"/>
        <v>0</v>
      </c>
      <c r="M64" s="158">
        <f t="shared" si="4"/>
        <v>30</v>
      </c>
      <c r="N64" s="158">
        <f t="shared" si="4"/>
        <v>0</v>
      </c>
      <c r="O64" s="158">
        <f t="shared" si="4"/>
        <v>0</v>
      </c>
      <c r="P64" s="163">
        <f t="shared" si="4"/>
        <v>0</v>
      </c>
    </row>
    <row r="65" spans="1:16" ht="16.149999999999999" customHeight="1">
      <c r="A65" s="367" t="s">
        <v>487</v>
      </c>
      <c r="B65" s="554">
        <v>400</v>
      </c>
      <c r="C65" s="554">
        <v>70</v>
      </c>
      <c r="D65" s="158">
        <f t="shared" si="3"/>
        <v>28</v>
      </c>
      <c r="E65" s="159"/>
      <c r="F65" s="160"/>
      <c r="G65" s="161"/>
      <c r="H65" s="161">
        <v>1</v>
      </c>
      <c r="I65" s="161"/>
      <c r="J65" s="161"/>
      <c r="K65" s="161"/>
      <c r="L65" s="118">
        <f t="shared" si="4"/>
        <v>0</v>
      </c>
      <c r="M65" s="158">
        <f t="shared" si="4"/>
        <v>30</v>
      </c>
      <c r="N65" s="158">
        <f t="shared" si="4"/>
        <v>0</v>
      </c>
      <c r="O65" s="158">
        <f t="shared" si="4"/>
        <v>0</v>
      </c>
      <c r="P65" s="163">
        <f t="shared" si="4"/>
        <v>0</v>
      </c>
    </row>
    <row r="66" spans="1:16" s="4" customFormat="1" ht="16.149999999999999" customHeight="1">
      <c r="A66" s="172" t="s">
        <v>488</v>
      </c>
      <c r="B66" s="165"/>
      <c r="C66" s="165"/>
      <c r="D66" s="165">
        <v>80</v>
      </c>
      <c r="E66" s="166"/>
      <c r="F66" s="167"/>
      <c r="G66" s="168">
        <v>1</v>
      </c>
      <c r="H66" s="168"/>
      <c r="I66" s="168"/>
      <c r="J66" s="168"/>
      <c r="K66" s="168"/>
      <c r="L66" s="169">
        <f>ROUND(G66*$D66,-1)</f>
        <v>80</v>
      </c>
      <c r="M66" s="165">
        <f>ROUND(H66*$D66,-1)</f>
        <v>0</v>
      </c>
      <c r="N66" s="165">
        <f>ROUND(I66*$D66,-1)</f>
        <v>0</v>
      </c>
      <c r="O66" s="165">
        <f>ROUND(J66*$D66,-1)</f>
        <v>0</v>
      </c>
      <c r="P66" s="171">
        <f>ROUND(K66*$D66,-1)</f>
        <v>0</v>
      </c>
    </row>
    <row r="67" spans="1:16" ht="16.149999999999999" customHeight="1">
      <c r="A67" s="367" t="s">
        <v>60</v>
      </c>
      <c r="B67" s="158">
        <v>200</v>
      </c>
      <c r="C67" s="158">
        <v>500</v>
      </c>
      <c r="D67" s="158">
        <f t="shared" si="3"/>
        <v>100</v>
      </c>
      <c r="E67" s="159" t="s">
        <v>24</v>
      </c>
      <c r="F67" s="160">
        <v>0.8</v>
      </c>
      <c r="G67" s="161">
        <v>0.2</v>
      </c>
      <c r="H67" s="161"/>
      <c r="I67" s="161"/>
      <c r="J67" s="161"/>
      <c r="K67" s="161"/>
      <c r="L67" s="118">
        <f t="shared" ref="L67:P68" si="5">ROUND(G67*$D67,-1)</f>
        <v>20</v>
      </c>
      <c r="M67" s="158">
        <f t="shared" si="5"/>
        <v>0</v>
      </c>
      <c r="N67" s="158">
        <f t="shared" si="5"/>
        <v>0</v>
      </c>
      <c r="O67" s="158">
        <f t="shared" si="5"/>
        <v>0</v>
      </c>
      <c r="P67" s="163">
        <f t="shared" si="5"/>
        <v>0</v>
      </c>
    </row>
    <row r="68" spans="1:16" ht="16.149999999999999" customHeight="1">
      <c r="A68" s="164" t="s">
        <v>61</v>
      </c>
      <c r="B68" s="158">
        <v>1000</v>
      </c>
      <c r="C68" s="158">
        <v>100</v>
      </c>
      <c r="D68" s="158">
        <f t="shared" si="3"/>
        <v>100</v>
      </c>
      <c r="E68" s="159"/>
      <c r="F68" s="160"/>
      <c r="G68" s="161"/>
      <c r="H68" s="161">
        <v>1</v>
      </c>
      <c r="I68" s="161"/>
      <c r="J68" s="161"/>
      <c r="K68" s="161"/>
      <c r="L68" s="118">
        <f t="shared" si="5"/>
        <v>0</v>
      </c>
      <c r="M68" s="158">
        <f t="shared" si="5"/>
        <v>100</v>
      </c>
      <c r="N68" s="158">
        <f t="shared" si="5"/>
        <v>0</v>
      </c>
      <c r="O68" s="158">
        <f t="shared" si="5"/>
        <v>0</v>
      </c>
      <c r="P68" s="163">
        <f t="shared" si="5"/>
        <v>0</v>
      </c>
    </row>
    <row r="69" spans="1:16" ht="16.149999999999999" customHeight="1">
      <c r="A69" s="164"/>
      <c r="B69" s="158"/>
      <c r="C69" s="158"/>
      <c r="D69" s="158"/>
      <c r="E69" s="159"/>
      <c r="F69" s="160"/>
      <c r="G69" s="161"/>
      <c r="H69" s="161"/>
      <c r="I69" s="161"/>
      <c r="J69" s="161"/>
      <c r="K69" s="161"/>
      <c r="L69" s="118"/>
      <c r="M69" s="158"/>
      <c r="N69" s="158"/>
      <c r="O69" s="158"/>
      <c r="P69" s="163"/>
    </row>
    <row r="70" spans="1:16" ht="16.149999999999999" customHeight="1">
      <c r="A70" s="147" t="s">
        <v>21</v>
      </c>
      <c r="B70" s="158"/>
      <c r="C70" s="158"/>
      <c r="D70" s="158"/>
      <c r="E70" s="159"/>
      <c r="F70" s="160"/>
      <c r="G70" s="161"/>
      <c r="H70" s="161"/>
      <c r="I70" s="161"/>
      <c r="J70" s="161"/>
      <c r="K70" s="161"/>
      <c r="L70" s="118"/>
      <c r="M70" s="158"/>
      <c r="N70" s="158"/>
      <c r="O70" s="158"/>
      <c r="P70" s="163"/>
    </row>
    <row r="71" spans="1:16" ht="16.149999999999999" customHeight="1">
      <c r="A71" s="164" t="s">
        <v>62</v>
      </c>
      <c r="B71" s="158">
        <v>11000</v>
      </c>
      <c r="C71" s="158">
        <v>65</v>
      </c>
      <c r="D71" s="158">
        <f t="shared" ref="D71:D96" si="6">C71*B71/1000</f>
        <v>715</v>
      </c>
      <c r="E71" s="159"/>
      <c r="F71" s="160"/>
      <c r="G71" s="161">
        <v>0.4</v>
      </c>
      <c r="H71" s="161">
        <v>0.6</v>
      </c>
      <c r="I71" s="161"/>
      <c r="J71" s="161"/>
      <c r="K71" s="161"/>
      <c r="L71" s="118">
        <f t="shared" ref="L71:P96" si="7">ROUND(G71*$D71,-1)</f>
        <v>290</v>
      </c>
      <c r="M71" s="158">
        <f t="shared" si="7"/>
        <v>430</v>
      </c>
      <c r="N71" s="158">
        <f t="shared" si="7"/>
        <v>0</v>
      </c>
      <c r="O71" s="158">
        <f t="shared" si="7"/>
        <v>0</v>
      </c>
      <c r="P71" s="163">
        <f t="shared" si="7"/>
        <v>0</v>
      </c>
    </row>
    <row r="72" spans="1:16" ht="16.149999999999999" customHeight="1">
      <c r="A72" s="164" t="s">
        <v>63</v>
      </c>
      <c r="B72" s="158">
        <v>5000</v>
      </c>
      <c r="C72" s="158">
        <v>65</v>
      </c>
      <c r="D72" s="158">
        <f t="shared" si="6"/>
        <v>325</v>
      </c>
      <c r="E72" s="159"/>
      <c r="F72" s="160"/>
      <c r="G72" s="161"/>
      <c r="H72" s="161"/>
      <c r="I72" s="161"/>
      <c r="J72" s="161"/>
      <c r="K72" s="161"/>
      <c r="L72" s="118">
        <f t="shared" si="7"/>
        <v>0</v>
      </c>
      <c r="M72" s="158">
        <f t="shared" si="7"/>
        <v>0</v>
      </c>
      <c r="N72" s="158">
        <f t="shared" si="7"/>
        <v>0</v>
      </c>
      <c r="O72" s="158">
        <f t="shared" si="7"/>
        <v>0</v>
      </c>
      <c r="P72" s="163">
        <f t="shared" si="7"/>
        <v>0</v>
      </c>
    </row>
    <row r="73" spans="1:16" ht="16.149999999999999" customHeight="1">
      <c r="A73" s="164" t="s">
        <v>64</v>
      </c>
      <c r="B73" s="158">
        <v>4000</v>
      </c>
      <c r="C73" s="158">
        <v>65</v>
      </c>
      <c r="D73" s="158">
        <f t="shared" si="6"/>
        <v>260</v>
      </c>
      <c r="E73" s="159"/>
      <c r="F73" s="160"/>
      <c r="G73" s="161">
        <v>1</v>
      </c>
      <c r="H73" s="161"/>
      <c r="I73" s="161"/>
      <c r="J73" s="161"/>
      <c r="K73" s="161"/>
      <c r="L73" s="118">
        <f t="shared" si="7"/>
        <v>260</v>
      </c>
      <c r="M73" s="158">
        <f t="shared" si="7"/>
        <v>0</v>
      </c>
      <c r="N73" s="158">
        <f t="shared" si="7"/>
        <v>0</v>
      </c>
      <c r="O73" s="158">
        <f t="shared" si="7"/>
        <v>0</v>
      </c>
      <c r="P73" s="163">
        <f t="shared" si="7"/>
        <v>0</v>
      </c>
    </row>
    <row r="74" spans="1:16" ht="16.149999999999999" customHeight="1">
      <c r="A74" s="367" t="s">
        <v>420</v>
      </c>
      <c r="B74" s="158">
        <v>4700</v>
      </c>
      <c r="C74" s="158">
        <v>65</v>
      </c>
      <c r="D74" s="158">
        <f t="shared" si="6"/>
        <v>305.5</v>
      </c>
      <c r="E74" s="159"/>
      <c r="F74" s="160"/>
      <c r="G74" s="161"/>
      <c r="H74" s="161"/>
      <c r="I74" s="161"/>
      <c r="J74" s="161">
        <v>1</v>
      </c>
      <c r="K74" s="161"/>
      <c r="L74" s="118">
        <f t="shared" si="7"/>
        <v>0</v>
      </c>
      <c r="M74" s="158">
        <f t="shared" si="7"/>
        <v>0</v>
      </c>
      <c r="N74" s="158">
        <f t="shared" si="7"/>
        <v>0</v>
      </c>
      <c r="O74" s="158">
        <f t="shared" si="7"/>
        <v>310</v>
      </c>
      <c r="P74" s="163">
        <f t="shared" si="7"/>
        <v>0</v>
      </c>
    </row>
    <row r="75" spans="1:16" ht="16.149999999999999" customHeight="1">
      <c r="A75" s="164" t="s">
        <v>65</v>
      </c>
      <c r="B75" s="158">
        <v>700</v>
      </c>
      <c r="C75" s="158">
        <v>60</v>
      </c>
      <c r="D75" s="158">
        <f t="shared" si="6"/>
        <v>42</v>
      </c>
      <c r="E75" s="159"/>
      <c r="F75" s="160"/>
      <c r="G75" s="161"/>
      <c r="H75" s="161"/>
      <c r="I75" s="161"/>
      <c r="J75" s="161"/>
      <c r="K75" s="161"/>
      <c r="L75" s="118">
        <f t="shared" si="7"/>
        <v>0</v>
      </c>
      <c r="M75" s="158">
        <f t="shared" si="7"/>
        <v>0</v>
      </c>
      <c r="N75" s="158">
        <f t="shared" si="7"/>
        <v>0</v>
      </c>
      <c r="O75" s="158">
        <f t="shared" si="7"/>
        <v>0</v>
      </c>
      <c r="P75" s="163">
        <f t="shared" si="7"/>
        <v>0</v>
      </c>
    </row>
    <row r="76" spans="1:16" ht="16.149999999999999" customHeight="1">
      <c r="A76" s="164" t="s">
        <v>66</v>
      </c>
      <c r="B76" s="158">
        <v>600</v>
      </c>
      <c r="C76" s="158">
        <v>60</v>
      </c>
      <c r="D76" s="158">
        <f t="shared" si="6"/>
        <v>36</v>
      </c>
      <c r="E76" s="159"/>
      <c r="F76" s="160"/>
      <c r="G76" s="161"/>
      <c r="H76" s="161"/>
      <c r="I76" s="161"/>
      <c r="J76" s="161"/>
      <c r="K76" s="161"/>
      <c r="L76" s="118">
        <f t="shared" si="7"/>
        <v>0</v>
      </c>
      <c r="M76" s="158">
        <f t="shared" si="7"/>
        <v>0</v>
      </c>
      <c r="N76" s="158">
        <f t="shared" si="7"/>
        <v>0</v>
      </c>
      <c r="O76" s="158">
        <f t="shared" si="7"/>
        <v>0</v>
      </c>
      <c r="P76" s="163">
        <f t="shared" si="7"/>
        <v>0</v>
      </c>
    </row>
    <row r="77" spans="1:16" ht="16.149999999999999" customHeight="1">
      <c r="A77" s="164" t="s">
        <v>67</v>
      </c>
      <c r="B77" s="158">
        <v>300</v>
      </c>
      <c r="C77" s="158">
        <v>65</v>
      </c>
      <c r="D77" s="158">
        <f t="shared" si="6"/>
        <v>19.5</v>
      </c>
      <c r="E77" s="159" t="s">
        <v>28</v>
      </c>
      <c r="F77" s="160"/>
      <c r="G77" s="161">
        <v>1</v>
      </c>
      <c r="H77" s="161"/>
      <c r="I77" s="161"/>
      <c r="J77" s="161"/>
      <c r="K77" s="161"/>
      <c r="L77" s="118">
        <f t="shared" si="7"/>
        <v>20</v>
      </c>
      <c r="M77" s="158">
        <f t="shared" si="7"/>
        <v>0</v>
      </c>
      <c r="N77" s="158">
        <f t="shared" si="7"/>
        <v>0</v>
      </c>
      <c r="O77" s="158">
        <f t="shared" si="7"/>
        <v>0</v>
      </c>
      <c r="P77" s="163">
        <f t="shared" si="7"/>
        <v>0</v>
      </c>
    </row>
    <row r="78" spans="1:16" ht="16.149999999999999" customHeight="1">
      <c r="A78" s="164" t="s">
        <v>68</v>
      </c>
      <c r="B78" s="158">
        <v>4400</v>
      </c>
      <c r="C78" s="158">
        <v>75</v>
      </c>
      <c r="D78" s="158">
        <f t="shared" si="6"/>
        <v>330</v>
      </c>
      <c r="E78" s="159"/>
      <c r="F78" s="160"/>
      <c r="G78" s="161"/>
      <c r="H78" s="161"/>
      <c r="I78" s="161"/>
      <c r="J78" s="161"/>
      <c r="K78" s="161"/>
      <c r="L78" s="118">
        <f t="shared" si="7"/>
        <v>0</v>
      </c>
      <c r="M78" s="158">
        <f t="shared" si="7"/>
        <v>0</v>
      </c>
      <c r="N78" s="158">
        <f t="shared" si="7"/>
        <v>0</v>
      </c>
      <c r="O78" s="158">
        <f t="shared" si="7"/>
        <v>0</v>
      </c>
      <c r="P78" s="163">
        <f t="shared" si="7"/>
        <v>0</v>
      </c>
    </row>
    <row r="79" spans="1:16" ht="16.149999999999999" customHeight="1">
      <c r="A79" s="164" t="s">
        <v>69</v>
      </c>
      <c r="B79" s="158">
        <v>1800</v>
      </c>
      <c r="C79" s="158">
        <v>65</v>
      </c>
      <c r="D79" s="158">
        <f t="shared" si="6"/>
        <v>117</v>
      </c>
      <c r="E79" s="159"/>
      <c r="F79" s="160"/>
      <c r="G79" s="161"/>
      <c r="H79" s="161"/>
      <c r="I79" s="161"/>
      <c r="J79" s="161"/>
      <c r="K79" s="161"/>
      <c r="L79" s="118">
        <f t="shared" si="7"/>
        <v>0</v>
      </c>
      <c r="M79" s="158">
        <f t="shared" si="7"/>
        <v>0</v>
      </c>
      <c r="N79" s="158">
        <f t="shared" si="7"/>
        <v>0</v>
      </c>
      <c r="O79" s="158">
        <f t="shared" si="7"/>
        <v>0</v>
      </c>
      <c r="P79" s="163">
        <f t="shared" si="7"/>
        <v>0</v>
      </c>
    </row>
    <row r="80" spans="1:16" ht="16.149999999999999" customHeight="1">
      <c r="A80" s="164" t="s">
        <v>70</v>
      </c>
      <c r="B80" s="158">
        <v>4500</v>
      </c>
      <c r="C80" s="158">
        <v>35</v>
      </c>
      <c r="D80" s="158">
        <f t="shared" si="6"/>
        <v>157.5</v>
      </c>
      <c r="E80" s="159"/>
      <c r="F80" s="160"/>
      <c r="G80" s="161"/>
      <c r="H80" s="161"/>
      <c r="I80" s="161"/>
      <c r="J80" s="161"/>
      <c r="K80" s="161"/>
      <c r="L80" s="118">
        <f t="shared" si="7"/>
        <v>0</v>
      </c>
      <c r="M80" s="158">
        <f t="shared" si="7"/>
        <v>0</v>
      </c>
      <c r="N80" s="158">
        <f t="shared" si="7"/>
        <v>0</v>
      </c>
      <c r="O80" s="158">
        <f t="shared" si="7"/>
        <v>0</v>
      </c>
      <c r="P80" s="163">
        <f t="shared" si="7"/>
        <v>0</v>
      </c>
    </row>
    <row r="81" spans="1:16" ht="16.149999999999999" customHeight="1">
      <c r="A81" s="164" t="s">
        <v>71</v>
      </c>
      <c r="B81" s="177">
        <v>1100</v>
      </c>
      <c r="C81" s="158">
        <v>65</v>
      </c>
      <c r="D81" s="158">
        <f t="shared" si="6"/>
        <v>71.5</v>
      </c>
      <c r="E81" s="159"/>
      <c r="F81" s="160"/>
      <c r="G81" s="161"/>
      <c r="H81" s="161"/>
      <c r="I81" s="161"/>
      <c r="J81" s="161"/>
      <c r="K81" s="161"/>
      <c r="L81" s="118">
        <f t="shared" si="7"/>
        <v>0</v>
      </c>
      <c r="M81" s="158">
        <f t="shared" si="7"/>
        <v>0</v>
      </c>
      <c r="N81" s="158">
        <f t="shared" si="7"/>
        <v>0</v>
      </c>
      <c r="O81" s="158">
        <f t="shared" si="7"/>
        <v>0</v>
      </c>
      <c r="P81" s="163">
        <f t="shared" si="7"/>
        <v>0</v>
      </c>
    </row>
    <row r="82" spans="1:16" ht="16.149999999999999" customHeight="1">
      <c r="A82" s="164" t="s">
        <v>72</v>
      </c>
      <c r="B82" s="177">
        <v>4000</v>
      </c>
      <c r="C82" s="158">
        <v>65</v>
      </c>
      <c r="D82" s="158">
        <f t="shared" si="6"/>
        <v>260</v>
      </c>
      <c r="E82" s="159"/>
      <c r="F82" s="160"/>
      <c r="G82" s="161"/>
      <c r="H82" s="161"/>
      <c r="I82" s="161"/>
      <c r="J82" s="161">
        <v>1</v>
      </c>
      <c r="K82" s="161"/>
      <c r="L82" s="118">
        <f t="shared" si="7"/>
        <v>0</v>
      </c>
      <c r="M82" s="158">
        <f t="shared" si="7"/>
        <v>0</v>
      </c>
      <c r="N82" s="158">
        <f t="shared" si="7"/>
        <v>0</v>
      </c>
      <c r="O82" s="158">
        <f t="shared" si="7"/>
        <v>260</v>
      </c>
      <c r="P82" s="163">
        <f t="shared" si="7"/>
        <v>0</v>
      </c>
    </row>
    <row r="83" spans="1:16" ht="16.149999999999999" customHeight="1">
      <c r="A83" s="164" t="s">
        <v>73</v>
      </c>
      <c r="B83" s="158">
        <v>2400</v>
      </c>
      <c r="C83" s="158">
        <v>65</v>
      </c>
      <c r="D83" s="158">
        <f t="shared" si="6"/>
        <v>156</v>
      </c>
      <c r="E83" s="175"/>
      <c r="F83" s="178"/>
      <c r="G83" s="179"/>
      <c r="H83" s="180"/>
      <c r="I83" s="180"/>
      <c r="J83" s="180"/>
      <c r="K83" s="180"/>
      <c r="L83" s="181">
        <f t="shared" si="7"/>
        <v>0</v>
      </c>
      <c r="M83" s="182">
        <f t="shared" si="7"/>
        <v>0</v>
      </c>
      <c r="N83" s="182">
        <f t="shared" si="7"/>
        <v>0</v>
      </c>
      <c r="O83" s="182">
        <f t="shared" si="7"/>
        <v>0</v>
      </c>
      <c r="P83" s="183">
        <f t="shared" si="7"/>
        <v>0</v>
      </c>
    </row>
    <row r="84" spans="1:16" ht="16.149999999999999" customHeight="1">
      <c r="A84" s="164" t="s">
        <v>74</v>
      </c>
      <c r="B84" s="158">
        <v>2800</v>
      </c>
      <c r="C84" s="158">
        <v>65</v>
      </c>
      <c r="D84" s="158">
        <f t="shared" si="6"/>
        <v>182</v>
      </c>
      <c r="E84" s="175"/>
      <c r="F84" s="160"/>
      <c r="G84" s="161"/>
      <c r="H84" s="161"/>
      <c r="I84" s="161"/>
      <c r="J84" s="161">
        <v>1</v>
      </c>
      <c r="K84" s="161"/>
      <c r="L84" s="181">
        <f t="shared" si="7"/>
        <v>0</v>
      </c>
      <c r="M84" s="182">
        <f t="shared" si="7"/>
        <v>0</v>
      </c>
      <c r="N84" s="182">
        <f t="shared" si="7"/>
        <v>0</v>
      </c>
      <c r="O84" s="182">
        <f t="shared" si="7"/>
        <v>180</v>
      </c>
      <c r="P84" s="183">
        <f t="shared" si="7"/>
        <v>0</v>
      </c>
    </row>
    <row r="85" spans="1:16" ht="16.149999999999999" customHeight="1">
      <c r="A85" s="164" t="s">
        <v>75</v>
      </c>
      <c r="B85" s="158">
        <v>4600</v>
      </c>
      <c r="C85" s="158">
        <v>65</v>
      </c>
      <c r="D85" s="158">
        <f t="shared" si="6"/>
        <v>299</v>
      </c>
      <c r="E85" s="175"/>
      <c r="F85" s="160"/>
      <c r="G85" s="161"/>
      <c r="H85" s="161"/>
      <c r="I85" s="161"/>
      <c r="J85" s="161"/>
      <c r="K85" s="161"/>
      <c r="L85" s="118">
        <f t="shared" si="7"/>
        <v>0</v>
      </c>
      <c r="M85" s="158">
        <f t="shared" si="7"/>
        <v>0</v>
      </c>
      <c r="N85" s="158">
        <f t="shared" si="7"/>
        <v>0</v>
      </c>
      <c r="O85" s="158">
        <f t="shared" si="7"/>
        <v>0</v>
      </c>
      <c r="P85" s="163">
        <f t="shared" si="7"/>
        <v>0</v>
      </c>
    </row>
    <row r="86" spans="1:16" ht="16.149999999999999" customHeight="1">
      <c r="A86" s="164" t="s">
        <v>77</v>
      </c>
      <c r="B86" s="158">
        <v>1700</v>
      </c>
      <c r="C86" s="158">
        <v>60</v>
      </c>
      <c r="D86" s="158">
        <f t="shared" si="6"/>
        <v>102</v>
      </c>
      <c r="E86" s="159"/>
      <c r="F86" s="160"/>
      <c r="G86" s="161"/>
      <c r="H86" s="161"/>
      <c r="I86" s="161"/>
      <c r="J86" s="161"/>
      <c r="K86" s="161"/>
      <c r="L86" s="118">
        <f t="shared" si="7"/>
        <v>0</v>
      </c>
      <c r="M86" s="158">
        <f t="shared" si="7"/>
        <v>0</v>
      </c>
      <c r="N86" s="158">
        <f t="shared" si="7"/>
        <v>0</v>
      </c>
      <c r="O86" s="158">
        <f t="shared" si="7"/>
        <v>0</v>
      </c>
      <c r="P86" s="163">
        <f t="shared" si="7"/>
        <v>0</v>
      </c>
    </row>
    <row r="87" spans="1:16" ht="16.149999999999999" customHeight="1">
      <c r="A87" s="164" t="s">
        <v>78</v>
      </c>
      <c r="B87" s="158">
        <v>1100</v>
      </c>
      <c r="C87" s="158">
        <v>65</v>
      </c>
      <c r="D87" s="158">
        <f t="shared" si="6"/>
        <v>71.5</v>
      </c>
      <c r="E87" s="159"/>
      <c r="F87" s="160"/>
      <c r="G87" s="161"/>
      <c r="H87" s="161"/>
      <c r="I87" s="161"/>
      <c r="J87" s="161"/>
      <c r="K87" s="161"/>
      <c r="L87" s="118">
        <f t="shared" si="7"/>
        <v>0</v>
      </c>
      <c r="M87" s="158">
        <f t="shared" si="7"/>
        <v>0</v>
      </c>
      <c r="N87" s="158">
        <f t="shared" si="7"/>
        <v>0</v>
      </c>
      <c r="O87" s="158">
        <f t="shared" si="7"/>
        <v>0</v>
      </c>
      <c r="P87" s="163">
        <f t="shared" si="7"/>
        <v>0</v>
      </c>
    </row>
    <row r="88" spans="1:16" ht="16.149999999999999" customHeight="1">
      <c r="A88" s="164" t="s">
        <v>79</v>
      </c>
      <c r="B88" s="158">
        <v>2500</v>
      </c>
      <c r="C88" s="158">
        <v>65</v>
      </c>
      <c r="D88" s="158">
        <f t="shared" si="6"/>
        <v>162.5</v>
      </c>
      <c r="E88" s="159"/>
      <c r="F88" s="160"/>
      <c r="G88" s="161"/>
      <c r="H88" s="161"/>
      <c r="I88" s="161"/>
      <c r="J88" s="161"/>
      <c r="K88" s="161"/>
      <c r="L88" s="118">
        <f t="shared" si="7"/>
        <v>0</v>
      </c>
      <c r="M88" s="158">
        <f t="shared" si="7"/>
        <v>0</v>
      </c>
      <c r="N88" s="158">
        <f t="shared" si="7"/>
        <v>0</v>
      </c>
      <c r="O88" s="158">
        <f t="shared" si="7"/>
        <v>0</v>
      </c>
      <c r="P88" s="163">
        <f t="shared" si="7"/>
        <v>0</v>
      </c>
    </row>
    <row r="89" spans="1:16" ht="16.149999999999999" customHeight="1">
      <c r="A89" s="164" t="s">
        <v>80</v>
      </c>
      <c r="B89" s="158">
        <v>850</v>
      </c>
      <c r="C89" s="158">
        <v>60</v>
      </c>
      <c r="D89" s="158">
        <f t="shared" si="6"/>
        <v>51</v>
      </c>
      <c r="E89" s="159"/>
      <c r="F89" s="160"/>
      <c r="G89" s="161"/>
      <c r="H89" s="161"/>
      <c r="I89" s="161"/>
      <c r="J89" s="161"/>
      <c r="K89" s="161"/>
      <c r="L89" s="118">
        <f t="shared" si="7"/>
        <v>0</v>
      </c>
      <c r="M89" s="158">
        <f t="shared" si="7"/>
        <v>0</v>
      </c>
      <c r="N89" s="158">
        <f t="shared" si="7"/>
        <v>0</v>
      </c>
      <c r="O89" s="158">
        <f t="shared" si="7"/>
        <v>0</v>
      </c>
      <c r="P89" s="163">
        <f t="shared" si="7"/>
        <v>0</v>
      </c>
    </row>
    <row r="90" spans="1:16" ht="16.149999999999999" customHeight="1">
      <c r="A90" s="164" t="s">
        <v>81</v>
      </c>
      <c r="B90" s="158">
        <v>400</v>
      </c>
      <c r="C90" s="158">
        <v>60</v>
      </c>
      <c r="D90" s="158">
        <f t="shared" si="6"/>
        <v>24</v>
      </c>
      <c r="E90" s="159"/>
      <c r="F90" s="160"/>
      <c r="G90" s="161"/>
      <c r="H90" s="161"/>
      <c r="I90" s="161"/>
      <c r="J90" s="161"/>
      <c r="K90" s="161"/>
      <c r="L90" s="118">
        <f t="shared" si="7"/>
        <v>0</v>
      </c>
      <c r="M90" s="158">
        <f t="shared" si="7"/>
        <v>0</v>
      </c>
      <c r="N90" s="158">
        <f t="shared" si="7"/>
        <v>0</v>
      </c>
      <c r="O90" s="158">
        <f t="shared" si="7"/>
        <v>0</v>
      </c>
      <c r="P90" s="163">
        <f t="shared" si="7"/>
        <v>0</v>
      </c>
    </row>
    <row r="91" spans="1:16" ht="16.149999999999999" customHeight="1">
      <c r="A91" s="164" t="s">
        <v>82</v>
      </c>
      <c r="B91" s="158">
        <v>2100</v>
      </c>
      <c r="C91" s="158">
        <v>65</v>
      </c>
      <c r="D91" s="158">
        <f t="shared" si="6"/>
        <v>136.5</v>
      </c>
      <c r="E91" s="159"/>
      <c r="F91" s="160"/>
      <c r="G91" s="161"/>
      <c r="H91" s="161"/>
      <c r="I91" s="161"/>
      <c r="J91" s="161"/>
      <c r="K91" s="161"/>
      <c r="L91" s="118">
        <f t="shared" si="7"/>
        <v>0</v>
      </c>
      <c r="M91" s="158">
        <f t="shared" si="7"/>
        <v>0</v>
      </c>
      <c r="N91" s="158">
        <f t="shared" si="7"/>
        <v>0</v>
      </c>
      <c r="O91" s="158">
        <f t="shared" si="7"/>
        <v>0</v>
      </c>
      <c r="P91" s="163">
        <f t="shared" si="7"/>
        <v>0</v>
      </c>
    </row>
    <row r="92" spans="1:16" ht="16.149999999999999" customHeight="1">
      <c r="A92" s="164" t="s">
        <v>83</v>
      </c>
      <c r="B92" s="158">
        <v>12000</v>
      </c>
      <c r="C92" s="158">
        <v>80</v>
      </c>
      <c r="D92" s="158">
        <f t="shared" si="6"/>
        <v>960</v>
      </c>
      <c r="E92" s="159"/>
      <c r="F92" s="160"/>
      <c r="G92" s="161"/>
      <c r="H92" s="161"/>
      <c r="I92" s="161">
        <v>0.5</v>
      </c>
      <c r="J92" s="161">
        <v>0.5</v>
      </c>
      <c r="K92" s="161"/>
      <c r="L92" s="118">
        <f t="shared" si="7"/>
        <v>0</v>
      </c>
      <c r="M92" s="158">
        <f t="shared" si="7"/>
        <v>0</v>
      </c>
      <c r="N92" s="158">
        <f t="shared" si="7"/>
        <v>480</v>
      </c>
      <c r="O92" s="158">
        <f t="shared" si="7"/>
        <v>480</v>
      </c>
      <c r="P92" s="163">
        <f t="shared" si="7"/>
        <v>0</v>
      </c>
    </row>
    <row r="93" spans="1:16" ht="16.149999999999999" customHeight="1">
      <c r="A93" s="164" t="s">
        <v>84</v>
      </c>
      <c r="B93" s="158">
        <v>3500</v>
      </c>
      <c r="C93" s="158">
        <v>65</v>
      </c>
      <c r="D93" s="158">
        <f t="shared" si="6"/>
        <v>227.5</v>
      </c>
      <c r="E93" s="159"/>
      <c r="F93" s="160"/>
      <c r="G93" s="161"/>
      <c r="H93" s="161"/>
      <c r="I93" s="161"/>
      <c r="J93" s="161"/>
      <c r="K93" s="161">
        <v>1</v>
      </c>
      <c r="L93" s="118">
        <f t="shared" si="7"/>
        <v>0</v>
      </c>
      <c r="M93" s="158">
        <f t="shared" si="7"/>
        <v>0</v>
      </c>
      <c r="N93" s="158">
        <f t="shared" si="7"/>
        <v>0</v>
      </c>
      <c r="O93" s="158">
        <f t="shared" si="7"/>
        <v>0</v>
      </c>
      <c r="P93" s="163">
        <f t="shared" si="7"/>
        <v>230</v>
      </c>
    </row>
    <row r="94" spans="1:16" ht="16.149999999999999" customHeight="1">
      <c r="A94" s="164" t="s">
        <v>85</v>
      </c>
      <c r="B94" s="158">
        <v>3000</v>
      </c>
      <c r="C94" s="158">
        <v>65</v>
      </c>
      <c r="D94" s="158">
        <f t="shared" si="6"/>
        <v>195</v>
      </c>
      <c r="E94" s="159"/>
      <c r="F94" s="160"/>
      <c r="G94" s="161"/>
      <c r="H94" s="161"/>
      <c r="I94" s="161"/>
      <c r="J94" s="161"/>
      <c r="K94" s="161"/>
      <c r="L94" s="118">
        <f t="shared" si="7"/>
        <v>0</v>
      </c>
      <c r="M94" s="158">
        <f t="shared" si="7"/>
        <v>0</v>
      </c>
      <c r="N94" s="158">
        <f t="shared" si="7"/>
        <v>0</v>
      </c>
      <c r="O94" s="158">
        <f t="shared" si="7"/>
        <v>0</v>
      </c>
      <c r="P94" s="163">
        <f t="shared" si="7"/>
        <v>0</v>
      </c>
    </row>
    <row r="95" spans="1:16" ht="16.149999999999999" customHeight="1">
      <c r="A95" s="164" t="s">
        <v>86</v>
      </c>
      <c r="B95" s="158">
        <v>3000</v>
      </c>
      <c r="C95" s="158">
        <v>65</v>
      </c>
      <c r="D95" s="158">
        <f t="shared" si="6"/>
        <v>195</v>
      </c>
      <c r="E95" s="159"/>
      <c r="F95" s="160"/>
      <c r="G95" s="161"/>
      <c r="H95" s="161"/>
      <c r="I95" s="161"/>
      <c r="J95" s="161"/>
      <c r="K95" s="161"/>
      <c r="L95" s="118">
        <f t="shared" si="7"/>
        <v>0</v>
      </c>
      <c r="M95" s="158">
        <f t="shared" si="7"/>
        <v>0</v>
      </c>
      <c r="N95" s="158">
        <f t="shared" si="7"/>
        <v>0</v>
      </c>
      <c r="O95" s="158">
        <f t="shared" si="7"/>
        <v>0</v>
      </c>
      <c r="P95" s="163">
        <f t="shared" si="7"/>
        <v>0</v>
      </c>
    </row>
    <row r="96" spans="1:16" ht="16.149999999999999" customHeight="1">
      <c r="A96" s="164" t="s">
        <v>87</v>
      </c>
      <c r="B96" s="158">
        <v>350</v>
      </c>
      <c r="C96" s="158">
        <v>60</v>
      </c>
      <c r="D96" s="158">
        <f t="shared" si="6"/>
        <v>21</v>
      </c>
      <c r="E96" s="159"/>
      <c r="F96" s="160"/>
      <c r="G96" s="161"/>
      <c r="H96" s="161"/>
      <c r="I96" s="161"/>
      <c r="J96" s="161"/>
      <c r="K96" s="161">
        <v>1</v>
      </c>
      <c r="L96" s="118">
        <f t="shared" si="7"/>
        <v>0</v>
      </c>
      <c r="M96" s="158">
        <f t="shared" si="7"/>
        <v>0</v>
      </c>
      <c r="N96" s="158">
        <f t="shared" si="7"/>
        <v>0</v>
      </c>
      <c r="O96" s="158">
        <f t="shared" si="7"/>
        <v>0</v>
      </c>
      <c r="P96" s="163">
        <f t="shared" si="7"/>
        <v>20</v>
      </c>
    </row>
    <row r="97" spans="1:16" ht="16.149999999999999" customHeight="1">
      <c r="A97" s="164"/>
      <c r="B97" s="158"/>
      <c r="C97" s="158"/>
      <c r="D97" s="158"/>
      <c r="E97" s="159"/>
      <c r="F97" s="160"/>
      <c r="G97" s="161"/>
      <c r="H97" s="161"/>
      <c r="I97" s="161"/>
      <c r="J97" s="161"/>
      <c r="K97" s="161"/>
      <c r="L97" s="118"/>
      <c r="M97" s="158"/>
      <c r="N97" s="158"/>
      <c r="O97" s="158"/>
      <c r="P97" s="163"/>
    </row>
    <row r="98" spans="1:16" ht="16.149999999999999" customHeight="1">
      <c r="A98" s="155" t="s">
        <v>88</v>
      </c>
      <c r="B98" s="99">
        <f>SUM(B100:B104)</f>
        <v>3700</v>
      </c>
      <c r="C98" s="99"/>
      <c r="D98" s="99">
        <f>SUM(D100:D104)</f>
        <v>370.5</v>
      </c>
      <c r="E98" s="156"/>
      <c r="F98" s="97"/>
      <c r="G98" s="157"/>
      <c r="H98" s="157"/>
      <c r="I98" s="157"/>
      <c r="J98" s="157"/>
      <c r="K98" s="157"/>
      <c r="L98" s="98">
        <f>SUM(L100:L104)</f>
        <v>100</v>
      </c>
      <c r="M98" s="189">
        <f>SUM(M100:M104)</f>
        <v>220</v>
      </c>
      <c r="N98" s="189">
        <f>SUM(N100:N104)</f>
        <v>0</v>
      </c>
      <c r="O98" s="189">
        <f>SUM(O100:O104)</f>
        <v>0</v>
      </c>
      <c r="P98" s="190">
        <f>SUM(P100:P104)</f>
        <v>0</v>
      </c>
    </row>
    <row r="99" spans="1:16" ht="16.149999999999999" customHeight="1">
      <c r="A99" s="147" t="s">
        <v>21</v>
      </c>
      <c r="B99" s="158"/>
      <c r="C99" s="158"/>
      <c r="D99" s="158"/>
      <c r="E99" s="159"/>
      <c r="F99" s="160"/>
      <c r="G99" s="161"/>
      <c r="H99" s="161"/>
      <c r="I99" s="161"/>
      <c r="J99" s="161"/>
      <c r="K99" s="161"/>
      <c r="L99" s="118"/>
      <c r="M99" s="158"/>
      <c r="N99" s="158"/>
      <c r="O99" s="158"/>
      <c r="P99" s="163"/>
    </row>
    <row r="100" spans="1:16" ht="16.149999999999999" customHeight="1">
      <c r="A100" s="164" t="s">
        <v>90</v>
      </c>
      <c r="B100" s="158">
        <v>500</v>
      </c>
      <c r="C100" s="158">
        <v>65</v>
      </c>
      <c r="D100" s="158">
        <f>C100*B100/1000</f>
        <v>32.5</v>
      </c>
      <c r="E100" s="159"/>
      <c r="F100" s="160"/>
      <c r="G100" s="161">
        <v>0</v>
      </c>
      <c r="H100" s="161">
        <v>1</v>
      </c>
      <c r="I100" s="161"/>
      <c r="J100" s="161"/>
      <c r="K100" s="161"/>
      <c r="L100" s="118">
        <f>ROUND(G100*$D100,-1)</f>
        <v>0</v>
      </c>
      <c r="M100" s="158">
        <f>ROUND(H100*$D100,-1)</f>
        <v>30</v>
      </c>
      <c r="N100" s="158">
        <f>ROUND(I100*$D100,-1)</f>
        <v>0</v>
      </c>
      <c r="O100" s="158">
        <f>ROUND(J100*$D100,-1)</f>
        <v>0</v>
      </c>
      <c r="P100" s="163">
        <f>ROUND(K100*$D100,-1)</f>
        <v>0</v>
      </c>
    </row>
    <row r="101" spans="1:16" ht="16.149999999999999" customHeight="1">
      <c r="A101" s="367" t="s">
        <v>91</v>
      </c>
      <c r="B101" s="158">
        <v>2200</v>
      </c>
      <c r="C101" s="158">
        <v>65</v>
      </c>
      <c r="D101" s="158">
        <f>C101*B101/1000</f>
        <v>143</v>
      </c>
      <c r="E101" s="159" t="s">
        <v>27</v>
      </c>
      <c r="F101" s="160"/>
      <c r="G101" s="161">
        <v>0.6</v>
      </c>
      <c r="H101" s="161">
        <v>0.4</v>
      </c>
      <c r="I101" s="161"/>
      <c r="J101" s="161"/>
      <c r="K101" s="161"/>
      <c r="L101" s="118">
        <f t="shared" ref="L101:P103" si="8">ROUND(G101*$D101,-1)</f>
        <v>90</v>
      </c>
      <c r="M101" s="158">
        <f t="shared" si="8"/>
        <v>60</v>
      </c>
      <c r="N101" s="158">
        <f t="shared" si="8"/>
        <v>0</v>
      </c>
      <c r="O101" s="158">
        <f t="shared" si="8"/>
        <v>0</v>
      </c>
      <c r="P101" s="163">
        <f t="shared" si="8"/>
        <v>0</v>
      </c>
    </row>
    <row r="102" spans="1:16" ht="16.149999999999999" customHeight="1">
      <c r="A102" s="367" t="s">
        <v>382</v>
      </c>
      <c r="B102" s="158"/>
      <c r="C102" s="158"/>
      <c r="D102" s="158">
        <v>130</v>
      </c>
      <c r="E102" s="159"/>
      <c r="F102" s="160"/>
      <c r="G102" s="161"/>
      <c r="H102" s="161">
        <v>1</v>
      </c>
      <c r="I102" s="161"/>
      <c r="J102" s="161"/>
      <c r="K102" s="161"/>
      <c r="L102" s="118">
        <f>ROUND(G102*$D102,-1)</f>
        <v>0</v>
      </c>
      <c r="M102" s="158">
        <f>ROUND(H102*$D102,-1)</f>
        <v>130</v>
      </c>
      <c r="N102" s="158">
        <f>ROUND(I102*$D102,-1)</f>
        <v>0</v>
      </c>
      <c r="O102" s="158">
        <f>ROUND(J102*$D102,-1)</f>
        <v>0</v>
      </c>
      <c r="P102" s="163">
        <f>ROUND(K102*$D102,-1)</f>
        <v>0</v>
      </c>
    </row>
    <row r="103" spans="1:16" ht="16.149999999999999" customHeight="1">
      <c r="A103" s="164" t="s">
        <v>92</v>
      </c>
      <c r="B103" s="158">
        <v>1000</v>
      </c>
      <c r="C103" s="158">
        <v>65</v>
      </c>
      <c r="D103" s="158">
        <f>C103*B103/1000</f>
        <v>65</v>
      </c>
      <c r="E103" s="159" t="s">
        <v>30</v>
      </c>
      <c r="F103" s="160">
        <v>0.8</v>
      </c>
      <c r="G103" s="161">
        <v>0.2</v>
      </c>
      <c r="H103" s="161"/>
      <c r="I103" s="161"/>
      <c r="J103" s="161"/>
      <c r="K103" s="161"/>
      <c r="L103" s="118">
        <f t="shared" si="8"/>
        <v>10</v>
      </c>
      <c r="M103" s="158">
        <f t="shared" si="8"/>
        <v>0</v>
      </c>
      <c r="N103" s="158">
        <f t="shared" si="8"/>
        <v>0</v>
      </c>
      <c r="O103" s="158">
        <f t="shared" si="8"/>
        <v>0</v>
      </c>
      <c r="P103" s="163">
        <f t="shared" si="8"/>
        <v>0</v>
      </c>
    </row>
    <row r="104" spans="1:16" ht="16.149999999999999" customHeight="1">
      <c r="A104" s="164"/>
      <c r="B104" s="158"/>
      <c r="C104" s="158"/>
      <c r="D104" s="158"/>
      <c r="E104" s="159"/>
      <c r="F104" s="160"/>
      <c r="G104" s="161"/>
      <c r="H104" s="161"/>
      <c r="I104" s="161"/>
      <c r="J104" s="161"/>
      <c r="K104" s="161"/>
      <c r="L104" s="118"/>
      <c r="M104" s="158"/>
      <c r="N104" s="158"/>
      <c r="O104" s="158"/>
      <c r="P104" s="163"/>
    </row>
    <row r="105" spans="1:16" ht="16.149999999999999" customHeight="1">
      <c r="A105" s="155" t="s">
        <v>25</v>
      </c>
      <c r="B105" s="158"/>
      <c r="C105" s="158"/>
      <c r="D105" s="99">
        <f>D106+D109</f>
        <v>350</v>
      </c>
      <c r="E105" s="159"/>
      <c r="F105" s="160"/>
      <c r="G105" s="161"/>
      <c r="H105" s="161"/>
      <c r="I105" s="161"/>
      <c r="J105" s="161"/>
      <c r="K105" s="161"/>
      <c r="L105" s="98">
        <f>SUM(L106:L109)</f>
        <v>130</v>
      </c>
      <c r="M105" s="189">
        <f>SUM(M106:M109)</f>
        <v>130</v>
      </c>
      <c r="N105" s="189">
        <f>SUM(N106:N109)</f>
        <v>130</v>
      </c>
      <c r="O105" s="189">
        <f>SUM(O106:O109)</f>
        <v>130</v>
      </c>
      <c r="P105" s="190">
        <f>SUM(P106:P109)</f>
        <v>130</v>
      </c>
    </row>
    <row r="106" spans="1:16" ht="16.149999999999999" customHeight="1">
      <c r="A106" s="164" t="s">
        <v>26</v>
      </c>
      <c r="B106" s="158"/>
      <c r="C106" s="158"/>
      <c r="D106" s="158">
        <v>250</v>
      </c>
      <c r="E106" s="159"/>
      <c r="F106" s="160"/>
      <c r="G106" s="161">
        <v>0.2</v>
      </c>
      <c r="H106" s="161">
        <v>0.2</v>
      </c>
      <c r="I106" s="161">
        <v>0.2</v>
      </c>
      <c r="J106" s="161">
        <v>0.2</v>
      </c>
      <c r="K106" s="161">
        <v>0.2</v>
      </c>
      <c r="L106" s="118">
        <f t="shared" ref="L106:P109" si="9">ROUND(G106*$D106,-1)</f>
        <v>50</v>
      </c>
      <c r="M106" s="158">
        <f t="shared" si="9"/>
        <v>50</v>
      </c>
      <c r="N106" s="158">
        <f t="shared" si="9"/>
        <v>50</v>
      </c>
      <c r="O106" s="158">
        <f t="shared" si="9"/>
        <v>50</v>
      </c>
      <c r="P106" s="163">
        <f t="shared" si="9"/>
        <v>50</v>
      </c>
    </row>
    <row r="107" spans="1:16" ht="16.149999999999999" customHeight="1">
      <c r="A107" s="367" t="s">
        <v>538</v>
      </c>
      <c r="B107" s="158"/>
      <c r="C107" s="158"/>
      <c r="D107" s="158">
        <v>50</v>
      </c>
      <c r="E107" s="159"/>
      <c r="F107" s="160"/>
      <c r="G107" s="161">
        <v>0.2</v>
      </c>
      <c r="H107" s="161">
        <v>0.2</v>
      </c>
      <c r="I107" s="161">
        <v>0.2</v>
      </c>
      <c r="J107" s="161">
        <v>0.2</v>
      </c>
      <c r="K107" s="161">
        <v>0.2</v>
      </c>
      <c r="L107" s="118">
        <f t="shared" ref="L107:P108" si="10">ROUND(G107*$D107,-1)</f>
        <v>10</v>
      </c>
      <c r="M107" s="158">
        <f t="shared" si="10"/>
        <v>10</v>
      </c>
      <c r="N107" s="158">
        <f t="shared" si="10"/>
        <v>10</v>
      </c>
      <c r="O107" s="158">
        <f t="shared" si="10"/>
        <v>10</v>
      </c>
      <c r="P107" s="163">
        <f t="shared" si="10"/>
        <v>10</v>
      </c>
    </row>
    <row r="108" spans="1:16" ht="16.149999999999999" customHeight="1">
      <c r="A108" s="367" t="s">
        <v>539</v>
      </c>
      <c r="B108" s="158"/>
      <c r="C108" s="158"/>
      <c r="D108" s="158">
        <v>250</v>
      </c>
      <c r="E108" s="159"/>
      <c r="F108" s="160"/>
      <c r="G108" s="161">
        <v>0.2</v>
      </c>
      <c r="H108" s="161">
        <v>0.2</v>
      </c>
      <c r="I108" s="161">
        <v>0.2</v>
      </c>
      <c r="J108" s="161">
        <v>0.2</v>
      </c>
      <c r="K108" s="161">
        <v>0.2</v>
      </c>
      <c r="L108" s="118">
        <f t="shared" si="10"/>
        <v>50</v>
      </c>
      <c r="M108" s="158">
        <f t="shared" si="10"/>
        <v>50</v>
      </c>
      <c r="N108" s="158">
        <f t="shared" si="10"/>
        <v>50</v>
      </c>
      <c r="O108" s="158">
        <f t="shared" si="10"/>
        <v>50</v>
      </c>
      <c r="P108" s="163">
        <f t="shared" si="10"/>
        <v>50</v>
      </c>
    </row>
    <row r="109" spans="1:16" ht="16.149999999999999" customHeight="1">
      <c r="A109" s="164" t="s">
        <v>31</v>
      </c>
      <c r="B109" s="158"/>
      <c r="C109" s="158"/>
      <c r="D109" s="158">
        <v>100</v>
      </c>
      <c r="E109" s="159"/>
      <c r="F109" s="160"/>
      <c r="G109" s="161">
        <v>0.2</v>
      </c>
      <c r="H109" s="161">
        <v>0.2</v>
      </c>
      <c r="I109" s="161">
        <v>0.2</v>
      </c>
      <c r="J109" s="161">
        <v>0.2</v>
      </c>
      <c r="K109" s="161">
        <v>0.2</v>
      </c>
      <c r="L109" s="118">
        <f t="shared" si="9"/>
        <v>20</v>
      </c>
      <c r="M109" s="158">
        <f t="shared" si="9"/>
        <v>20</v>
      </c>
      <c r="N109" s="158">
        <f t="shared" si="9"/>
        <v>20</v>
      </c>
      <c r="O109" s="158">
        <f t="shared" si="9"/>
        <v>20</v>
      </c>
      <c r="P109" s="163">
        <f t="shared" si="9"/>
        <v>20</v>
      </c>
    </row>
    <row r="110" spans="1:16" ht="16.149999999999999" customHeight="1">
      <c r="A110" s="164"/>
      <c r="B110" s="158"/>
      <c r="C110" s="158"/>
      <c r="D110" s="158"/>
      <c r="E110" s="159"/>
      <c r="F110" s="160"/>
      <c r="G110" s="161"/>
      <c r="H110" s="161"/>
      <c r="I110" s="161"/>
      <c r="J110" s="161"/>
      <c r="K110" s="161"/>
      <c r="L110" s="118"/>
      <c r="M110" s="158"/>
      <c r="N110" s="158"/>
      <c r="O110" s="158"/>
      <c r="P110" s="163"/>
    </row>
    <row r="111" spans="1:16" ht="16.149999999999999" customHeight="1">
      <c r="A111" s="357" t="s">
        <v>358</v>
      </c>
      <c r="B111" s="331"/>
      <c r="C111" s="331"/>
      <c r="D111" s="331"/>
      <c r="E111" s="128"/>
      <c r="F111" s="358"/>
      <c r="G111" s="359"/>
      <c r="H111" s="359"/>
      <c r="I111" s="359"/>
      <c r="J111" s="359"/>
      <c r="K111" s="359"/>
      <c r="L111" s="127">
        <f>SUM(L113:L116)</f>
        <v>0</v>
      </c>
      <c r="M111" s="128">
        <f>SUM(M113:M116)</f>
        <v>0</v>
      </c>
      <c r="N111" s="128">
        <f>SUM(N113:N116)</f>
        <v>0</v>
      </c>
      <c r="O111" s="128">
        <f>SUM(O113:O116)</f>
        <v>0</v>
      </c>
      <c r="P111" s="360">
        <f>SUM(P113:P116)</f>
        <v>0</v>
      </c>
    </row>
    <row r="112" spans="1:16" ht="16.149999999999999" customHeight="1">
      <c r="A112" s="112"/>
      <c r="B112" s="107"/>
      <c r="C112" s="107"/>
      <c r="D112" s="107"/>
      <c r="E112" s="108"/>
      <c r="F112" s="39"/>
      <c r="G112" s="109"/>
      <c r="H112" s="109"/>
      <c r="I112" s="109"/>
      <c r="J112" s="109"/>
      <c r="K112" s="109"/>
      <c r="L112" s="110"/>
      <c r="M112" s="108"/>
      <c r="N112" s="108"/>
      <c r="O112" s="108"/>
      <c r="P112" s="111"/>
    </row>
    <row r="113" spans="1:16" s="4" customFormat="1" ht="16.149999999999999" customHeight="1">
      <c r="A113" s="435" t="s">
        <v>545</v>
      </c>
      <c r="B113" s="436"/>
      <c r="C113" s="436"/>
      <c r="D113" s="436">
        <v>500</v>
      </c>
      <c r="E113" s="437"/>
      <c r="F113" s="167"/>
      <c r="G113" s="168"/>
      <c r="H113" s="168"/>
      <c r="I113" s="168"/>
      <c r="J113" s="168"/>
      <c r="K113" s="168"/>
      <c r="L113" s="169">
        <f t="shared" ref="L113:P114" si="11">ROUND(G113*$D113,-1)</f>
        <v>0</v>
      </c>
      <c r="M113" s="165">
        <f t="shared" si="11"/>
        <v>0</v>
      </c>
      <c r="N113" s="165">
        <f t="shared" si="11"/>
        <v>0</v>
      </c>
      <c r="O113" s="165">
        <f t="shared" si="11"/>
        <v>0</v>
      </c>
      <c r="P113" s="171">
        <f t="shared" si="11"/>
        <v>0</v>
      </c>
    </row>
    <row r="114" spans="1:16" s="4" customFormat="1" ht="16.149999999999999" customHeight="1">
      <c r="A114" s="435" t="s">
        <v>546</v>
      </c>
      <c r="B114" s="436"/>
      <c r="C114" s="436"/>
      <c r="D114" s="436">
        <v>550</v>
      </c>
      <c r="E114" s="437"/>
      <c r="F114" s="438"/>
      <c r="G114" s="439"/>
      <c r="H114" s="439"/>
      <c r="I114" s="439"/>
      <c r="J114" s="439"/>
      <c r="K114" s="439"/>
      <c r="L114" s="169">
        <f t="shared" si="11"/>
        <v>0</v>
      </c>
      <c r="M114" s="165">
        <f t="shared" si="11"/>
        <v>0</v>
      </c>
      <c r="N114" s="165">
        <f t="shared" si="11"/>
        <v>0</v>
      </c>
      <c r="O114" s="165">
        <f t="shared" si="11"/>
        <v>0</v>
      </c>
      <c r="P114" s="171">
        <f t="shared" si="11"/>
        <v>0</v>
      </c>
    </row>
    <row r="115" spans="1:16" ht="16.149999999999999" customHeight="1">
      <c r="A115" s="112"/>
      <c r="B115" s="107"/>
      <c r="C115" s="107"/>
      <c r="D115" s="107"/>
      <c r="E115" s="108"/>
      <c r="F115" s="39"/>
      <c r="G115" s="109"/>
      <c r="H115" s="109"/>
      <c r="I115" s="109"/>
      <c r="J115" s="109"/>
      <c r="K115" s="109"/>
      <c r="L115" s="110"/>
      <c r="M115" s="108"/>
      <c r="N115" s="108"/>
      <c r="O115" s="108"/>
      <c r="P115" s="111"/>
    </row>
    <row r="116" spans="1:16" ht="16.149999999999999" customHeight="1">
      <c r="A116" s="112"/>
      <c r="B116" s="107"/>
      <c r="C116" s="107"/>
      <c r="D116" s="107"/>
      <c r="E116" s="108"/>
      <c r="F116" s="39"/>
      <c r="G116" s="109"/>
      <c r="H116" s="109"/>
      <c r="I116" s="109"/>
      <c r="J116" s="109"/>
      <c r="K116" s="109"/>
      <c r="L116" s="110"/>
      <c r="M116" s="108"/>
      <c r="N116" s="108"/>
      <c r="O116" s="108"/>
      <c r="P116" s="111"/>
    </row>
    <row r="117" spans="1:16" ht="16.149999999999999" customHeight="1">
      <c r="A117" s="129" t="s">
        <v>32</v>
      </c>
      <c r="B117" s="130" t="s">
        <v>33</v>
      </c>
      <c r="C117" s="130"/>
      <c r="D117" s="130">
        <f>SUM(D119:D119)</f>
        <v>0</v>
      </c>
      <c r="E117" s="131"/>
      <c r="F117" s="93"/>
      <c r="G117" s="132"/>
      <c r="H117" s="132"/>
      <c r="I117" s="132"/>
      <c r="J117" s="132"/>
      <c r="K117" s="94"/>
      <c r="L117" s="133">
        <f>SUM(L119:L119)</f>
        <v>0</v>
      </c>
      <c r="M117" s="134">
        <f>SUM(M119:M119)</f>
        <v>0</v>
      </c>
      <c r="N117" s="131">
        <f>SUM(N119:N119)</f>
        <v>0</v>
      </c>
      <c r="O117" s="131">
        <f>SUM(O119:O119)</f>
        <v>0</v>
      </c>
      <c r="P117" s="135">
        <f>SUM(P119:P119)</f>
        <v>0</v>
      </c>
    </row>
    <row r="118" spans="1:16" ht="16.149999999999999" customHeight="1">
      <c r="A118" s="112"/>
      <c r="B118" s="107"/>
      <c r="C118" s="107"/>
      <c r="D118" s="107"/>
      <c r="E118" s="108"/>
      <c r="F118" s="39"/>
      <c r="G118" s="109"/>
      <c r="H118" s="109"/>
      <c r="I118" s="109"/>
      <c r="J118" s="109"/>
      <c r="K118" s="109"/>
      <c r="L118" s="110"/>
      <c r="M118" s="108"/>
      <c r="N118" s="108"/>
      <c r="O118" s="108"/>
      <c r="P118" s="111"/>
    </row>
    <row r="119" spans="1:16" ht="16.149999999999999" customHeight="1">
      <c r="A119" s="112"/>
      <c r="B119" s="107"/>
      <c r="C119" s="107"/>
      <c r="D119" s="107"/>
      <c r="E119" s="108"/>
      <c r="F119" s="39"/>
      <c r="G119" s="109"/>
      <c r="H119" s="109"/>
      <c r="I119" s="109"/>
      <c r="J119" s="109"/>
      <c r="K119" s="109"/>
      <c r="L119" s="110"/>
      <c r="M119" s="108"/>
      <c r="N119" s="108"/>
      <c r="O119" s="108"/>
      <c r="P119" s="111"/>
    </row>
    <row r="120" spans="1:16" ht="16.149999999999999" customHeight="1">
      <c r="A120" s="112"/>
      <c r="B120" s="107"/>
      <c r="C120" s="107"/>
      <c r="D120" s="107"/>
      <c r="E120" s="108"/>
      <c r="F120" s="39"/>
      <c r="G120" s="109"/>
      <c r="H120" s="109"/>
      <c r="I120" s="109"/>
      <c r="J120" s="109"/>
      <c r="K120" s="109"/>
      <c r="L120" s="110"/>
      <c r="M120" s="108"/>
      <c r="N120" s="108"/>
      <c r="O120" s="108"/>
      <c r="P120" s="111"/>
    </row>
    <row r="121" spans="1:16" ht="16.149999999999999" customHeight="1">
      <c r="A121" s="129" t="s">
        <v>359</v>
      </c>
      <c r="B121" s="130">
        <f>SUM(B124:B133)</f>
        <v>6500</v>
      </c>
      <c r="C121" s="130"/>
      <c r="D121" s="96">
        <f>D123+D133+D147</f>
        <v>4330</v>
      </c>
      <c r="E121" s="131"/>
      <c r="F121" s="93"/>
      <c r="G121" s="132"/>
      <c r="H121" s="132"/>
      <c r="I121" s="132"/>
      <c r="J121" s="132"/>
      <c r="K121" s="132"/>
      <c r="L121" s="95">
        <f>L123+L133+L147</f>
        <v>1070</v>
      </c>
      <c r="M121" s="372">
        <f>M123+M133+M147</f>
        <v>850</v>
      </c>
      <c r="N121" s="96">
        <f>N123+N133+N147</f>
        <v>980</v>
      </c>
      <c r="O121" s="96">
        <f>O123+O133+O147</f>
        <v>530</v>
      </c>
      <c r="P121" s="92">
        <f>P123+P133+P147</f>
        <v>1230</v>
      </c>
    </row>
    <row r="122" spans="1:16" ht="16.149999999999999" customHeight="1">
      <c r="A122" s="164"/>
      <c r="B122" s="158"/>
      <c r="C122" s="158"/>
      <c r="D122" s="158"/>
      <c r="E122" s="159"/>
      <c r="F122" s="160"/>
      <c r="G122" s="161"/>
      <c r="H122" s="161"/>
      <c r="I122" s="161"/>
      <c r="J122" s="161"/>
      <c r="K122" s="161"/>
      <c r="L122" s="118"/>
      <c r="M122" s="158"/>
      <c r="N122" s="158"/>
      <c r="O122" s="158"/>
      <c r="P122" s="163"/>
    </row>
    <row r="123" spans="1:16" ht="16.149999999999999" customHeight="1">
      <c r="A123" s="129" t="s">
        <v>361</v>
      </c>
      <c r="B123" s="98">
        <f>SUM(B125:B132)</f>
        <v>4000</v>
      </c>
      <c r="C123" s="116"/>
      <c r="D123" s="98">
        <f>SUM(D125:D132)</f>
        <v>2100</v>
      </c>
      <c r="E123" s="105"/>
      <c r="F123" s="145"/>
      <c r="G123" s="191"/>
      <c r="H123" s="191"/>
      <c r="I123" s="191"/>
      <c r="J123" s="191"/>
      <c r="K123" s="191"/>
      <c r="L123" s="98">
        <f>SUM(L125:L132)</f>
        <v>360</v>
      </c>
      <c r="M123" s="192">
        <f>SUM(M125:M132)</f>
        <v>180</v>
      </c>
      <c r="N123" s="116">
        <f>SUM(N125:N132)</f>
        <v>60</v>
      </c>
      <c r="O123" s="116">
        <f>SUM(O125:O132)</f>
        <v>60</v>
      </c>
      <c r="P123" s="144">
        <f>SUM(P125:P132)</f>
        <v>260</v>
      </c>
    </row>
    <row r="124" spans="1:16" ht="16.149999999999999" customHeight="1">
      <c r="A124" s="164"/>
      <c r="B124" s="158"/>
      <c r="C124" s="158"/>
      <c r="D124" s="158"/>
      <c r="E124" s="159"/>
      <c r="F124" s="160"/>
      <c r="G124" s="161"/>
      <c r="H124" s="161"/>
      <c r="I124" s="161"/>
      <c r="J124" s="161"/>
      <c r="K124" s="161"/>
      <c r="L124" s="118"/>
      <c r="M124" s="158"/>
      <c r="N124" s="158"/>
      <c r="O124" s="158"/>
      <c r="P124" s="163"/>
    </row>
    <row r="125" spans="1:16" s="9" customFormat="1" ht="16.149999999999999" customHeight="1">
      <c r="A125" s="367" t="s">
        <v>364</v>
      </c>
      <c r="B125" s="158"/>
      <c r="C125" s="158"/>
      <c r="D125" s="158">
        <v>400</v>
      </c>
      <c r="E125" s="159"/>
      <c r="F125" s="160"/>
      <c r="G125" s="161"/>
      <c r="H125" s="161"/>
      <c r="I125" s="161"/>
      <c r="J125" s="161"/>
      <c r="K125" s="161"/>
      <c r="L125" s="118">
        <f t="shared" ref="L125:P131" si="12">ROUND(G125*$D125,-1)</f>
        <v>0</v>
      </c>
      <c r="M125" s="158">
        <f t="shared" si="12"/>
        <v>0</v>
      </c>
      <c r="N125" s="158">
        <f t="shared" si="12"/>
        <v>0</v>
      </c>
      <c r="O125" s="158">
        <f t="shared" si="12"/>
        <v>0</v>
      </c>
      <c r="P125" s="163">
        <f t="shared" si="12"/>
        <v>0</v>
      </c>
    </row>
    <row r="126" spans="1:16" ht="16.149999999999999" customHeight="1">
      <c r="A126" s="367" t="s">
        <v>419</v>
      </c>
      <c r="B126" s="158"/>
      <c r="C126" s="158"/>
      <c r="D126" s="158">
        <v>400</v>
      </c>
      <c r="E126" s="159"/>
      <c r="F126" s="160">
        <v>0.5</v>
      </c>
      <c r="G126" s="161"/>
      <c r="H126" s="161"/>
      <c r="I126" s="161"/>
      <c r="J126" s="161"/>
      <c r="K126" s="161"/>
      <c r="L126" s="118">
        <f t="shared" si="12"/>
        <v>0</v>
      </c>
      <c r="M126" s="158">
        <f t="shared" si="12"/>
        <v>0</v>
      </c>
      <c r="N126" s="158">
        <f t="shared" si="12"/>
        <v>0</v>
      </c>
      <c r="O126" s="158">
        <f t="shared" si="12"/>
        <v>0</v>
      </c>
      <c r="P126" s="163">
        <f t="shared" si="12"/>
        <v>0</v>
      </c>
    </row>
    <row r="127" spans="1:16" ht="16.149999999999999" customHeight="1">
      <c r="A127" s="164" t="s">
        <v>96</v>
      </c>
      <c r="B127" s="158">
        <v>4000</v>
      </c>
      <c r="C127" s="158">
        <v>50</v>
      </c>
      <c r="D127" s="158">
        <f>C127*B127/1000</f>
        <v>200</v>
      </c>
      <c r="E127" s="159"/>
      <c r="F127" s="160"/>
      <c r="G127" s="161"/>
      <c r="H127" s="161"/>
      <c r="I127" s="161"/>
      <c r="J127" s="161"/>
      <c r="K127" s="161">
        <v>1</v>
      </c>
      <c r="L127" s="118">
        <f t="shared" si="12"/>
        <v>0</v>
      </c>
      <c r="M127" s="158">
        <f t="shared" si="12"/>
        <v>0</v>
      </c>
      <c r="N127" s="158">
        <f t="shared" si="12"/>
        <v>0</v>
      </c>
      <c r="O127" s="158">
        <f t="shared" si="12"/>
        <v>0</v>
      </c>
      <c r="P127" s="163">
        <f t="shared" si="12"/>
        <v>200</v>
      </c>
    </row>
    <row r="128" spans="1:16" ht="16.149999999999999" customHeight="1">
      <c r="A128" s="367" t="s">
        <v>381</v>
      </c>
      <c r="B128" s="158"/>
      <c r="C128" s="158"/>
      <c r="D128" s="158">
        <v>200</v>
      </c>
      <c r="E128" s="159"/>
      <c r="F128" s="160"/>
      <c r="G128" s="161"/>
      <c r="H128" s="161"/>
      <c r="I128" s="161"/>
      <c r="J128" s="161"/>
      <c r="K128" s="161"/>
      <c r="L128" s="118">
        <f>ROUND(G128*$D128,-1)</f>
        <v>0</v>
      </c>
      <c r="M128" s="158">
        <f>ROUND(H128*$D128,-1)</f>
        <v>0</v>
      </c>
      <c r="N128" s="158">
        <f>ROUND(I128*$D128,-1)</f>
        <v>0</v>
      </c>
      <c r="O128" s="158">
        <f>ROUND(J128*$D128,-1)</f>
        <v>0</v>
      </c>
      <c r="P128" s="163">
        <f>ROUND(K128*$D128,-1)</f>
        <v>0</v>
      </c>
    </row>
    <row r="129" spans="1:16" ht="16.149999999999999" customHeight="1">
      <c r="A129" s="164" t="s">
        <v>97</v>
      </c>
      <c r="B129" s="158"/>
      <c r="C129" s="158"/>
      <c r="D129" s="158">
        <v>600</v>
      </c>
      <c r="E129" s="159" t="s">
        <v>27</v>
      </c>
      <c r="F129" s="160">
        <v>0.3</v>
      </c>
      <c r="G129" s="161">
        <v>0.5</v>
      </c>
      <c r="H129" s="161">
        <v>0.2</v>
      </c>
      <c r="I129" s="161"/>
      <c r="J129" s="161"/>
      <c r="K129" s="161"/>
      <c r="L129" s="118">
        <f t="shared" si="12"/>
        <v>300</v>
      </c>
      <c r="M129" s="158">
        <f t="shared" si="12"/>
        <v>120</v>
      </c>
      <c r="N129" s="158">
        <f t="shared" si="12"/>
        <v>0</v>
      </c>
      <c r="O129" s="158">
        <f t="shared" si="12"/>
        <v>0</v>
      </c>
      <c r="P129" s="163">
        <f t="shared" si="12"/>
        <v>0</v>
      </c>
    </row>
    <row r="130" spans="1:16" ht="16.149999999999999" customHeight="1">
      <c r="A130" s="355" t="s">
        <v>373</v>
      </c>
      <c r="B130" s="158"/>
      <c r="C130" s="158"/>
      <c r="D130" s="158">
        <v>200</v>
      </c>
      <c r="E130" s="159"/>
      <c r="F130" s="160"/>
      <c r="G130" s="161">
        <v>0.2</v>
      </c>
      <c r="H130" s="161">
        <v>0.2</v>
      </c>
      <c r="I130" s="161">
        <v>0.2</v>
      </c>
      <c r="J130" s="161">
        <v>0.2</v>
      </c>
      <c r="K130" s="161">
        <v>0.2</v>
      </c>
      <c r="L130" s="118">
        <f t="shared" si="12"/>
        <v>40</v>
      </c>
      <c r="M130" s="158">
        <f t="shared" si="12"/>
        <v>40</v>
      </c>
      <c r="N130" s="158">
        <f t="shared" si="12"/>
        <v>40</v>
      </c>
      <c r="O130" s="158">
        <f t="shared" si="12"/>
        <v>40</v>
      </c>
      <c r="P130" s="163">
        <f t="shared" si="12"/>
        <v>40</v>
      </c>
    </row>
    <row r="131" spans="1:16" ht="16.149999999999999" customHeight="1">
      <c r="A131" s="355" t="s">
        <v>114</v>
      </c>
      <c r="B131" s="158"/>
      <c r="C131" s="158"/>
      <c r="D131" s="158">
        <v>100</v>
      </c>
      <c r="E131" s="159"/>
      <c r="F131" s="160"/>
      <c r="G131" s="161">
        <v>0.2</v>
      </c>
      <c r="H131" s="161">
        <v>0.2</v>
      </c>
      <c r="I131" s="161">
        <v>0.2</v>
      </c>
      <c r="J131" s="161">
        <v>0.2</v>
      </c>
      <c r="K131" s="161">
        <v>0.2</v>
      </c>
      <c r="L131" s="118">
        <f t="shared" si="12"/>
        <v>20</v>
      </c>
      <c r="M131" s="158">
        <f t="shared" si="12"/>
        <v>20</v>
      </c>
      <c r="N131" s="158">
        <f t="shared" si="12"/>
        <v>20</v>
      </c>
      <c r="O131" s="158">
        <f t="shared" si="12"/>
        <v>20</v>
      </c>
      <c r="P131" s="163">
        <f t="shared" si="12"/>
        <v>20</v>
      </c>
    </row>
    <row r="132" spans="1:16" ht="16.149999999999999" customHeight="1">
      <c r="A132" s="164"/>
      <c r="B132" s="158"/>
      <c r="C132" s="158"/>
      <c r="D132" s="158"/>
      <c r="E132" s="175"/>
      <c r="F132" s="160"/>
      <c r="G132" s="193"/>
      <c r="H132" s="161"/>
      <c r="I132" s="161"/>
      <c r="J132" s="161"/>
      <c r="K132" s="176"/>
      <c r="L132" s="110"/>
      <c r="M132" s="194"/>
      <c r="N132" s="159"/>
      <c r="O132" s="159"/>
      <c r="P132" s="195"/>
    </row>
    <row r="133" spans="1:16" ht="16.149999999999999" customHeight="1">
      <c r="A133" s="357" t="s">
        <v>192</v>
      </c>
      <c r="B133" s="369">
        <f>SUM(B135:B146)</f>
        <v>2500</v>
      </c>
      <c r="C133" s="331"/>
      <c r="D133" s="369">
        <f>SUM(D135:D146)</f>
        <v>2230</v>
      </c>
      <c r="E133" s="128"/>
      <c r="F133" s="358"/>
      <c r="G133" s="359"/>
      <c r="H133" s="359"/>
      <c r="I133" s="359"/>
      <c r="J133" s="359"/>
      <c r="K133" s="359"/>
      <c r="L133" s="368">
        <f>SUM(L135:L146)</f>
        <v>380</v>
      </c>
      <c r="M133" s="370">
        <f>SUM(M135:M146)</f>
        <v>90</v>
      </c>
      <c r="N133" s="369">
        <f>SUM(N135:N146)</f>
        <v>390</v>
      </c>
      <c r="O133" s="369">
        <f>SUM(O135:O146)</f>
        <v>440</v>
      </c>
      <c r="P133" s="371">
        <f>SUM(P135:P146)</f>
        <v>240</v>
      </c>
    </row>
    <row r="134" spans="1:16" ht="16.149999999999999" customHeight="1">
      <c r="A134" s="112"/>
      <c r="B134" s="107"/>
      <c r="C134" s="107"/>
      <c r="D134" s="107"/>
      <c r="E134" s="108"/>
      <c r="F134" s="39"/>
      <c r="G134" s="109"/>
      <c r="H134" s="109"/>
      <c r="I134" s="109"/>
      <c r="J134" s="109"/>
      <c r="K134" s="109"/>
      <c r="L134" s="110"/>
      <c r="M134" s="108"/>
      <c r="N134" s="108"/>
      <c r="O134" s="108"/>
      <c r="P134" s="111"/>
    </row>
    <row r="135" spans="1:16" ht="16.149999999999999" customHeight="1">
      <c r="A135" s="367" t="s">
        <v>375</v>
      </c>
      <c r="B135" s="158">
        <v>2500</v>
      </c>
      <c r="C135" s="158">
        <v>60</v>
      </c>
      <c r="D135" s="158">
        <f>C135*B135/1000</f>
        <v>150</v>
      </c>
      <c r="E135" s="159"/>
      <c r="F135" s="160"/>
      <c r="G135" s="161"/>
      <c r="H135" s="161"/>
      <c r="I135" s="161"/>
      <c r="J135" s="161"/>
      <c r="K135" s="161">
        <v>1</v>
      </c>
      <c r="L135" s="118">
        <f t="shared" ref="L135:P145" si="13">ROUND(G135*$D135,-1)</f>
        <v>0</v>
      </c>
      <c r="M135" s="158">
        <f t="shared" si="13"/>
        <v>0</v>
      </c>
      <c r="N135" s="158">
        <f t="shared" si="13"/>
        <v>0</v>
      </c>
      <c r="O135" s="158">
        <f t="shared" si="13"/>
        <v>0</v>
      </c>
      <c r="P135" s="163">
        <f t="shared" si="13"/>
        <v>150</v>
      </c>
    </row>
    <row r="136" spans="1:16" ht="16.149999999999999" customHeight="1">
      <c r="A136" s="367" t="s">
        <v>489</v>
      </c>
      <c r="B136" s="158"/>
      <c r="C136" s="158"/>
      <c r="D136" s="158">
        <v>200</v>
      </c>
      <c r="E136" s="159"/>
      <c r="F136" s="160"/>
      <c r="G136" s="161"/>
      <c r="H136" s="161"/>
      <c r="I136" s="161"/>
      <c r="J136" s="161"/>
      <c r="K136" s="161"/>
      <c r="L136" s="118">
        <f t="shared" si="13"/>
        <v>0</v>
      </c>
      <c r="M136" s="158">
        <f t="shared" si="13"/>
        <v>0</v>
      </c>
      <c r="N136" s="158">
        <f t="shared" si="13"/>
        <v>0</v>
      </c>
      <c r="O136" s="158">
        <f t="shared" si="13"/>
        <v>0</v>
      </c>
      <c r="P136" s="163">
        <f t="shared" si="13"/>
        <v>0</v>
      </c>
    </row>
    <row r="137" spans="1:16" ht="16.149999999999999" customHeight="1">
      <c r="A137" s="367" t="s">
        <v>490</v>
      </c>
      <c r="B137" s="158"/>
      <c r="C137" s="158"/>
      <c r="D137" s="158">
        <v>100</v>
      </c>
      <c r="E137" s="159"/>
      <c r="F137" s="160"/>
      <c r="G137" s="161"/>
      <c r="H137" s="161"/>
      <c r="I137" s="161"/>
      <c r="J137" s="161">
        <v>1</v>
      </c>
      <c r="K137" s="161"/>
      <c r="L137" s="118">
        <f t="shared" si="13"/>
        <v>0</v>
      </c>
      <c r="M137" s="158">
        <f t="shared" si="13"/>
        <v>0</v>
      </c>
      <c r="N137" s="158">
        <f t="shared" si="13"/>
        <v>0</v>
      </c>
      <c r="O137" s="158">
        <f t="shared" si="13"/>
        <v>100</v>
      </c>
      <c r="P137" s="163">
        <f t="shared" si="13"/>
        <v>0</v>
      </c>
    </row>
    <row r="138" spans="1:16" ht="16.149999999999999" customHeight="1">
      <c r="A138" s="367" t="s">
        <v>447</v>
      </c>
      <c r="B138" s="158"/>
      <c r="C138" s="158"/>
      <c r="D138" s="158">
        <v>300</v>
      </c>
      <c r="E138" s="159"/>
      <c r="F138" s="160"/>
      <c r="G138" s="161"/>
      <c r="H138" s="161"/>
      <c r="I138" s="161">
        <v>1</v>
      </c>
      <c r="J138" s="161"/>
      <c r="K138" s="161"/>
      <c r="L138" s="118">
        <f t="shared" si="13"/>
        <v>0</v>
      </c>
      <c r="M138" s="158">
        <f t="shared" si="13"/>
        <v>0</v>
      </c>
      <c r="N138" s="158">
        <f t="shared" si="13"/>
        <v>300</v>
      </c>
      <c r="O138" s="158">
        <f t="shared" si="13"/>
        <v>0</v>
      </c>
      <c r="P138" s="163">
        <f t="shared" si="13"/>
        <v>0</v>
      </c>
    </row>
    <row r="139" spans="1:16" s="4" customFormat="1" ht="16.149999999999999" customHeight="1">
      <c r="A139" s="172" t="s">
        <v>98</v>
      </c>
      <c r="B139" s="165"/>
      <c r="C139" s="165"/>
      <c r="D139" s="165">
        <v>250</v>
      </c>
      <c r="E139" s="166"/>
      <c r="F139" s="167"/>
      <c r="G139" s="168"/>
      <c r="H139" s="168"/>
      <c r="I139" s="168"/>
      <c r="J139" s="168">
        <v>1</v>
      </c>
      <c r="K139" s="168"/>
      <c r="L139" s="169">
        <f t="shared" si="13"/>
        <v>0</v>
      </c>
      <c r="M139" s="165">
        <f t="shared" si="13"/>
        <v>0</v>
      </c>
      <c r="N139" s="165">
        <f t="shared" si="13"/>
        <v>0</v>
      </c>
      <c r="O139" s="165">
        <f t="shared" si="13"/>
        <v>250</v>
      </c>
      <c r="P139" s="171">
        <f t="shared" si="13"/>
        <v>0</v>
      </c>
    </row>
    <row r="140" spans="1:16" ht="16.149999999999999" customHeight="1">
      <c r="A140" s="367" t="s">
        <v>491</v>
      </c>
      <c r="B140" s="158"/>
      <c r="C140" s="158"/>
      <c r="D140" s="158">
        <v>100</v>
      </c>
      <c r="E140" s="159"/>
      <c r="F140" s="160">
        <v>1</v>
      </c>
      <c r="G140" s="161"/>
      <c r="H140" s="161"/>
      <c r="I140" s="161"/>
      <c r="J140" s="161"/>
      <c r="K140" s="161"/>
      <c r="L140" s="118">
        <f>ROUND(G140*$D140,-1)</f>
        <v>0</v>
      </c>
      <c r="M140" s="158">
        <f>ROUND(H140*$D140,-1)</f>
        <v>0</v>
      </c>
      <c r="N140" s="158">
        <f>ROUND(I140*$D140,-1)</f>
        <v>0</v>
      </c>
      <c r="O140" s="158">
        <f>ROUND(J140*$D140,-1)</f>
        <v>0</v>
      </c>
      <c r="P140" s="163">
        <f>ROUND(K140*$D140,-1)</f>
        <v>0</v>
      </c>
    </row>
    <row r="141" spans="1:16">
      <c r="A141" s="367" t="s">
        <v>365</v>
      </c>
      <c r="B141" s="158"/>
      <c r="C141" s="158"/>
      <c r="D141" s="158">
        <v>250</v>
      </c>
      <c r="E141" s="159"/>
      <c r="F141" s="160"/>
      <c r="G141" s="161">
        <v>1</v>
      </c>
      <c r="H141" s="161"/>
      <c r="I141" s="161"/>
      <c r="J141" s="161"/>
      <c r="K141" s="161"/>
      <c r="L141" s="118">
        <f t="shared" si="13"/>
        <v>250</v>
      </c>
      <c r="M141" s="158">
        <f t="shared" si="13"/>
        <v>0</v>
      </c>
      <c r="N141" s="158">
        <f t="shared" si="13"/>
        <v>0</v>
      </c>
      <c r="O141" s="158">
        <f t="shared" si="13"/>
        <v>0</v>
      </c>
      <c r="P141" s="163">
        <f t="shared" si="13"/>
        <v>0</v>
      </c>
    </row>
    <row r="142" spans="1:16">
      <c r="A142" s="367" t="s">
        <v>102</v>
      </c>
      <c r="B142" s="158"/>
      <c r="C142" s="158"/>
      <c r="D142" s="158">
        <v>400</v>
      </c>
      <c r="E142" s="159"/>
      <c r="F142" s="160">
        <v>0.9</v>
      </c>
      <c r="G142" s="161">
        <v>0.1</v>
      </c>
      <c r="H142" s="161"/>
      <c r="I142" s="161"/>
      <c r="J142" s="161"/>
      <c r="K142" s="161"/>
      <c r="L142" s="118">
        <f t="shared" si="13"/>
        <v>40</v>
      </c>
      <c r="M142" s="158">
        <f t="shared" si="13"/>
        <v>0</v>
      </c>
      <c r="N142" s="158">
        <f t="shared" si="13"/>
        <v>0</v>
      </c>
      <c r="O142" s="158">
        <f t="shared" si="13"/>
        <v>0</v>
      </c>
      <c r="P142" s="163">
        <f t="shared" si="13"/>
        <v>0</v>
      </c>
    </row>
    <row r="143" spans="1:16">
      <c r="A143" s="367" t="s">
        <v>533</v>
      </c>
      <c r="B143" s="158"/>
      <c r="C143" s="158"/>
      <c r="D143" s="158">
        <v>30</v>
      </c>
      <c r="E143" s="159"/>
      <c r="F143" s="160"/>
      <c r="G143" s="161"/>
      <c r="H143" s="161"/>
      <c r="I143" s="161"/>
      <c r="J143" s="161"/>
      <c r="K143" s="161"/>
      <c r="L143" s="118">
        <f>ROUND(G143*$D143,-1)</f>
        <v>0</v>
      </c>
      <c r="M143" s="158">
        <f>ROUND(H143*$D143,-1)</f>
        <v>0</v>
      </c>
      <c r="N143" s="158">
        <f>ROUND(I143*$D143,-1)</f>
        <v>0</v>
      </c>
      <c r="O143" s="158">
        <f>ROUND(J143*$D143,-1)</f>
        <v>0</v>
      </c>
      <c r="P143" s="163">
        <f>ROUND(K143*$D143,-1)</f>
        <v>0</v>
      </c>
    </row>
    <row r="144" spans="1:16">
      <c r="A144" s="355" t="s">
        <v>362</v>
      </c>
      <c r="B144" s="107"/>
      <c r="C144" s="107"/>
      <c r="D144" s="107">
        <v>250</v>
      </c>
      <c r="E144" s="108"/>
      <c r="F144" s="39"/>
      <c r="G144" s="109">
        <v>0.2</v>
      </c>
      <c r="H144" s="109">
        <v>0.2</v>
      </c>
      <c r="I144" s="109">
        <v>0.2</v>
      </c>
      <c r="J144" s="109">
        <v>0.2</v>
      </c>
      <c r="K144" s="109">
        <v>0.2</v>
      </c>
      <c r="L144" s="110">
        <f t="shared" si="13"/>
        <v>50</v>
      </c>
      <c r="M144" s="108">
        <f t="shared" si="13"/>
        <v>50</v>
      </c>
      <c r="N144" s="108">
        <f t="shared" si="13"/>
        <v>50</v>
      </c>
      <c r="O144" s="108">
        <f t="shared" si="13"/>
        <v>50</v>
      </c>
      <c r="P144" s="111">
        <f t="shared" si="13"/>
        <v>50</v>
      </c>
    </row>
    <row r="145" spans="1:16">
      <c r="A145" s="355" t="s">
        <v>334</v>
      </c>
      <c r="B145" s="107"/>
      <c r="C145" s="107"/>
      <c r="D145" s="107">
        <v>200</v>
      </c>
      <c r="E145" s="108"/>
      <c r="F145" s="39"/>
      <c r="G145" s="109">
        <v>0.2</v>
      </c>
      <c r="H145" s="109">
        <v>0.2</v>
      </c>
      <c r="I145" s="109">
        <v>0.2</v>
      </c>
      <c r="J145" s="109">
        <v>0.2</v>
      </c>
      <c r="K145" s="109">
        <v>0.2</v>
      </c>
      <c r="L145" s="110">
        <f t="shared" si="13"/>
        <v>40</v>
      </c>
      <c r="M145" s="108">
        <f t="shared" si="13"/>
        <v>40</v>
      </c>
      <c r="N145" s="108">
        <f t="shared" si="13"/>
        <v>40</v>
      </c>
      <c r="O145" s="108">
        <f t="shared" si="13"/>
        <v>40</v>
      </c>
      <c r="P145" s="111">
        <f t="shared" si="13"/>
        <v>40</v>
      </c>
    </row>
    <row r="146" spans="1:16">
      <c r="A146" s="355"/>
      <c r="B146" s="107"/>
      <c r="C146" s="107"/>
      <c r="D146" s="107"/>
      <c r="E146" s="108"/>
      <c r="F146" s="39"/>
      <c r="G146" s="109"/>
      <c r="H146" s="109"/>
      <c r="I146" s="109"/>
      <c r="J146" s="109"/>
      <c r="K146" s="109"/>
      <c r="L146" s="110"/>
      <c r="M146" s="108"/>
      <c r="N146" s="108"/>
      <c r="O146" s="108"/>
      <c r="P146" s="111"/>
    </row>
    <row r="147" spans="1:16" ht="15.75">
      <c r="A147" s="357" t="s">
        <v>360</v>
      </c>
      <c r="B147" s="331"/>
      <c r="C147" s="331"/>
      <c r="D147" s="331"/>
      <c r="E147" s="128"/>
      <c r="F147" s="358"/>
      <c r="G147" s="359"/>
      <c r="H147" s="359"/>
      <c r="I147" s="359"/>
      <c r="J147" s="359"/>
      <c r="K147" s="359"/>
      <c r="L147" s="127">
        <f>SUM(L149:L160)</f>
        <v>330</v>
      </c>
      <c r="M147" s="128">
        <f>SUM(M149:M160)</f>
        <v>580</v>
      </c>
      <c r="N147" s="128">
        <f>SUM(N149:N160)</f>
        <v>530</v>
      </c>
      <c r="O147" s="128">
        <f>SUM(O149:O160)</f>
        <v>30</v>
      </c>
      <c r="P147" s="360">
        <f>SUM(P149:P160)</f>
        <v>730</v>
      </c>
    </row>
    <row r="148" spans="1:16">
      <c r="A148" s="361"/>
      <c r="B148" s="362"/>
      <c r="C148" s="362"/>
      <c r="D148" s="362"/>
      <c r="E148" s="363"/>
      <c r="F148" s="364"/>
      <c r="G148" s="365"/>
      <c r="H148" s="365"/>
      <c r="I148" s="365"/>
      <c r="J148" s="365"/>
      <c r="K148" s="365"/>
      <c r="L148" s="356"/>
      <c r="M148" s="363"/>
      <c r="N148" s="363"/>
      <c r="O148" s="363"/>
      <c r="P148" s="366"/>
    </row>
    <row r="149" spans="1:16">
      <c r="A149" s="367" t="s">
        <v>445</v>
      </c>
      <c r="B149" s="158"/>
      <c r="C149" s="158"/>
      <c r="D149" s="158">
        <v>1000</v>
      </c>
      <c r="E149" s="159"/>
      <c r="F149" s="160"/>
      <c r="G149" s="161"/>
      <c r="H149" s="161">
        <v>0.5</v>
      </c>
      <c r="I149" s="161">
        <v>0.5</v>
      </c>
      <c r="J149" s="161"/>
      <c r="K149" s="161"/>
      <c r="L149" s="118">
        <f t="shared" ref="L149:P159" si="14">ROUND(G149*$D149,-1)</f>
        <v>0</v>
      </c>
      <c r="M149" s="158">
        <f t="shared" si="14"/>
        <v>500</v>
      </c>
      <c r="N149" s="158">
        <f t="shared" si="14"/>
        <v>500</v>
      </c>
      <c r="O149" s="158">
        <f t="shared" si="14"/>
        <v>0</v>
      </c>
      <c r="P149" s="163">
        <f t="shared" si="14"/>
        <v>0</v>
      </c>
    </row>
    <row r="150" spans="1:16">
      <c r="A150" s="367" t="s">
        <v>93</v>
      </c>
      <c r="B150" s="158"/>
      <c r="C150" s="158"/>
      <c r="D150" s="158">
        <v>700</v>
      </c>
      <c r="E150" s="159"/>
      <c r="F150" s="160"/>
      <c r="G150" s="161"/>
      <c r="H150" s="161"/>
      <c r="I150" s="161"/>
      <c r="J150" s="161"/>
      <c r="K150" s="161">
        <v>1</v>
      </c>
      <c r="L150" s="118">
        <f t="shared" si="14"/>
        <v>0</v>
      </c>
      <c r="M150" s="158">
        <f t="shared" si="14"/>
        <v>0</v>
      </c>
      <c r="N150" s="158">
        <f t="shared" si="14"/>
        <v>0</v>
      </c>
      <c r="O150" s="158">
        <f t="shared" si="14"/>
        <v>0</v>
      </c>
      <c r="P150" s="163">
        <f t="shared" si="14"/>
        <v>700</v>
      </c>
    </row>
    <row r="151" spans="1:16">
      <c r="A151" s="367" t="s">
        <v>94</v>
      </c>
      <c r="B151" s="158"/>
      <c r="C151" s="158"/>
      <c r="D151" s="158">
        <v>170</v>
      </c>
      <c r="E151" s="159"/>
      <c r="F151" s="160"/>
      <c r="G151" s="161"/>
      <c r="H151" s="161"/>
      <c r="I151" s="161"/>
      <c r="J151" s="161"/>
      <c r="K151" s="161"/>
      <c r="L151" s="118">
        <f t="shared" si="14"/>
        <v>0</v>
      </c>
      <c r="M151" s="158">
        <f t="shared" si="14"/>
        <v>0</v>
      </c>
      <c r="N151" s="158">
        <f t="shared" si="14"/>
        <v>0</v>
      </c>
      <c r="O151" s="158">
        <f t="shared" si="14"/>
        <v>0</v>
      </c>
      <c r="P151" s="163">
        <f t="shared" si="14"/>
        <v>0</v>
      </c>
    </row>
    <row r="152" spans="1:16" ht="15.75">
      <c r="A152" s="367" t="s">
        <v>95</v>
      </c>
      <c r="B152" s="99"/>
      <c r="C152" s="99"/>
      <c r="D152" s="165">
        <v>150</v>
      </c>
      <c r="E152" s="159"/>
      <c r="F152" s="160"/>
      <c r="G152" s="161"/>
      <c r="H152" s="161"/>
      <c r="I152" s="161"/>
      <c r="J152" s="161"/>
      <c r="K152" s="161"/>
      <c r="L152" s="118">
        <f t="shared" si="14"/>
        <v>0</v>
      </c>
      <c r="M152" s="158">
        <f t="shared" si="14"/>
        <v>0</v>
      </c>
      <c r="N152" s="158">
        <f t="shared" si="14"/>
        <v>0</v>
      </c>
      <c r="O152" s="158">
        <f t="shared" si="14"/>
        <v>0</v>
      </c>
      <c r="P152" s="163">
        <f t="shared" si="14"/>
        <v>0</v>
      </c>
    </row>
    <row r="153" spans="1:16" ht="15.75">
      <c r="A153" s="367" t="s">
        <v>492</v>
      </c>
      <c r="B153" s="99"/>
      <c r="C153" s="99"/>
      <c r="D153" s="165">
        <v>500</v>
      </c>
      <c r="E153" s="159"/>
      <c r="F153" s="160">
        <v>1</v>
      </c>
      <c r="G153" s="161"/>
      <c r="H153" s="161"/>
      <c r="I153" s="161"/>
      <c r="J153" s="161"/>
      <c r="K153" s="161"/>
      <c r="L153" s="118">
        <f t="shared" si="14"/>
        <v>0</v>
      </c>
      <c r="M153" s="158">
        <f t="shared" si="14"/>
        <v>0</v>
      </c>
      <c r="N153" s="158">
        <f t="shared" si="14"/>
        <v>0</v>
      </c>
      <c r="O153" s="158">
        <f t="shared" si="14"/>
        <v>0</v>
      </c>
      <c r="P153" s="163">
        <f t="shared" si="14"/>
        <v>0</v>
      </c>
    </row>
    <row r="154" spans="1:16" ht="15.75">
      <c r="A154" s="367" t="s">
        <v>446</v>
      </c>
      <c r="B154" s="99"/>
      <c r="C154" s="99"/>
      <c r="D154" s="165">
        <v>50</v>
      </c>
      <c r="E154" s="159"/>
      <c r="F154" s="160"/>
      <c r="G154" s="161"/>
      <c r="H154" s="161">
        <v>1</v>
      </c>
      <c r="I154" s="161"/>
      <c r="J154" s="161"/>
      <c r="K154" s="161"/>
      <c r="L154" s="118">
        <f>ROUND(G154*$D154,-1)</f>
        <v>0</v>
      </c>
      <c r="M154" s="158">
        <f>ROUND(H154*$D154,-1)</f>
        <v>50</v>
      </c>
      <c r="N154" s="158">
        <f>ROUND(I154*$D154,-1)</f>
        <v>0</v>
      </c>
      <c r="O154" s="158">
        <f>ROUND(J154*$D154,-1)</f>
        <v>0</v>
      </c>
      <c r="P154" s="163">
        <f>ROUND(K154*$D154,-1)</f>
        <v>0</v>
      </c>
    </row>
    <row r="155" spans="1:16">
      <c r="A155" s="367" t="s">
        <v>366</v>
      </c>
      <c r="B155" s="158"/>
      <c r="C155" s="158"/>
      <c r="D155" s="158">
        <v>300</v>
      </c>
      <c r="E155" s="159"/>
      <c r="F155" s="160"/>
      <c r="G155" s="161">
        <v>1</v>
      </c>
      <c r="H155" s="161"/>
      <c r="I155" s="161"/>
      <c r="J155" s="161"/>
      <c r="K155" s="161"/>
      <c r="L155" s="118">
        <f t="shared" si="14"/>
        <v>300</v>
      </c>
      <c r="M155" s="158">
        <f t="shared" si="14"/>
        <v>0</v>
      </c>
      <c r="N155" s="158">
        <f t="shared" si="14"/>
        <v>0</v>
      </c>
      <c r="O155" s="158">
        <f t="shared" si="14"/>
        <v>0</v>
      </c>
      <c r="P155" s="163">
        <f t="shared" si="14"/>
        <v>0</v>
      </c>
    </row>
    <row r="156" spans="1:16">
      <c r="A156" s="367" t="s">
        <v>99</v>
      </c>
      <c r="B156" s="158"/>
      <c r="C156" s="158"/>
      <c r="D156" s="158">
        <v>100</v>
      </c>
      <c r="E156" s="159"/>
      <c r="F156" s="160"/>
      <c r="G156" s="161"/>
      <c r="H156" s="161"/>
      <c r="I156" s="161"/>
      <c r="J156" s="161"/>
      <c r="K156" s="161"/>
      <c r="L156" s="118">
        <f t="shared" si="14"/>
        <v>0</v>
      </c>
      <c r="M156" s="158">
        <f t="shared" si="14"/>
        <v>0</v>
      </c>
      <c r="N156" s="158">
        <f t="shared" si="14"/>
        <v>0</v>
      </c>
      <c r="O156" s="158">
        <f t="shared" si="14"/>
        <v>0</v>
      </c>
      <c r="P156" s="163">
        <f t="shared" si="14"/>
        <v>0</v>
      </c>
    </row>
    <row r="157" spans="1:16">
      <c r="A157" s="367" t="s">
        <v>101</v>
      </c>
      <c r="B157" s="158"/>
      <c r="C157" s="158"/>
      <c r="D157" s="158">
        <v>450</v>
      </c>
      <c r="E157" s="159"/>
      <c r="F157" s="160">
        <v>1</v>
      </c>
      <c r="G157" s="161"/>
      <c r="H157" s="161"/>
      <c r="I157" s="161"/>
      <c r="J157" s="161"/>
      <c r="K157" s="161"/>
      <c r="L157" s="118">
        <f t="shared" si="14"/>
        <v>0</v>
      </c>
      <c r="M157" s="158">
        <f t="shared" si="14"/>
        <v>0</v>
      </c>
      <c r="N157" s="158">
        <f t="shared" si="14"/>
        <v>0</v>
      </c>
      <c r="O157" s="158">
        <f t="shared" si="14"/>
        <v>0</v>
      </c>
      <c r="P157" s="163">
        <f t="shared" si="14"/>
        <v>0</v>
      </c>
    </row>
    <row r="158" spans="1:16">
      <c r="A158" s="367" t="s">
        <v>547</v>
      </c>
      <c r="B158" s="158"/>
      <c r="C158" s="158"/>
      <c r="D158" s="158">
        <v>300</v>
      </c>
      <c r="E158" s="159"/>
      <c r="F158" s="160"/>
      <c r="G158" s="161"/>
      <c r="H158" s="161"/>
      <c r="I158" s="161"/>
      <c r="J158" s="161"/>
      <c r="K158" s="161"/>
      <c r="L158" s="118">
        <f>ROUND(G158*$D158,-1)</f>
        <v>0</v>
      </c>
      <c r="M158" s="158">
        <f>ROUND(H158*$D158,-1)</f>
        <v>0</v>
      </c>
      <c r="N158" s="158">
        <f>ROUND(I158*$D158,-1)</f>
        <v>0</v>
      </c>
      <c r="O158" s="158">
        <f>ROUND(J158*$D158,-1)</f>
        <v>0</v>
      </c>
      <c r="P158" s="163">
        <f>ROUND(K158*$D158,-1)</f>
        <v>0</v>
      </c>
    </row>
    <row r="159" spans="1:16">
      <c r="A159" s="355" t="s">
        <v>363</v>
      </c>
      <c r="B159" s="107"/>
      <c r="C159" s="107"/>
      <c r="D159" s="107">
        <v>150</v>
      </c>
      <c r="E159" s="108"/>
      <c r="F159" s="39"/>
      <c r="G159" s="109">
        <v>0.2</v>
      </c>
      <c r="H159" s="109">
        <v>0.2</v>
      </c>
      <c r="I159" s="109">
        <v>0.2</v>
      </c>
      <c r="J159" s="109">
        <v>0.2</v>
      </c>
      <c r="K159" s="109">
        <v>0.2</v>
      </c>
      <c r="L159" s="110">
        <f t="shared" si="14"/>
        <v>30</v>
      </c>
      <c r="M159" s="108">
        <f t="shared" si="14"/>
        <v>30</v>
      </c>
      <c r="N159" s="108">
        <f t="shared" si="14"/>
        <v>30</v>
      </c>
      <c r="O159" s="108">
        <f t="shared" si="14"/>
        <v>30</v>
      </c>
      <c r="P159" s="111">
        <f t="shared" si="14"/>
        <v>30</v>
      </c>
    </row>
    <row r="160" spans="1:16">
      <c r="A160" s="112"/>
      <c r="B160" s="107"/>
      <c r="C160" s="107"/>
      <c r="D160" s="107"/>
      <c r="E160" s="108"/>
      <c r="F160" s="39"/>
      <c r="G160" s="109"/>
      <c r="H160" s="109"/>
      <c r="I160" s="109"/>
      <c r="J160" s="109"/>
      <c r="K160" s="109"/>
      <c r="L160" s="110"/>
      <c r="M160" s="108"/>
      <c r="N160" s="108"/>
      <c r="O160" s="108"/>
      <c r="P160" s="111"/>
    </row>
    <row r="161" spans="1:16">
      <c r="A161" s="13"/>
      <c r="B161" s="13"/>
      <c r="C161" s="13"/>
      <c r="D161" s="13"/>
      <c r="E161" s="13"/>
      <c r="F161" s="196"/>
      <c r="G161" s="196"/>
      <c r="H161" s="196"/>
      <c r="I161" s="196"/>
      <c r="J161" s="196"/>
      <c r="K161" s="196"/>
    </row>
    <row r="162" spans="1:16">
      <c r="A162" s="13"/>
      <c r="B162" s="13"/>
      <c r="C162" s="13"/>
      <c r="D162" s="13"/>
      <c r="E162" s="13"/>
      <c r="F162" s="196"/>
      <c r="G162" s="196"/>
      <c r="H162" s="196"/>
      <c r="I162" s="196"/>
      <c r="J162" s="196"/>
      <c r="K162" s="196"/>
    </row>
    <row r="163" spans="1:16">
      <c r="A163" s="13"/>
      <c r="B163" s="13"/>
      <c r="C163" s="13"/>
      <c r="D163" s="13"/>
      <c r="E163" s="13"/>
      <c r="F163" s="196"/>
      <c r="G163" s="196"/>
      <c r="H163" s="196"/>
      <c r="I163" s="196"/>
      <c r="J163" s="196"/>
      <c r="K163" s="196"/>
    </row>
    <row r="164" spans="1:16" ht="15.75">
      <c r="A164" s="11" t="s">
        <v>449</v>
      </c>
      <c r="B164" s="13"/>
      <c r="C164" s="13"/>
      <c r="D164" s="13"/>
      <c r="E164" s="13"/>
      <c r="F164" s="196"/>
      <c r="G164" s="196"/>
      <c r="H164" s="196"/>
      <c r="I164" s="196"/>
      <c r="J164" s="196"/>
      <c r="K164" s="196"/>
    </row>
    <row r="165" spans="1:16" ht="15.75">
      <c r="A165" s="11"/>
      <c r="B165" s="13"/>
      <c r="C165" s="13"/>
      <c r="D165" s="13"/>
      <c r="E165" s="13"/>
      <c r="F165" s="196"/>
      <c r="G165" s="196"/>
      <c r="H165" s="196"/>
      <c r="I165" s="196"/>
      <c r="J165" s="196"/>
      <c r="K165" s="196"/>
    </row>
    <row r="166" spans="1:16" ht="15.75">
      <c r="A166" s="11"/>
      <c r="B166" s="13"/>
      <c r="C166" s="13"/>
      <c r="D166" s="13"/>
      <c r="E166" s="13"/>
      <c r="F166" s="196"/>
      <c r="G166" s="196"/>
      <c r="H166" s="196"/>
      <c r="I166" s="196"/>
      <c r="J166" s="196"/>
      <c r="K166" s="196"/>
    </row>
    <row r="167" spans="1:16" ht="15.75">
      <c r="A167" s="11"/>
      <c r="B167" s="13"/>
      <c r="C167" s="13"/>
      <c r="D167" s="13"/>
      <c r="E167" s="13"/>
      <c r="F167" s="196"/>
      <c r="G167" s="196"/>
      <c r="H167" s="196"/>
      <c r="I167" s="196"/>
      <c r="J167" s="196"/>
      <c r="K167" s="196"/>
    </row>
    <row r="168" spans="1:16">
      <c r="A168" s="164" t="s">
        <v>55</v>
      </c>
      <c r="B168" s="158">
        <v>4000</v>
      </c>
      <c r="C168" s="158">
        <v>75</v>
      </c>
      <c r="D168" s="158">
        <f>C168*B168/1000</f>
        <v>300</v>
      </c>
      <c r="E168" s="159" t="s">
        <v>28</v>
      </c>
      <c r="F168" s="160"/>
      <c r="G168" s="161">
        <v>1</v>
      </c>
      <c r="H168" s="161"/>
      <c r="I168" s="161"/>
      <c r="J168" s="161"/>
      <c r="K168" s="161"/>
      <c r="L168" s="118">
        <f t="shared" ref="L168:P170" si="15">ROUND(G168*$D168,-1)</f>
        <v>300</v>
      </c>
      <c r="M168" s="158">
        <f t="shared" si="15"/>
        <v>0</v>
      </c>
      <c r="N168" s="158">
        <f t="shared" si="15"/>
        <v>0</v>
      </c>
      <c r="O168" s="158">
        <f t="shared" si="15"/>
        <v>0</v>
      </c>
      <c r="P168" s="163">
        <f t="shared" si="15"/>
        <v>0</v>
      </c>
    </row>
    <row r="169" spans="1:16">
      <c r="A169" s="164" t="s">
        <v>91</v>
      </c>
      <c r="B169" s="158">
        <v>2200</v>
      </c>
      <c r="C169" s="158">
        <v>65</v>
      </c>
      <c r="D169" s="158">
        <f>C169*B169/1000</f>
        <v>143</v>
      </c>
      <c r="E169" s="159" t="s">
        <v>27</v>
      </c>
      <c r="F169" s="160"/>
      <c r="G169" s="161">
        <v>0.6</v>
      </c>
      <c r="H169" s="161">
        <v>0.4</v>
      </c>
      <c r="I169" s="161"/>
      <c r="J169" s="161"/>
      <c r="K169" s="161"/>
      <c r="L169" s="118">
        <f t="shared" si="15"/>
        <v>90</v>
      </c>
      <c r="M169" s="158">
        <f t="shared" si="15"/>
        <v>60</v>
      </c>
      <c r="N169" s="158">
        <f t="shared" si="15"/>
        <v>0</v>
      </c>
      <c r="O169" s="158">
        <f t="shared" si="15"/>
        <v>0</v>
      </c>
      <c r="P169" s="163">
        <f t="shared" si="15"/>
        <v>0</v>
      </c>
    </row>
    <row r="170" spans="1:16">
      <c r="A170" s="367" t="s">
        <v>382</v>
      </c>
      <c r="B170" s="158"/>
      <c r="C170" s="158"/>
      <c r="D170" s="158">
        <v>130</v>
      </c>
      <c r="E170" s="159"/>
      <c r="F170" s="160"/>
      <c r="G170" s="161">
        <v>1</v>
      </c>
      <c r="H170" s="161"/>
      <c r="I170" s="161"/>
      <c r="J170" s="161"/>
      <c r="K170" s="161"/>
      <c r="L170" s="118">
        <f t="shared" si="15"/>
        <v>130</v>
      </c>
      <c r="M170" s="158">
        <f t="shared" si="15"/>
        <v>0</v>
      </c>
      <c r="N170" s="158">
        <f t="shared" si="15"/>
        <v>0</v>
      </c>
      <c r="O170" s="158">
        <f t="shared" si="15"/>
        <v>0</v>
      </c>
      <c r="P170" s="163">
        <f t="shared" si="15"/>
        <v>0</v>
      </c>
    </row>
    <row r="171" spans="1:16">
      <c r="A171" s="164"/>
      <c r="B171" s="158"/>
      <c r="C171" s="158"/>
      <c r="D171" s="158"/>
      <c r="E171" s="159"/>
      <c r="F171" s="160"/>
      <c r="G171" s="161"/>
      <c r="H171" s="161"/>
      <c r="I171" s="161"/>
      <c r="J171" s="161"/>
      <c r="K171" s="161"/>
      <c r="L171" s="118"/>
      <c r="M171" s="158"/>
      <c r="N171" s="158"/>
      <c r="O171" s="158"/>
      <c r="P171" s="163"/>
    </row>
    <row r="172" spans="1:16">
      <c r="A172" s="164"/>
      <c r="B172" s="158"/>
      <c r="C172" s="158"/>
      <c r="D172" s="158"/>
      <c r="E172" s="159"/>
      <c r="F172" s="160"/>
      <c r="G172" s="161"/>
      <c r="H172" s="161"/>
      <c r="I172" s="161"/>
      <c r="J172" s="161"/>
      <c r="K172" s="161"/>
      <c r="L172" s="118"/>
      <c r="M172" s="158"/>
      <c r="N172" s="158"/>
      <c r="O172" s="158"/>
      <c r="P172" s="163"/>
    </row>
    <row r="173" spans="1:16">
      <c r="A173" s="164"/>
      <c r="B173" s="158"/>
      <c r="C173" s="158"/>
      <c r="D173" s="158"/>
      <c r="E173" s="159"/>
      <c r="F173" s="160"/>
      <c r="G173" s="161"/>
      <c r="H173" s="161"/>
      <c r="I173" s="161"/>
      <c r="J173" s="161"/>
      <c r="K173" s="161"/>
      <c r="L173" s="118"/>
      <c r="M173" s="158"/>
      <c r="N173" s="158"/>
      <c r="O173" s="158"/>
      <c r="P173" s="163"/>
    </row>
    <row r="174" spans="1:16">
      <c r="A174" s="164"/>
      <c r="B174" s="158"/>
      <c r="C174" s="158"/>
      <c r="D174" s="158"/>
      <c r="E174" s="159"/>
      <c r="F174" s="160"/>
      <c r="G174" s="161"/>
      <c r="H174" s="161"/>
      <c r="I174" s="161"/>
      <c r="J174" s="161"/>
      <c r="K174" s="161"/>
      <c r="L174" s="118"/>
      <c r="M174" s="158"/>
      <c r="N174" s="158"/>
      <c r="O174" s="158"/>
      <c r="P174" s="163"/>
    </row>
    <row r="175" spans="1:16">
      <c r="A175" s="164"/>
      <c r="B175" s="158"/>
      <c r="C175" s="158"/>
      <c r="D175" s="158"/>
      <c r="E175" s="159"/>
      <c r="F175" s="160"/>
      <c r="G175" s="161"/>
      <c r="H175" s="161"/>
      <c r="I175" s="161"/>
      <c r="J175" s="161"/>
      <c r="K175" s="161"/>
      <c r="L175" s="118"/>
      <c r="M175" s="158"/>
      <c r="N175" s="158"/>
      <c r="O175" s="158"/>
      <c r="P175" s="163"/>
    </row>
    <row r="176" spans="1:16">
      <c r="A176" s="164"/>
      <c r="B176" s="158"/>
      <c r="C176" s="158"/>
      <c r="D176" s="158"/>
      <c r="E176" s="159"/>
      <c r="F176" s="160"/>
      <c r="G176" s="161"/>
      <c r="H176" s="161"/>
      <c r="I176" s="161"/>
      <c r="J176" s="161"/>
      <c r="K176" s="161"/>
      <c r="L176" s="118"/>
      <c r="M176" s="158"/>
      <c r="N176" s="158"/>
      <c r="O176" s="158"/>
      <c r="P176" s="163"/>
    </row>
    <row r="177" spans="1:16">
      <c r="A177" s="164"/>
      <c r="B177" s="158"/>
      <c r="C177" s="158"/>
      <c r="D177" s="158"/>
      <c r="E177" s="159"/>
      <c r="F177" s="160"/>
      <c r="G177" s="161"/>
      <c r="H177" s="161"/>
      <c r="I177" s="161"/>
      <c r="J177" s="161"/>
      <c r="K177" s="161"/>
      <c r="L177" s="118"/>
      <c r="M177" s="158"/>
      <c r="N177" s="158"/>
      <c r="O177" s="158"/>
      <c r="P177" s="163"/>
    </row>
    <row r="178" spans="1:16">
      <c r="A178" s="164" t="s">
        <v>89</v>
      </c>
      <c r="B178" s="158">
        <v>1300</v>
      </c>
      <c r="C178" s="158">
        <v>65</v>
      </c>
      <c r="D178" s="158">
        <f t="shared" ref="D178:D194" si="16">C178*B178/1000</f>
        <v>84.5</v>
      </c>
      <c r="E178" s="159"/>
      <c r="F178" s="160"/>
      <c r="G178" s="161">
        <v>1</v>
      </c>
      <c r="H178" s="161"/>
      <c r="I178" s="161"/>
      <c r="J178" s="161"/>
      <c r="K178" s="161"/>
      <c r="L178" s="118">
        <f t="shared" ref="L178:P194" si="17">ROUND(G178*$D178,-1)</f>
        <v>80</v>
      </c>
      <c r="M178" s="158">
        <f t="shared" si="17"/>
        <v>0</v>
      </c>
      <c r="N178" s="158">
        <f t="shared" si="17"/>
        <v>0</v>
      </c>
      <c r="O178" s="158">
        <f t="shared" si="17"/>
        <v>0</v>
      </c>
      <c r="P178" s="163">
        <f t="shared" si="17"/>
        <v>0</v>
      </c>
    </row>
    <row r="179" spans="1:16">
      <c r="A179" s="164" t="s">
        <v>90</v>
      </c>
      <c r="B179" s="158">
        <v>500</v>
      </c>
      <c r="C179" s="158">
        <v>65</v>
      </c>
      <c r="D179" s="158">
        <f t="shared" si="16"/>
        <v>32.5</v>
      </c>
      <c r="E179" s="159"/>
      <c r="F179" s="160"/>
      <c r="G179" s="161">
        <v>1</v>
      </c>
      <c r="H179" s="161"/>
      <c r="I179" s="161"/>
      <c r="J179" s="161"/>
      <c r="K179" s="161"/>
      <c r="L179" s="118">
        <f t="shared" si="17"/>
        <v>30</v>
      </c>
      <c r="M179" s="158">
        <f t="shared" si="17"/>
        <v>0</v>
      </c>
      <c r="N179" s="158">
        <f t="shared" si="17"/>
        <v>0</v>
      </c>
      <c r="O179" s="158">
        <f t="shared" si="17"/>
        <v>0</v>
      </c>
      <c r="P179" s="163">
        <f t="shared" si="17"/>
        <v>0</v>
      </c>
    </row>
    <row r="180" spans="1:16">
      <c r="A180" s="164" t="s">
        <v>62</v>
      </c>
      <c r="B180" s="158">
        <v>11000</v>
      </c>
      <c r="C180" s="158">
        <v>65</v>
      </c>
      <c r="D180" s="158">
        <f t="shared" si="16"/>
        <v>715</v>
      </c>
      <c r="E180" s="159"/>
      <c r="F180" s="160"/>
      <c r="G180" s="161">
        <v>0.65</v>
      </c>
      <c r="H180" s="161">
        <v>0.35</v>
      </c>
      <c r="I180" s="161"/>
      <c r="J180" s="161"/>
      <c r="K180" s="161"/>
      <c r="L180" s="118">
        <f t="shared" si="17"/>
        <v>460</v>
      </c>
      <c r="M180" s="158">
        <f t="shared" si="17"/>
        <v>250</v>
      </c>
      <c r="N180" s="158">
        <f t="shared" si="17"/>
        <v>0</v>
      </c>
      <c r="O180" s="158">
        <f t="shared" si="17"/>
        <v>0</v>
      </c>
      <c r="P180" s="163">
        <f t="shared" si="17"/>
        <v>0</v>
      </c>
    </row>
    <row r="181" spans="1:16">
      <c r="A181" s="164" t="s">
        <v>63</v>
      </c>
      <c r="B181" s="158">
        <v>5000</v>
      </c>
      <c r="C181" s="158">
        <v>65</v>
      </c>
      <c r="D181" s="158">
        <f t="shared" si="16"/>
        <v>325</v>
      </c>
      <c r="E181" s="159"/>
      <c r="F181" s="160"/>
      <c r="G181" s="161"/>
      <c r="H181" s="161"/>
      <c r="I181" s="161"/>
      <c r="J181" s="161"/>
      <c r="K181" s="161"/>
      <c r="L181" s="118">
        <f t="shared" si="17"/>
        <v>0</v>
      </c>
      <c r="M181" s="158">
        <f t="shared" si="17"/>
        <v>0</v>
      </c>
      <c r="N181" s="158">
        <f t="shared" si="17"/>
        <v>0</v>
      </c>
      <c r="O181" s="158">
        <f t="shared" si="17"/>
        <v>0</v>
      </c>
      <c r="P181" s="163">
        <f t="shared" si="17"/>
        <v>0</v>
      </c>
    </row>
    <row r="182" spans="1:16">
      <c r="A182" s="164" t="s">
        <v>64</v>
      </c>
      <c r="B182" s="158">
        <v>4000</v>
      </c>
      <c r="C182" s="158">
        <v>65</v>
      </c>
      <c r="D182" s="158">
        <f t="shared" si="16"/>
        <v>260</v>
      </c>
      <c r="E182" s="159"/>
      <c r="F182" s="160"/>
      <c r="G182" s="161"/>
      <c r="H182" s="161">
        <v>1</v>
      </c>
      <c r="I182" s="161"/>
      <c r="J182" s="161"/>
      <c r="K182" s="161"/>
      <c r="L182" s="118">
        <f t="shared" si="17"/>
        <v>0</v>
      </c>
      <c r="M182" s="158">
        <f t="shared" si="17"/>
        <v>260</v>
      </c>
      <c r="N182" s="158">
        <f t="shared" si="17"/>
        <v>0</v>
      </c>
      <c r="O182" s="158">
        <f t="shared" si="17"/>
        <v>0</v>
      </c>
      <c r="P182" s="163">
        <f t="shared" si="17"/>
        <v>0</v>
      </c>
    </row>
    <row r="183" spans="1:16">
      <c r="A183" s="367" t="s">
        <v>420</v>
      </c>
      <c r="B183" s="158">
        <v>4700</v>
      </c>
      <c r="C183" s="158">
        <v>65</v>
      </c>
      <c r="D183" s="158">
        <f t="shared" si="16"/>
        <v>305.5</v>
      </c>
      <c r="E183" s="159"/>
      <c r="F183" s="160"/>
      <c r="G183" s="161"/>
      <c r="H183" s="161"/>
      <c r="I183" s="161"/>
      <c r="J183" s="161"/>
      <c r="K183" s="161">
        <v>1</v>
      </c>
      <c r="L183" s="118">
        <f t="shared" si="17"/>
        <v>0</v>
      </c>
      <c r="M183" s="158">
        <f t="shared" si="17"/>
        <v>0</v>
      </c>
      <c r="N183" s="158">
        <f t="shared" si="17"/>
        <v>0</v>
      </c>
      <c r="O183" s="158">
        <f t="shared" si="17"/>
        <v>0</v>
      </c>
      <c r="P183" s="163">
        <f t="shared" si="17"/>
        <v>310</v>
      </c>
    </row>
    <row r="184" spans="1:16">
      <c r="A184" s="164" t="s">
        <v>65</v>
      </c>
      <c r="B184" s="158">
        <v>700</v>
      </c>
      <c r="C184" s="158">
        <v>60</v>
      </c>
      <c r="D184" s="158">
        <f t="shared" si="16"/>
        <v>42</v>
      </c>
      <c r="E184" s="159"/>
      <c r="F184" s="160"/>
      <c r="G184" s="161"/>
      <c r="H184" s="161"/>
      <c r="I184" s="161"/>
      <c r="J184" s="161"/>
      <c r="K184" s="161"/>
      <c r="L184" s="118">
        <f t="shared" si="17"/>
        <v>0</v>
      </c>
      <c r="M184" s="158">
        <f t="shared" si="17"/>
        <v>0</v>
      </c>
      <c r="N184" s="158">
        <f t="shared" si="17"/>
        <v>0</v>
      </c>
      <c r="O184" s="158">
        <f t="shared" si="17"/>
        <v>0</v>
      </c>
      <c r="P184" s="163">
        <f t="shared" si="17"/>
        <v>0</v>
      </c>
    </row>
    <row r="185" spans="1:16">
      <c r="A185" s="164" t="s">
        <v>66</v>
      </c>
      <c r="B185" s="158">
        <v>600</v>
      </c>
      <c r="C185" s="158">
        <v>60</v>
      </c>
      <c r="D185" s="158">
        <f t="shared" si="16"/>
        <v>36</v>
      </c>
      <c r="E185" s="159"/>
      <c r="F185" s="160"/>
      <c r="G185" s="161"/>
      <c r="H185" s="161"/>
      <c r="I185" s="161"/>
      <c r="J185" s="161"/>
      <c r="K185" s="161"/>
      <c r="L185" s="118">
        <f t="shared" si="17"/>
        <v>0</v>
      </c>
      <c r="M185" s="158">
        <f t="shared" si="17"/>
        <v>0</v>
      </c>
      <c r="N185" s="158">
        <f t="shared" si="17"/>
        <v>0</v>
      </c>
      <c r="O185" s="158">
        <f t="shared" si="17"/>
        <v>0</v>
      </c>
      <c r="P185" s="163">
        <f t="shared" si="17"/>
        <v>0</v>
      </c>
    </row>
    <row r="186" spans="1:16">
      <c r="A186" s="164" t="s">
        <v>67</v>
      </c>
      <c r="B186" s="158">
        <v>300</v>
      </c>
      <c r="C186" s="158">
        <v>65</v>
      </c>
      <c r="D186" s="158">
        <f t="shared" si="16"/>
        <v>19.5</v>
      </c>
      <c r="E186" s="159" t="s">
        <v>28</v>
      </c>
      <c r="F186" s="160"/>
      <c r="G186" s="161">
        <v>1</v>
      </c>
      <c r="H186" s="161"/>
      <c r="I186" s="161"/>
      <c r="J186" s="161"/>
      <c r="K186" s="161"/>
      <c r="L186" s="118">
        <f t="shared" si="17"/>
        <v>20</v>
      </c>
      <c r="M186" s="158">
        <f t="shared" si="17"/>
        <v>0</v>
      </c>
      <c r="N186" s="158">
        <f t="shared" si="17"/>
        <v>0</v>
      </c>
      <c r="O186" s="158">
        <f t="shared" si="17"/>
        <v>0</v>
      </c>
      <c r="P186" s="163">
        <f t="shared" si="17"/>
        <v>0</v>
      </c>
    </row>
    <row r="187" spans="1:16">
      <c r="A187" s="164" t="s">
        <v>68</v>
      </c>
      <c r="B187" s="158">
        <v>4400</v>
      </c>
      <c r="C187" s="158">
        <v>75</v>
      </c>
      <c r="D187" s="158">
        <f t="shared" si="16"/>
        <v>330</v>
      </c>
      <c r="E187" s="159"/>
      <c r="F187" s="160"/>
      <c r="G187" s="161"/>
      <c r="H187" s="161"/>
      <c r="I187" s="161"/>
      <c r="J187" s="161"/>
      <c r="K187" s="161"/>
      <c r="L187" s="118">
        <f t="shared" si="17"/>
        <v>0</v>
      </c>
      <c r="M187" s="158">
        <f t="shared" si="17"/>
        <v>0</v>
      </c>
      <c r="N187" s="158">
        <f t="shared" si="17"/>
        <v>0</v>
      </c>
      <c r="O187" s="158">
        <f t="shared" si="17"/>
        <v>0</v>
      </c>
      <c r="P187" s="163">
        <f t="shared" si="17"/>
        <v>0</v>
      </c>
    </row>
    <row r="188" spans="1:16">
      <c r="A188" s="164" t="s">
        <v>69</v>
      </c>
      <c r="B188" s="158">
        <v>1800</v>
      </c>
      <c r="C188" s="158">
        <v>65</v>
      </c>
      <c r="D188" s="158">
        <f t="shared" si="16"/>
        <v>117</v>
      </c>
      <c r="E188" s="159"/>
      <c r="F188" s="160"/>
      <c r="G188" s="161"/>
      <c r="H188" s="161"/>
      <c r="I188" s="161"/>
      <c r="J188" s="161"/>
      <c r="K188" s="161"/>
      <c r="L188" s="118">
        <f t="shared" si="17"/>
        <v>0</v>
      </c>
      <c r="M188" s="158">
        <f t="shared" si="17"/>
        <v>0</v>
      </c>
      <c r="N188" s="158">
        <f t="shared" si="17"/>
        <v>0</v>
      </c>
      <c r="O188" s="158">
        <f t="shared" si="17"/>
        <v>0</v>
      </c>
      <c r="P188" s="163">
        <f t="shared" si="17"/>
        <v>0</v>
      </c>
    </row>
    <row r="189" spans="1:16">
      <c r="A189" s="164" t="s">
        <v>70</v>
      </c>
      <c r="B189" s="158">
        <v>4500</v>
      </c>
      <c r="C189" s="158">
        <v>35</v>
      </c>
      <c r="D189" s="158">
        <f t="shared" si="16"/>
        <v>157.5</v>
      </c>
      <c r="E189" s="159"/>
      <c r="F189" s="160"/>
      <c r="G189" s="161"/>
      <c r="H189" s="161"/>
      <c r="I189" s="161"/>
      <c r="J189" s="161"/>
      <c r="K189" s="161"/>
      <c r="L189" s="118">
        <f t="shared" si="17"/>
        <v>0</v>
      </c>
      <c r="M189" s="158">
        <f t="shared" si="17"/>
        <v>0</v>
      </c>
      <c r="N189" s="158">
        <f t="shared" si="17"/>
        <v>0</v>
      </c>
      <c r="O189" s="158">
        <f t="shared" si="17"/>
        <v>0</v>
      </c>
      <c r="P189" s="163">
        <f t="shared" si="17"/>
        <v>0</v>
      </c>
    </row>
    <row r="190" spans="1:16">
      <c r="A190" s="159" t="s">
        <v>71</v>
      </c>
      <c r="B190" s="177">
        <v>1100</v>
      </c>
      <c r="C190" s="158">
        <v>65</v>
      </c>
      <c r="D190" s="158">
        <f t="shared" si="16"/>
        <v>71.5</v>
      </c>
      <c r="E190" s="159"/>
      <c r="F190" s="160"/>
      <c r="G190" s="161"/>
      <c r="H190" s="161"/>
      <c r="I190" s="161"/>
      <c r="J190" s="161"/>
      <c r="K190" s="161"/>
      <c r="L190" s="118">
        <f t="shared" si="17"/>
        <v>0</v>
      </c>
      <c r="M190" s="158">
        <f t="shared" si="17"/>
        <v>0</v>
      </c>
      <c r="N190" s="158">
        <f t="shared" si="17"/>
        <v>0</v>
      </c>
      <c r="O190" s="158">
        <f t="shared" si="17"/>
        <v>0</v>
      </c>
      <c r="P190" s="163">
        <f t="shared" si="17"/>
        <v>0</v>
      </c>
    </row>
    <row r="191" spans="1:16">
      <c r="A191" s="159" t="s">
        <v>72</v>
      </c>
      <c r="B191" s="177">
        <v>4000</v>
      </c>
      <c r="C191" s="158">
        <v>65</v>
      </c>
      <c r="D191" s="158">
        <f t="shared" si="16"/>
        <v>260</v>
      </c>
      <c r="E191" s="159"/>
      <c r="F191" s="160"/>
      <c r="G191" s="161"/>
      <c r="H191" s="161"/>
      <c r="I191" s="161"/>
      <c r="J191" s="161"/>
      <c r="K191" s="161">
        <v>1</v>
      </c>
      <c r="L191" s="118">
        <f t="shared" si="17"/>
        <v>0</v>
      </c>
      <c r="M191" s="158">
        <f t="shared" si="17"/>
        <v>0</v>
      </c>
      <c r="N191" s="158">
        <f t="shared" si="17"/>
        <v>0</v>
      </c>
      <c r="O191" s="158">
        <f t="shared" si="17"/>
        <v>0</v>
      </c>
      <c r="P191" s="163">
        <f t="shared" si="17"/>
        <v>260</v>
      </c>
    </row>
    <row r="192" spans="1:16">
      <c r="A192" s="159" t="s">
        <v>73</v>
      </c>
      <c r="B192" s="158">
        <v>2400</v>
      </c>
      <c r="C192" s="158">
        <v>65</v>
      </c>
      <c r="D192" s="158">
        <f t="shared" si="16"/>
        <v>156</v>
      </c>
      <c r="E192" s="175"/>
      <c r="F192" s="178"/>
      <c r="G192" s="179"/>
      <c r="H192" s="180"/>
      <c r="I192" s="180"/>
      <c r="J192" s="180"/>
      <c r="K192" s="180"/>
      <c r="L192" s="181">
        <f t="shared" si="17"/>
        <v>0</v>
      </c>
      <c r="M192" s="182">
        <f t="shared" si="17"/>
        <v>0</v>
      </c>
      <c r="N192" s="182">
        <f t="shared" si="17"/>
        <v>0</v>
      </c>
      <c r="O192" s="182">
        <f t="shared" si="17"/>
        <v>0</v>
      </c>
      <c r="P192" s="183">
        <f t="shared" si="17"/>
        <v>0</v>
      </c>
    </row>
    <row r="193" spans="1:16">
      <c r="A193" s="159" t="s">
        <v>74</v>
      </c>
      <c r="B193" s="158">
        <v>2800</v>
      </c>
      <c r="C193" s="158">
        <v>65</v>
      </c>
      <c r="D193" s="158">
        <f t="shared" si="16"/>
        <v>182</v>
      </c>
      <c r="E193" s="175"/>
      <c r="F193" s="160"/>
      <c r="G193" s="161"/>
      <c r="H193" s="161"/>
      <c r="I193" s="161"/>
      <c r="J193" s="161"/>
      <c r="K193" s="161">
        <v>1</v>
      </c>
      <c r="L193" s="181">
        <f t="shared" si="17"/>
        <v>0</v>
      </c>
      <c r="M193" s="182">
        <f t="shared" si="17"/>
        <v>0</v>
      </c>
      <c r="N193" s="182">
        <f t="shared" si="17"/>
        <v>0</v>
      </c>
      <c r="O193" s="182">
        <f t="shared" si="17"/>
        <v>0</v>
      </c>
      <c r="P193" s="183">
        <f t="shared" si="17"/>
        <v>180</v>
      </c>
    </row>
    <row r="194" spans="1:16">
      <c r="A194" s="159" t="s">
        <v>75</v>
      </c>
      <c r="B194" s="158">
        <v>4600</v>
      </c>
      <c r="C194" s="158">
        <v>65</v>
      </c>
      <c r="D194" s="158">
        <f t="shared" si="16"/>
        <v>299</v>
      </c>
      <c r="E194" s="175"/>
      <c r="F194" s="160"/>
      <c r="G194" s="161"/>
      <c r="H194" s="161"/>
      <c r="I194" s="161"/>
      <c r="J194" s="161"/>
      <c r="K194" s="161"/>
      <c r="L194" s="118">
        <f t="shared" si="17"/>
        <v>0</v>
      </c>
      <c r="M194" s="158">
        <f t="shared" si="17"/>
        <v>0</v>
      </c>
      <c r="N194" s="158">
        <f t="shared" si="17"/>
        <v>0</v>
      </c>
      <c r="O194" s="158">
        <f t="shared" si="17"/>
        <v>0</v>
      </c>
      <c r="P194" s="163">
        <f t="shared" si="17"/>
        <v>0</v>
      </c>
    </row>
    <row r="195" spans="1:16">
      <c r="A195" s="159"/>
      <c r="B195" s="158"/>
      <c r="C195" s="158"/>
      <c r="D195" s="158"/>
      <c r="E195" s="175"/>
      <c r="F195" s="160"/>
      <c r="G195" s="184"/>
      <c r="H195" s="184"/>
      <c r="I195" s="184"/>
      <c r="J195" s="184"/>
      <c r="K195" s="184"/>
      <c r="L195" s="185"/>
      <c r="M195" s="186"/>
      <c r="N195" s="186"/>
      <c r="O195" s="186"/>
      <c r="P195" s="187"/>
    </row>
    <row r="196" spans="1:16">
      <c r="A196" s="188" t="s">
        <v>76</v>
      </c>
      <c r="B196" s="158"/>
      <c r="C196" s="158"/>
      <c r="D196" s="158"/>
      <c r="E196" s="159"/>
      <c r="F196" s="160"/>
      <c r="G196" s="161"/>
      <c r="H196" s="161"/>
      <c r="I196" s="161"/>
      <c r="J196" s="161"/>
      <c r="K196" s="161"/>
      <c r="L196" s="118"/>
      <c r="M196" s="158"/>
      <c r="N196" s="158"/>
      <c r="O196" s="158"/>
      <c r="P196" s="163"/>
    </row>
    <row r="197" spans="1:16">
      <c r="A197" s="164" t="s">
        <v>77</v>
      </c>
      <c r="B197" s="158">
        <v>1700</v>
      </c>
      <c r="C197" s="158">
        <v>60</v>
      </c>
      <c r="D197" s="158">
        <f t="shared" ref="D197:D207" si="18">C197*B197/1000</f>
        <v>102</v>
      </c>
      <c r="E197" s="159"/>
      <c r="F197" s="160"/>
      <c r="G197" s="161"/>
      <c r="H197" s="161"/>
      <c r="I197" s="161"/>
      <c r="J197" s="161"/>
      <c r="K197" s="161"/>
      <c r="L197" s="118">
        <f t="shared" ref="L197:P207" si="19">ROUND(G197*$D197,-1)</f>
        <v>0</v>
      </c>
      <c r="M197" s="158">
        <f t="shared" si="19"/>
        <v>0</v>
      </c>
      <c r="N197" s="158">
        <f t="shared" si="19"/>
        <v>0</v>
      </c>
      <c r="O197" s="158">
        <f t="shared" si="19"/>
        <v>0</v>
      </c>
      <c r="P197" s="163">
        <f t="shared" si="19"/>
        <v>0</v>
      </c>
    </row>
    <row r="198" spans="1:16">
      <c r="A198" s="164" t="s">
        <v>78</v>
      </c>
      <c r="B198" s="158">
        <v>1100</v>
      </c>
      <c r="C198" s="158">
        <v>65</v>
      </c>
      <c r="D198" s="158">
        <f t="shared" si="18"/>
        <v>71.5</v>
      </c>
      <c r="E198" s="159"/>
      <c r="F198" s="160"/>
      <c r="G198" s="161"/>
      <c r="H198" s="161"/>
      <c r="I198" s="161"/>
      <c r="J198" s="161"/>
      <c r="K198" s="161"/>
      <c r="L198" s="118">
        <f t="shared" si="19"/>
        <v>0</v>
      </c>
      <c r="M198" s="158">
        <f t="shared" si="19"/>
        <v>0</v>
      </c>
      <c r="N198" s="158">
        <f t="shared" si="19"/>
        <v>0</v>
      </c>
      <c r="O198" s="158">
        <f t="shared" si="19"/>
        <v>0</v>
      </c>
      <c r="P198" s="163">
        <f t="shared" si="19"/>
        <v>0</v>
      </c>
    </row>
    <row r="199" spans="1:16">
      <c r="A199" s="164" t="s">
        <v>79</v>
      </c>
      <c r="B199" s="158">
        <v>2500</v>
      </c>
      <c r="C199" s="158">
        <v>65</v>
      </c>
      <c r="D199" s="158">
        <f t="shared" si="18"/>
        <v>162.5</v>
      </c>
      <c r="E199" s="159"/>
      <c r="F199" s="160"/>
      <c r="G199" s="161"/>
      <c r="H199" s="161"/>
      <c r="I199" s="161"/>
      <c r="J199" s="161"/>
      <c r="K199" s="161"/>
      <c r="L199" s="118">
        <f t="shared" si="19"/>
        <v>0</v>
      </c>
      <c r="M199" s="158">
        <f t="shared" si="19"/>
        <v>0</v>
      </c>
      <c r="N199" s="158">
        <f t="shared" si="19"/>
        <v>0</v>
      </c>
      <c r="O199" s="158">
        <f t="shared" si="19"/>
        <v>0</v>
      </c>
      <c r="P199" s="163">
        <f t="shared" si="19"/>
        <v>0</v>
      </c>
    </row>
    <row r="200" spans="1:16">
      <c r="A200" s="164" t="s">
        <v>80</v>
      </c>
      <c r="B200" s="158">
        <v>850</v>
      </c>
      <c r="C200" s="158">
        <v>60</v>
      </c>
      <c r="D200" s="158">
        <f t="shared" si="18"/>
        <v>51</v>
      </c>
      <c r="E200" s="159"/>
      <c r="F200" s="160"/>
      <c r="G200" s="161"/>
      <c r="H200" s="161"/>
      <c r="I200" s="161"/>
      <c r="J200" s="161"/>
      <c r="K200" s="161"/>
      <c r="L200" s="118">
        <f t="shared" si="19"/>
        <v>0</v>
      </c>
      <c r="M200" s="158">
        <f t="shared" si="19"/>
        <v>0</v>
      </c>
      <c r="N200" s="158">
        <f t="shared" si="19"/>
        <v>0</v>
      </c>
      <c r="O200" s="158">
        <f t="shared" si="19"/>
        <v>0</v>
      </c>
      <c r="P200" s="163">
        <f t="shared" si="19"/>
        <v>0</v>
      </c>
    </row>
    <row r="201" spans="1:16">
      <c r="A201" s="164" t="s">
        <v>81</v>
      </c>
      <c r="B201" s="158">
        <v>400</v>
      </c>
      <c r="C201" s="158">
        <v>60</v>
      </c>
      <c r="D201" s="158">
        <f t="shared" si="18"/>
        <v>24</v>
      </c>
      <c r="E201" s="159"/>
      <c r="F201" s="160"/>
      <c r="G201" s="161"/>
      <c r="H201" s="161"/>
      <c r="I201" s="161"/>
      <c r="J201" s="161"/>
      <c r="K201" s="161"/>
      <c r="L201" s="118">
        <f t="shared" si="19"/>
        <v>0</v>
      </c>
      <c r="M201" s="158">
        <f t="shared" si="19"/>
        <v>0</v>
      </c>
      <c r="N201" s="158">
        <f t="shared" si="19"/>
        <v>0</v>
      </c>
      <c r="O201" s="158">
        <f t="shared" si="19"/>
        <v>0</v>
      </c>
      <c r="P201" s="163">
        <f t="shared" si="19"/>
        <v>0</v>
      </c>
    </row>
    <row r="202" spans="1:16">
      <c r="A202" s="164" t="s">
        <v>82</v>
      </c>
      <c r="B202" s="158">
        <v>2100</v>
      </c>
      <c r="C202" s="158">
        <v>65</v>
      </c>
      <c r="D202" s="158">
        <f t="shared" si="18"/>
        <v>136.5</v>
      </c>
      <c r="E202" s="159"/>
      <c r="F202" s="160"/>
      <c r="G202" s="161"/>
      <c r="H202" s="161"/>
      <c r="I202" s="161"/>
      <c r="J202" s="161"/>
      <c r="K202" s="161"/>
      <c r="L202" s="118">
        <f t="shared" si="19"/>
        <v>0</v>
      </c>
      <c r="M202" s="158">
        <f t="shared" si="19"/>
        <v>0</v>
      </c>
      <c r="N202" s="158">
        <f t="shared" si="19"/>
        <v>0</v>
      </c>
      <c r="O202" s="158">
        <f t="shared" si="19"/>
        <v>0</v>
      </c>
      <c r="P202" s="163">
        <f t="shared" si="19"/>
        <v>0</v>
      </c>
    </row>
    <row r="203" spans="1:16">
      <c r="A203" s="164" t="s">
        <v>83</v>
      </c>
      <c r="B203" s="158">
        <v>12000</v>
      </c>
      <c r="C203" s="158">
        <v>80</v>
      </c>
      <c r="D203" s="158">
        <f t="shared" si="18"/>
        <v>960</v>
      </c>
      <c r="E203" s="159"/>
      <c r="F203" s="160"/>
      <c r="G203" s="161"/>
      <c r="H203" s="161"/>
      <c r="I203" s="161">
        <v>0.5</v>
      </c>
      <c r="J203" s="161">
        <v>0.5</v>
      </c>
      <c r="K203" s="161"/>
      <c r="L203" s="118">
        <f t="shared" si="19"/>
        <v>0</v>
      </c>
      <c r="M203" s="158">
        <f t="shared" si="19"/>
        <v>0</v>
      </c>
      <c r="N203" s="158">
        <f t="shared" si="19"/>
        <v>480</v>
      </c>
      <c r="O203" s="158">
        <f t="shared" si="19"/>
        <v>480</v>
      </c>
      <c r="P203" s="163">
        <f t="shared" si="19"/>
        <v>0</v>
      </c>
    </row>
    <row r="204" spans="1:16">
      <c r="A204" s="164" t="s">
        <v>84</v>
      </c>
      <c r="B204" s="158">
        <v>3500</v>
      </c>
      <c r="C204" s="158">
        <v>65</v>
      </c>
      <c r="D204" s="158">
        <f t="shared" si="18"/>
        <v>227.5</v>
      </c>
      <c r="E204" s="159"/>
      <c r="F204" s="160"/>
      <c r="G204" s="161"/>
      <c r="H204" s="161"/>
      <c r="I204" s="161"/>
      <c r="J204" s="161"/>
      <c r="K204" s="161">
        <v>1</v>
      </c>
      <c r="L204" s="118">
        <f t="shared" si="19"/>
        <v>0</v>
      </c>
      <c r="M204" s="158">
        <f t="shared" si="19"/>
        <v>0</v>
      </c>
      <c r="N204" s="158">
        <f t="shared" si="19"/>
        <v>0</v>
      </c>
      <c r="O204" s="158">
        <f t="shared" si="19"/>
        <v>0</v>
      </c>
      <c r="P204" s="163">
        <f t="shared" si="19"/>
        <v>230</v>
      </c>
    </row>
    <row r="205" spans="1:16">
      <c r="A205" s="164" t="s">
        <v>85</v>
      </c>
      <c r="B205" s="158">
        <v>3000</v>
      </c>
      <c r="C205" s="158">
        <v>65</v>
      </c>
      <c r="D205" s="158">
        <f t="shared" si="18"/>
        <v>195</v>
      </c>
      <c r="E205" s="159"/>
      <c r="F205" s="160"/>
      <c r="G205" s="161"/>
      <c r="H205" s="161"/>
      <c r="I205" s="161"/>
      <c r="J205" s="161"/>
      <c r="K205" s="161"/>
      <c r="L205" s="118">
        <f t="shared" si="19"/>
        <v>0</v>
      </c>
      <c r="M205" s="158">
        <f t="shared" si="19"/>
        <v>0</v>
      </c>
      <c r="N205" s="158">
        <f t="shared" si="19"/>
        <v>0</v>
      </c>
      <c r="O205" s="158">
        <f t="shared" si="19"/>
        <v>0</v>
      </c>
      <c r="P205" s="163">
        <f t="shared" si="19"/>
        <v>0</v>
      </c>
    </row>
    <row r="206" spans="1:16">
      <c r="A206" s="164" t="s">
        <v>86</v>
      </c>
      <c r="B206" s="158">
        <v>3000</v>
      </c>
      <c r="C206" s="158">
        <v>65</v>
      </c>
      <c r="D206" s="158">
        <f t="shared" si="18"/>
        <v>195</v>
      </c>
      <c r="E206" s="159"/>
      <c r="F206" s="160"/>
      <c r="G206" s="161"/>
      <c r="H206" s="161"/>
      <c r="I206" s="161"/>
      <c r="J206" s="161"/>
      <c r="K206" s="161"/>
      <c r="L206" s="118">
        <f t="shared" si="19"/>
        <v>0</v>
      </c>
      <c r="M206" s="158">
        <f t="shared" si="19"/>
        <v>0</v>
      </c>
      <c r="N206" s="158">
        <f t="shared" si="19"/>
        <v>0</v>
      </c>
      <c r="O206" s="158">
        <f t="shared" si="19"/>
        <v>0</v>
      </c>
      <c r="P206" s="163">
        <f t="shared" si="19"/>
        <v>0</v>
      </c>
    </row>
    <row r="207" spans="1:16">
      <c r="A207" s="164" t="s">
        <v>87</v>
      </c>
      <c r="B207" s="158">
        <v>350</v>
      </c>
      <c r="C207" s="158">
        <v>60</v>
      </c>
      <c r="D207" s="158">
        <f t="shared" si="18"/>
        <v>21</v>
      </c>
      <c r="E207" s="159"/>
      <c r="F207" s="160"/>
      <c r="G207" s="161"/>
      <c r="H207" s="161"/>
      <c r="I207" s="161"/>
      <c r="J207" s="161"/>
      <c r="K207" s="161">
        <v>1</v>
      </c>
      <c r="L207" s="118">
        <f t="shared" si="19"/>
        <v>0</v>
      </c>
      <c r="M207" s="158">
        <f t="shared" si="19"/>
        <v>0</v>
      </c>
      <c r="N207" s="158">
        <f t="shared" si="19"/>
        <v>0</v>
      </c>
      <c r="O207" s="158">
        <f t="shared" si="19"/>
        <v>0</v>
      </c>
      <c r="P207" s="163">
        <f t="shared" si="19"/>
        <v>20</v>
      </c>
    </row>
    <row r="209" spans="1:16" ht="15.75">
      <c r="A209" s="2" t="s">
        <v>448</v>
      </c>
      <c r="L209" s="514">
        <f>SUM(L168:L207)</f>
        <v>1110</v>
      </c>
      <c r="M209" s="514">
        <f>SUM(M168:M207)</f>
        <v>570</v>
      </c>
      <c r="N209" s="514">
        <f>SUM(N168:N207)</f>
        <v>480</v>
      </c>
      <c r="O209" s="514">
        <f>SUM(O168:O207)</f>
        <v>480</v>
      </c>
      <c r="P209" s="514">
        <f>SUM(P168:P207)</f>
        <v>1000</v>
      </c>
    </row>
    <row r="211" spans="1:16">
      <c r="A211" s="164" t="s">
        <v>86</v>
      </c>
      <c r="B211" s="158">
        <v>3000</v>
      </c>
      <c r="C211" s="158">
        <v>65</v>
      </c>
      <c r="D211" s="158">
        <f>C211*B211/1000</f>
        <v>195</v>
      </c>
      <c r="E211" s="159"/>
      <c r="F211" s="160"/>
      <c r="G211" s="161"/>
      <c r="H211" s="161"/>
      <c r="I211" s="161"/>
      <c r="J211" s="161"/>
      <c r="K211" s="161"/>
      <c r="L211" s="118">
        <f t="shared" ref="L211:P212" si="20">ROUND(G211*$D211,-1)</f>
        <v>0</v>
      </c>
      <c r="M211" s="158">
        <f t="shared" si="20"/>
        <v>0</v>
      </c>
      <c r="N211" s="158">
        <f t="shared" si="20"/>
        <v>0</v>
      </c>
      <c r="O211" s="158">
        <f t="shared" si="20"/>
        <v>0</v>
      </c>
      <c r="P211" s="163">
        <f t="shared" si="20"/>
        <v>0</v>
      </c>
    </row>
    <row r="212" spans="1:16">
      <c r="A212" s="164" t="s">
        <v>87</v>
      </c>
      <c r="B212" s="158">
        <v>350</v>
      </c>
      <c r="C212" s="158">
        <v>60</v>
      </c>
      <c r="D212" s="158">
        <f>C212*B212/1000</f>
        <v>21</v>
      </c>
      <c r="E212" s="159"/>
      <c r="F212" s="160"/>
      <c r="G212" s="161"/>
      <c r="H212" s="161"/>
      <c r="I212" s="161"/>
      <c r="J212" s="161"/>
      <c r="K212" s="161">
        <v>1</v>
      </c>
      <c r="L212" s="118">
        <f t="shared" si="20"/>
        <v>0</v>
      </c>
      <c r="M212" s="158">
        <f t="shared" si="20"/>
        <v>0</v>
      </c>
      <c r="N212" s="158">
        <f t="shared" si="20"/>
        <v>0</v>
      </c>
      <c r="O212" s="158">
        <f t="shared" si="20"/>
        <v>0</v>
      </c>
      <c r="P212" s="163">
        <f t="shared" si="20"/>
        <v>20</v>
      </c>
    </row>
    <row r="214" spans="1:16" ht="15.75">
      <c r="A214" s="2" t="s">
        <v>448</v>
      </c>
      <c r="L214" s="514">
        <f>SUM(L209:L212)</f>
        <v>1110</v>
      </c>
      <c r="M214" s="514">
        <f>SUM(M209:M212)</f>
        <v>570</v>
      </c>
      <c r="N214" s="514">
        <f>SUM(N209:N212)</f>
        <v>480</v>
      </c>
      <c r="O214" s="514">
        <f>SUM(O209:O212)</f>
        <v>480</v>
      </c>
      <c r="P214" s="514">
        <f>SUM(P209:P212)</f>
        <v>1020</v>
      </c>
    </row>
  </sheetData>
  <phoneticPr fontId="38" type="noConversion"/>
  <pageMargins left="0.59055118110236227" right="0.39370078740157483" top="0.59055118110236227" bottom="0.59055118110236227" header="0.51181102362204722" footer="0.31496062992125984"/>
  <pageSetup paperSize="9" scale="70" orientation="landscape" r:id="rId1"/>
  <headerFooter alignWithMargins="0">
    <oddFooter>&amp;LM= Maanrakennus; K/P= Kiveys / Päällystys; V= Viimeistely&amp;C&amp;P(&amp;N)&amp;Rtae05länsi / has</oddFooter>
  </headerFooter>
  <rowBreaks count="5" manualBreakCount="5">
    <brk id="37" max="15" man="1"/>
    <brk id="69" max="15" man="1"/>
    <brk id="97" max="15" man="1"/>
    <brk id="120" max="15" man="1"/>
    <brk id="160" max="15" man="1"/>
  </rowBreaks>
  <customProperties>
    <customPr name="EpmWorksheetKeyString_GUID" r:id="rId2"/>
  </customProperties>
  <ignoredErrors>
    <ignoredError sqref="D12" numberStoredAsText="1"/>
    <ignoredError sqref="C3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BC44-B626-4B71-B0B5-3929442A7AA2}">
  <dimension ref="A1:G15"/>
  <sheetViews>
    <sheetView workbookViewId="0">
      <selection activeCell="L38" sqref="L38"/>
    </sheetView>
  </sheetViews>
  <sheetFormatPr defaultRowHeight="12.75"/>
  <cols>
    <col min="2" max="2" width="30.7109375" customWidth="1"/>
    <col min="3" max="3" width="27.42578125" customWidth="1"/>
    <col min="5" max="5" width="27.28515625" customWidth="1"/>
  </cols>
  <sheetData>
    <row r="1" spans="1:7" ht="15">
      <c r="A1" s="644"/>
      <c r="B1" s="644"/>
      <c r="C1" s="644"/>
      <c r="D1" s="644"/>
      <c r="E1" s="644"/>
      <c r="F1" s="644"/>
      <c r="G1" s="644"/>
    </row>
    <row r="2" spans="1:7" ht="15">
      <c r="A2" s="644" t="s">
        <v>1065</v>
      </c>
      <c r="B2" s="644" t="s">
        <v>1028</v>
      </c>
      <c r="C2" s="644" t="s">
        <v>1109</v>
      </c>
      <c r="D2" s="644"/>
      <c r="E2" s="644"/>
      <c r="F2" s="644"/>
      <c r="G2" s="644"/>
    </row>
    <row r="3" spans="1:7" ht="15">
      <c r="A3" s="644" t="s">
        <v>1066</v>
      </c>
      <c r="B3" s="644" t="s">
        <v>1029</v>
      </c>
      <c r="C3" s="644" t="s">
        <v>1110</v>
      </c>
      <c r="D3" s="644"/>
      <c r="E3" s="644"/>
      <c r="F3" s="644"/>
      <c r="G3" s="644"/>
    </row>
    <row r="4" spans="1:7" ht="15">
      <c r="A4" s="644"/>
      <c r="B4" s="644" t="s">
        <v>1030</v>
      </c>
      <c r="C4" s="644" t="s">
        <v>1035</v>
      </c>
      <c r="D4" s="644"/>
      <c r="E4" s="644"/>
      <c r="F4" s="644"/>
      <c r="G4" s="644"/>
    </row>
    <row r="5" spans="1:7" ht="15">
      <c r="A5" s="644"/>
      <c r="B5" s="644" t="s">
        <v>1031</v>
      </c>
      <c r="C5" s="644" t="s">
        <v>1111</v>
      </c>
      <c r="D5" s="644"/>
      <c r="E5" s="644"/>
      <c r="F5" s="644"/>
      <c r="G5" s="1537"/>
    </row>
    <row r="6" spans="1:7" ht="15">
      <c r="A6" s="644"/>
      <c r="B6" s="644" t="s">
        <v>1087</v>
      </c>
      <c r="C6" s="644" t="s">
        <v>1112</v>
      </c>
      <c r="D6" s="644"/>
      <c r="E6" s="644"/>
      <c r="F6" s="644"/>
      <c r="G6" s="644"/>
    </row>
    <row r="7" spans="1:7" ht="15">
      <c r="A7" s="644"/>
      <c r="B7" s="644" t="s">
        <v>1068</v>
      </c>
      <c r="C7" s="644" t="s">
        <v>1091</v>
      </c>
      <c r="D7" s="644"/>
      <c r="E7" s="644"/>
      <c r="F7" s="644"/>
      <c r="G7" s="644"/>
    </row>
    <row r="8" spans="1:7" ht="15">
      <c r="A8" s="644"/>
      <c r="B8" s="644" t="s">
        <v>1088</v>
      </c>
      <c r="C8" s="644" t="s">
        <v>1092</v>
      </c>
      <c r="D8" s="644"/>
      <c r="E8" s="644"/>
      <c r="F8" s="644"/>
      <c r="G8" s="644"/>
    </row>
    <row r="9" spans="1:7" ht="15">
      <c r="A9" s="644"/>
      <c r="B9" s="644" t="s">
        <v>1069</v>
      </c>
      <c r="C9" s="644" t="s">
        <v>1093</v>
      </c>
      <c r="D9" s="644"/>
      <c r="E9" s="644"/>
      <c r="F9" s="644"/>
      <c r="G9" s="644"/>
    </row>
    <row r="10" spans="1:7" ht="15">
      <c r="A10" s="644"/>
      <c r="B10" s="644" t="s">
        <v>1070</v>
      </c>
      <c r="C10" s="644" t="s">
        <v>1094</v>
      </c>
      <c r="D10" s="644"/>
      <c r="E10" s="644"/>
      <c r="F10" s="1538"/>
      <c r="G10" s="1539"/>
    </row>
    <row r="11" spans="1:7" ht="15">
      <c r="A11" s="644"/>
      <c r="B11" s="644" t="s">
        <v>1089</v>
      </c>
      <c r="C11" s="644" t="s">
        <v>1095</v>
      </c>
      <c r="D11" s="644"/>
      <c r="E11" s="644"/>
      <c r="F11" s="1539"/>
      <c r="G11" s="1539"/>
    </row>
    <row r="12" spans="1:7" ht="15">
      <c r="A12" s="644"/>
      <c r="B12" s="644"/>
      <c r="C12" s="644"/>
      <c r="D12" s="644"/>
      <c r="E12" s="644"/>
      <c r="F12" s="1539"/>
      <c r="G12" s="1539"/>
    </row>
    <row r="13" spans="1:7" ht="15">
      <c r="A13" s="644"/>
      <c r="B13" s="644" t="s">
        <v>1096</v>
      </c>
      <c r="C13" s="644" t="s">
        <v>1097</v>
      </c>
      <c r="D13" s="644"/>
      <c r="E13" s="644" t="s">
        <v>1098</v>
      </c>
      <c r="F13" s="1540" t="s">
        <v>1099</v>
      </c>
      <c r="G13" s="1539"/>
    </row>
    <row r="14" spans="1:7" ht="15">
      <c r="A14" s="644"/>
      <c r="B14" s="644" t="s">
        <v>42</v>
      </c>
      <c r="C14" s="644" t="s">
        <v>1100</v>
      </c>
      <c r="D14" s="644"/>
      <c r="E14" s="644" t="s">
        <v>473</v>
      </c>
      <c r="F14" s="644" t="s">
        <v>1101</v>
      </c>
      <c r="G14" s="644"/>
    </row>
    <row r="15" spans="1:7">
      <c r="B15" t="s">
        <v>1065</v>
      </c>
      <c r="C15" t="s">
        <v>1102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399"/>
  <sheetViews>
    <sheetView showGridLines="0" tabSelected="1" zoomScale="95" zoomScaleNormal="95" zoomScaleSheetLayoutView="112" workbookViewId="0">
      <pane ySplit="18" topLeftCell="A115" activePane="bottomLeft" state="frozen"/>
      <selection pane="bottomLeft" activeCell="I118" sqref="I118"/>
    </sheetView>
  </sheetViews>
  <sheetFormatPr defaultColWidth="9.28515625" defaultRowHeight="15"/>
  <cols>
    <col min="1" max="1" width="64.5703125" style="641" customWidth="1"/>
    <col min="2" max="2" width="12.7109375" style="641" customWidth="1"/>
    <col min="3" max="3" width="15.85546875" style="641" customWidth="1"/>
    <col min="4" max="4" width="12.7109375" style="641" customWidth="1"/>
    <col min="5" max="5" width="10.85546875" style="641" customWidth="1"/>
    <col min="6" max="6" width="12.7109375" style="641" customWidth="1"/>
    <col min="7" max="7" width="23" style="641" customWidth="1"/>
    <col min="8" max="8" width="12.7109375" style="641" customWidth="1"/>
    <col min="9" max="9" width="12.140625" style="641" customWidth="1"/>
    <col min="10" max="19" width="7.7109375" style="641" customWidth="1"/>
    <col min="20" max="20" width="12.85546875" style="1037" customWidth="1"/>
    <col min="21" max="21" width="6.7109375" style="641" customWidth="1"/>
    <col min="22" max="22" width="9.7109375" style="641" customWidth="1"/>
    <col min="23" max="23" width="11.85546875" style="641" customWidth="1"/>
    <col min="24" max="29" width="9.7109375" style="641" customWidth="1"/>
    <col min="30" max="30" width="23.140625" style="641" customWidth="1"/>
    <col min="31" max="31" width="15.7109375" customWidth="1"/>
    <col min="32" max="16384" width="9.28515625" style="641"/>
  </cols>
  <sheetData>
    <row r="1" spans="1:31" ht="16.149999999999999" customHeight="1">
      <c r="A1" s="642" t="s">
        <v>891</v>
      </c>
      <c r="B1" s="729"/>
      <c r="C1" s="729"/>
      <c r="D1" s="729"/>
      <c r="E1" s="728"/>
      <c r="F1" s="728"/>
      <c r="G1" s="728"/>
      <c r="H1" s="642" t="s">
        <v>966</v>
      </c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30"/>
      <c r="T1" s="1031"/>
      <c r="U1" s="731"/>
      <c r="V1" s="730"/>
      <c r="W1" s="732"/>
      <c r="X1" s="732"/>
      <c r="Y1" s="732"/>
      <c r="Z1" s="732"/>
      <c r="AA1" s="732"/>
      <c r="AB1" s="732"/>
    </row>
    <row r="2" spans="1:31" ht="16.149999999999999" customHeight="1">
      <c r="A2" s="642" t="s">
        <v>892</v>
      </c>
      <c r="B2" s="729"/>
      <c r="C2" s="729"/>
      <c r="D2" s="729"/>
      <c r="E2" s="728"/>
      <c r="F2" s="728"/>
      <c r="G2" s="728"/>
      <c r="H2" s="1214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29"/>
      <c r="T2" s="1032"/>
      <c r="U2" s="729"/>
      <c r="V2" s="729"/>
      <c r="W2" s="729"/>
      <c r="X2" s="729"/>
      <c r="Y2" s="729"/>
      <c r="Z2" s="729"/>
      <c r="AA2" s="729"/>
      <c r="AB2" s="729"/>
    </row>
    <row r="3" spans="1:31" ht="16.149999999999999" customHeight="1">
      <c r="A3" s="642" t="s">
        <v>1067</v>
      </c>
      <c r="B3" s="729"/>
      <c r="C3" s="729"/>
      <c r="D3" s="729"/>
      <c r="E3" s="728"/>
      <c r="F3" s="1286" t="s">
        <v>969</v>
      </c>
      <c r="G3" s="1435">
        <v>44641</v>
      </c>
      <c r="H3" s="1436" t="s">
        <v>942</v>
      </c>
      <c r="I3" s="1"/>
      <c r="J3" s="1"/>
      <c r="K3" s="729"/>
      <c r="L3" s="729"/>
      <c r="M3" s="729"/>
      <c r="N3" s="729"/>
      <c r="O3" s="729"/>
      <c r="P3" s="729"/>
      <c r="Q3" s="729"/>
      <c r="R3" s="729"/>
      <c r="S3" s="729"/>
      <c r="T3" s="1265"/>
      <c r="U3" s="729"/>
      <c r="V3" s="729"/>
      <c r="W3" s="734"/>
      <c r="X3" s="734"/>
      <c r="Y3" s="734"/>
      <c r="Z3" s="734"/>
      <c r="AA3" s="734"/>
      <c r="AB3" s="734"/>
      <c r="AC3" s="643"/>
      <c r="AE3" s="509"/>
    </row>
    <row r="4" spans="1:31" ht="16.149999999999999" customHeight="1">
      <c r="A4" s="642"/>
      <c r="B4" s="729"/>
      <c r="C4" s="729"/>
      <c r="D4" s="729"/>
      <c r="E4" s="728"/>
      <c r="F4" s="728"/>
      <c r="G4" s="728"/>
      <c r="H4" s="729"/>
      <c r="I4" s="729"/>
      <c r="J4" s="729"/>
      <c r="K4" s="729"/>
      <c r="L4" s="729"/>
      <c r="M4" s="729"/>
      <c r="N4" s="729"/>
      <c r="O4" s="729"/>
      <c r="P4" s="729"/>
      <c r="Q4" s="729"/>
      <c r="R4" s="729"/>
      <c r="S4" s="729"/>
      <c r="T4" s="1032"/>
      <c r="U4" s="729"/>
      <c r="V4" s="729"/>
      <c r="W4" s="642"/>
      <c r="X4" s="642"/>
      <c r="Y4" s="642"/>
      <c r="Z4" s="642"/>
      <c r="AA4" s="642"/>
      <c r="AB4" s="642"/>
      <c r="AC4" s="642"/>
      <c r="AE4" s="1558"/>
    </row>
    <row r="5" spans="1:31" s="644" customFormat="1" ht="18" customHeight="1">
      <c r="A5" s="645" t="s">
        <v>965</v>
      </c>
      <c r="B5" s="1365"/>
      <c r="C5" s="1365"/>
      <c r="D5" s="1365"/>
      <c r="E5" s="728"/>
      <c r="F5" s="728"/>
      <c r="G5" s="728"/>
      <c r="H5" s="729"/>
      <c r="I5" s="729"/>
      <c r="J5" s="729"/>
      <c r="K5" s="729"/>
      <c r="L5" s="729"/>
      <c r="M5" s="729"/>
      <c r="N5" s="729"/>
      <c r="O5" s="729"/>
      <c r="P5" s="729"/>
      <c r="Q5" s="729"/>
      <c r="R5" s="729"/>
      <c r="S5" s="729"/>
      <c r="T5" s="1032"/>
      <c r="U5" s="729"/>
      <c r="V5" s="729"/>
      <c r="W5" s="729"/>
      <c r="X5" s="729"/>
      <c r="Y5" s="729"/>
      <c r="Z5" s="729"/>
      <c r="AA5" s="729"/>
      <c r="AB5" s="729"/>
      <c r="AC5" s="729"/>
      <c r="AE5" s="1558"/>
    </row>
    <row r="6" spans="1:31" s="644" customFormat="1" ht="16.149999999999999" customHeight="1">
      <c r="A6" s="646" t="s">
        <v>893</v>
      </c>
      <c r="B6" s="1366"/>
      <c r="C6" s="1366"/>
      <c r="D6" s="1366"/>
      <c r="E6" s="728"/>
      <c r="F6" s="728"/>
      <c r="G6" s="728"/>
      <c r="H6" s="729"/>
      <c r="I6" s="729"/>
      <c r="J6" s="729"/>
      <c r="K6" s="729"/>
      <c r="L6" s="729"/>
      <c r="M6" s="729"/>
      <c r="N6" s="729"/>
      <c r="O6" s="729"/>
      <c r="P6" s="729"/>
      <c r="Q6" s="729"/>
      <c r="R6" s="729"/>
      <c r="S6" s="729"/>
      <c r="T6" s="1032"/>
      <c r="U6" s="729"/>
      <c r="V6" s="729"/>
      <c r="W6" s="729"/>
      <c r="X6" s="729"/>
      <c r="Y6" s="1274"/>
      <c r="Z6" s="1275"/>
      <c r="AA6" s="733"/>
      <c r="AB6" s="733"/>
      <c r="AC6" s="733"/>
      <c r="AD6" s="1179"/>
      <c r="AE6" s="509"/>
    </row>
    <row r="7" spans="1:31" ht="16.149999999999999" customHeight="1">
      <c r="A7" s="643"/>
      <c r="B7" s="643"/>
      <c r="C7" s="643"/>
      <c r="D7" s="643"/>
      <c r="E7" s="643"/>
      <c r="F7" s="643"/>
      <c r="G7" s="643"/>
      <c r="H7" s="643"/>
      <c r="I7" s="643"/>
      <c r="J7" s="643"/>
      <c r="K7" s="735"/>
      <c r="L7" s="735"/>
      <c r="M7" s="735"/>
      <c r="N7" s="735"/>
      <c r="O7" s="735"/>
      <c r="P7" s="735"/>
      <c r="Q7" s="735"/>
      <c r="R7" s="735"/>
      <c r="S7" s="735"/>
      <c r="T7" s="1033"/>
      <c r="U7" s="735"/>
      <c r="V7" s="735"/>
      <c r="W7" s="735"/>
      <c r="X7" s="735"/>
      <c r="Y7" s="1276"/>
      <c r="Z7" s="1275"/>
      <c r="AA7" s="1279"/>
      <c r="AB7" s="735"/>
      <c r="AC7" s="855"/>
      <c r="AD7" s="640"/>
      <c r="AE7" s="1558"/>
    </row>
    <row r="8" spans="1:31" ht="16.149999999999999" customHeight="1">
      <c r="A8" s="647" t="s">
        <v>1</v>
      </c>
      <c r="B8" s="1367"/>
      <c r="C8" s="1367"/>
      <c r="D8" s="1367"/>
      <c r="E8" s="643"/>
      <c r="F8" s="647"/>
      <c r="H8" s="647" t="s">
        <v>104</v>
      </c>
      <c r="I8" s="643"/>
      <c r="J8" s="643"/>
      <c r="K8" s="643"/>
      <c r="L8" s="643"/>
      <c r="M8" s="643"/>
      <c r="N8" s="643"/>
      <c r="O8" s="643"/>
      <c r="P8" s="643"/>
      <c r="Q8" s="643"/>
      <c r="R8" s="643"/>
      <c r="S8" s="643"/>
      <c r="T8" s="1034"/>
      <c r="U8" s="643"/>
      <c r="V8" s="643"/>
      <c r="W8" s="643"/>
      <c r="X8" s="643"/>
      <c r="Y8" s="1277"/>
      <c r="Z8" s="1275"/>
      <c r="AA8" s="1280"/>
      <c r="AB8" s="855"/>
      <c r="AC8" s="855"/>
      <c r="AD8" s="640"/>
      <c r="AE8" s="1558"/>
    </row>
    <row r="9" spans="1:31" ht="16.149999999999999" customHeight="1" thickBot="1">
      <c r="A9" s="643"/>
      <c r="B9" s="643"/>
      <c r="C9" s="643"/>
      <c r="D9" s="643"/>
      <c r="E9" s="643"/>
      <c r="F9" s="643"/>
      <c r="G9" s="643"/>
      <c r="H9" s="643"/>
      <c r="I9" s="643"/>
      <c r="J9" s="643"/>
      <c r="K9" s="643"/>
      <c r="L9" s="643"/>
      <c r="M9" s="643"/>
      <c r="N9" s="643"/>
      <c r="O9" s="643"/>
      <c r="P9" s="643"/>
      <c r="Q9" s="643"/>
      <c r="R9" s="643"/>
      <c r="S9" s="643"/>
      <c r="T9" s="1035"/>
      <c r="U9" s="736"/>
      <c r="V9" s="643"/>
      <c r="W9" s="737"/>
      <c r="X9" s="737"/>
      <c r="Y9" s="648"/>
      <c r="Z9" s="1275"/>
      <c r="AA9" s="1280"/>
      <c r="AB9" s="1277"/>
      <c r="AC9" s="1277"/>
      <c r="AD9" s="640"/>
      <c r="AE9" s="1558"/>
    </row>
    <row r="10" spans="1:31" s="648" customFormat="1" ht="16.149999999999999" customHeight="1">
      <c r="A10" s="698" t="s">
        <v>2</v>
      </c>
      <c r="B10" s="1356" t="s">
        <v>1033</v>
      </c>
      <c r="C10" s="1356" t="s">
        <v>1055</v>
      </c>
      <c r="D10" s="1356" t="s">
        <v>1058</v>
      </c>
      <c r="E10" s="857" t="s">
        <v>3</v>
      </c>
      <c r="F10" s="857" t="s">
        <v>4</v>
      </c>
      <c r="G10" s="857" t="s">
        <v>5</v>
      </c>
      <c r="H10" s="1215" t="s">
        <v>6</v>
      </c>
      <c r="I10" s="1216" t="s">
        <v>7</v>
      </c>
      <c r="J10" s="1217" t="s">
        <v>8</v>
      </c>
      <c r="K10" s="1218" t="s">
        <v>8</v>
      </c>
      <c r="L10" s="1218" t="s">
        <v>8</v>
      </c>
      <c r="M10" s="1215" t="s">
        <v>8</v>
      </c>
      <c r="N10" s="1219" t="s">
        <v>9</v>
      </c>
      <c r="O10" s="1217" t="s">
        <v>8</v>
      </c>
      <c r="P10" s="1218" t="s">
        <v>8</v>
      </c>
      <c r="Q10" s="1218" t="s">
        <v>8</v>
      </c>
      <c r="R10" s="1218" t="s">
        <v>8</v>
      </c>
      <c r="S10" s="1215" t="s">
        <v>929</v>
      </c>
      <c r="T10" s="1216" t="s">
        <v>10</v>
      </c>
      <c r="U10" s="1220" t="s">
        <v>930</v>
      </c>
      <c r="V10" s="1221" t="s">
        <v>931</v>
      </c>
      <c r="W10" s="1222" t="s">
        <v>1052</v>
      </c>
      <c r="X10" s="1222"/>
      <c r="Y10" s="1222"/>
      <c r="Z10" s="1223"/>
      <c r="AA10" s="1222"/>
      <c r="AB10" s="1222"/>
      <c r="AC10" s="1224"/>
      <c r="AD10" s="984" t="s">
        <v>680</v>
      </c>
      <c r="AE10" s="1557"/>
    </row>
    <row r="11" spans="1:31" s="648" customFormat="1" ht="16.149999999999999" customHeight="1" thickBot="1">
      <c r="A11" s="699"/>
      <c r="B11" s="1357"/>
      <c r="C11" s="1371" t="s">
        <v>1056</v>
      </c>
      <c r="D11" s="1371" t="s">
        <v>1059</v>
      </c>
      <c r="E11" s="649" t="s">
        <v>11</v>
      </c>
      <c r="F11" s="649" t="s">
        <v>12</v>
      </c>
      <c r="G11" s="649" t="s">
        <v>13</v>
      </c>
      <c r="H11" s="1225">
        <v>2023</v>
      </c>
      <c r="I11" s="1226">
        <v>2022</v>
      </c>
      <c r="J11" s="1227">
        <v>2023</v>
      </c>
      <c r="K11" s="1228">
        <v>2024</v>
      </c>
      <c r="L11" s="1228">
        <v>2025</v>
      </c>
      <c r="M11" s="1225">
        <v>2026</v>
      </c>
      <c r="N11" s="1228">
        <v>2027</v>
      </c>
      <c r="O11" s="1227">
        <v>2028</v>
      </c>
      <c r="P11" s="1228">
        <v>2029</v>
      </c>
      <c r="Q11" s="1228">
        <v>2030</v>
      </c>
      <c r="R11" s="1228">
        <v>2031</v>
      </c>
      <c r="S11" s="1225">
        <v>2032</v>
      </c>
      <c r="T11" s="1229">
        <v>2023</v>
      </c>
      <c r="U11" s="1230">
        <v>2024</v>
      </c>
      <c r="V11" s="1231">
        <v>2025</v>
      </c>
      <c r="W11" s="1230">
        <v>2026</v>
      </c>
      <c r="X11" s="650">
        <v>2027</v>
      </c>
      <c r="Y11" s="1232">
        <v>2028</v>
      </c>
      <c r="Z11" s="650">
        <v>2029</v>
      </c>
      <c r="AA11" s="650">
        <v>2030</v>
      </c>
      <c r="AB11" s="650">
        <v>2031</v>
      </c>
      <c r="AC11" s="1231">
        <v>2032</v>
      </c>
      <c r="AD11" s="985"/>
      <c r="AE11" s="1542" t="s">
        <v>1119</v>
      </c>
    </row>
    <row r="12" spans="1:31" s="648" customFormat="1" ht="16.149999999999999" customHeight="1" thickBot="1">
      <c r="A12" s="974"/>
      <c r="B12" s="1358"/>
      <c r="C12" s="1402" t="s">
        <v>1057</v>
      </c>
      <c r="D12" s="1358"/>
      <c r="E12" s="651" t="s">
        <v>15</v>
      </c>
      <c r="F12" s="651" t="s">
        <v>105</v>
      </c>
      <c r="G12" s="651" t="s">
        <v>106</v>
      </c>
      <c r="H12" s="738" t="s">
        <v>18</v>
      </c>
      <c r="I12" s="739" t="s">
        <v>19</v>
      </c>
      <c r="J12" s="651" t="s">
        <v>19</v>
      </c>
      <c r="K12" s="651" t="s">
        <v>19</v>
      </c>
      <c r="L12" s="651" t="s">
        <v>19</v>
      </c>
      <c r="M12" s="651" t="s">
        <v>19</v>
      </c>
      <c r="N12" s="651" t="s">
        <v>19</v>
      </c>
      <c r="O12" s="651" t="s">
        <v>19</v>
      </c>
      <c r="P12" s="651" t="s">
        <v>19</v>
      </c>
      <c r="Q12" s="651" t="s">
        <v>19</v>
      </c>
      <c r="R12" s="651" t="s">
        <v>19</v>
      </c>
      <c r="S12" s="651" t="s">
        <v>19</v>
      </c>
      <c r="T12" s="1046" t="s">
        <v>106</v>
      </c>
      <c r="U12" s="651" t="s">
        <v>106</v>
      </c>
      <c r="V12" s="651" t="s">
        <v>106</v>
      </c>
      <c r="W12" s="651" t="s">
        <v>106</v>
      </c>
      <c r="X12" s="651" t="s">
        <v>106</v>
      </c>
      <c r="Y12" s="651" t="s">
        <v>106</v>
      </c>
      <c r="Z12" s="651" t="s">
        <v>106</v>
      </c>
      <c r="AA12" s="651" t="s">
        <v>106</v>
      </c>
      <c r="AB12" s="651" t="s">
        <v>106</v>
      </c>
      <c r="AC12" s="991" t="s">
        <v>106</v>
      </c>
      <c r="AD12" s="969"/>
      <c r="AE12" s="1543" t="s">
        <v>1120</v>
      </c>
    </row>
    <row r="13" spans="1:31" s="653" customFormat="1" ht="16.149999999999999" customHeight="1">
      <c r="A13" s="975"/>
      <c r="B13" s="652"/>
      <c r="C13" s="652"/>
      <c r="D13" s="652"/>
      <c r="E13" s="652"/>
      <c r="F13" s="652"/>
      <c r="G13" s="652"/>
      <c r="H13" s="740"/>
      <c r="I13" s="741"/>
      <c r="J13" s="742"/>
      <c r="K13" s="742"/>
      <c r="L13" s="743"/>
      <c r="M13" s="743"/>
      <c r="N13" s="1011"/>
      <c r="O13" s="1011"/>
      <c r="P13" s="1011"/>
      <c r="Q13" s="1011"/>
      <c r="R13" s="1011"/>
      <c r="S13" s="743"/>
      <c r="T13" s="1047"/>
      <c r="U13" s="1043"/>
      <c r="V13" s="1123"/>
      <c r="W13" s="1123"/>
      <c r="X13" s="1123"/>
      <c r="Y13" s="1123"/>
      <c r="Z13" s="1123"/>
      <c r="AA13" s="1123"/>
      <c r="AB13" s="1123"/>
      <c r="AC13" s="806"/>
      <c r="AD13" s="970"/>
      <c r="AE13" s="1545"/>
    </row>
    <row r="14" spans="1:31" s="640" customFormat="1" ht="16.149999999999999" customHeight="1">
      <c r="A14" s="702" t="s">
        <v>890</v>
      </c>
      <c r="B14" s="1390"/>
      <c r="C14" s="1390"/>
      <c r="D14" s="1390"/>
      <c r="E14" s="654"/>
      <c r="F14" s="654"/>
      <c r="G14" s="745">
        <f>G21</f>
        <v>4500</v>
      </c>
      <c r="H14" s="746"/>
      <c r="I14" s="747"/>
      <c r="J14" s="748"/>
      <c r="K14" s="748"/>
      <c r="L14" s="749"/>
      <c r="M14" s="1008"/>
      <c r="N14" s="1012"/>
      <c r="O14" s="1012"/>
      <c r="P14" s="1012"/>
      <c r="Q14" s="1012"/>
      <c r="R14" s="1012"/>
      <c r="S14" s="1038"/>
      <c r="T14" s="1048">
        <f>T21</f>
        <v>1710</v>
      </c>
      <c r="U14" s="1459">
        <f t="shared" ref="U14:AC14" si="0">U21</f>
        <v>2290</v>
      </c>
      <c r="V14" s="1156">
        <f t="shared" si="0"/>
        <v>2160</v>
      </c>
      <c r="W14" s="1156">
        <f t="shared" si="0"/>
        <v>4020</v>
      </c>
      <c r="X14" s="1156">
        <f t="shared" si="0"/>
        <v>3390</v>
      </c>
      <c r="Y14" s="1156">
        <f t="shared" si="0"/>
        <v>4090</v>
      </c>
      <c r="Z14" s="1156">
        <f t="shared" si="0"/>
        <v>2440</v>
      </c>
      <c r="AA14" s="1156">
        <f t="shared" si="0"/>
        <v>1990</v>
      </c>
      <c r="AB14" s="1156">
        <f t="shared" si="0"/>
        <v>2090</v>
      </c>
      <c r="AC14" s="1154">
        <f t="shared" si="0"/>
        <v>2390</v>
      </c>
      <c r="AD14" s="655"/>
      <c r="AE14" s="1545"/>
    </row>
    <row r="15" spans="1:31" s="657" customFormat="1" ht="16.149999999999999" customHeight="1">
      <c r="A15" s="977"/>
      <c r="B15" s="753"/>
      <c r="C15" s="753"/>
      <c r="D15" s="753"/>
      <c r="E15" s="750"/>
      <c r="F15" s="656"/>
      <c r="G15" s="750"/>
      <c r="H15" s="751"/>
      <c r="I15" s="752"/>
      <c r="J15" s="753"/>
      <c r="K15" s="753"/>
      <c r="L15" s="753"/>
      <c r="M15" s="1006"/>
      <c r="N15" s="1013"/>
      <c r="O15" s="1013"/>
      <c r="P15" s="1013"/>
      <c r="Q15" s="1013"/>
      <c r="R15" s="1013"/>
      <c r="S15" s="1039"/>
      <c r="T15" s="1049"/>
      <c r="U15" s="787"/>
      <c r="V15" s="1155"/>
      <c r="W15" s="1155"/>
      <c r="X15" s="1155"/>
      <c r="Y15" s="1155"/>
      <c r="Z15" s="1155"/>
      <c r="AA15" s="1155"/>
      <c r="AB15" s="1155"/>
      <c r="AC15" s="978"/>
      <c r="AD15" s="971"/>
      <c r="AE15" s="1545"/>
    </row>
    <row r="16" spans="1:31" s="640" customFormat="1" ht="16.149999999999999" customHeight="1">
      <c r="A16" s="702" t="s">
        <v>908</v>
      </c>
      <c r="B16" s="1391"/>
      <c r="C16" s="1391"/>
      <c r="D16" s="1391"/>
      <c r="E16" s="658"/>
      <c r="F16" s="658"/>
      <c r="G16" s="745">
        <f>G88</f>
        <v>9100</v>
      </c>
      <c r="H16" s="754"/>
      <c r="I16" s="755"/>
      <c r="J16" s="756"/>
      <c r="K16" s="756"/>
      <c r="L16" s="757"/>
      <c r="M16" s="1009"/>
      <c r="N16" s="1012"/>
      <c r="O16" s="1012"/>
      <c r="P16" s="1012"/>
      <c r="Q16" s="1012"/>
      <c r="R16" s="1012"/>
      <c r="S16" s="1040"/>
      <c r="T16" s="1050">
        <f>T88</f>
        <v>1160</v>
      </c>
      <c r="U16" s="1044">
        <f t="shared" ref="U16:AC16" si="1">U88</f>
        <v>810</v>
      </c>
      <c r="V16" s="745">
        <f t="shared" si="1"/>
        <v>1050</v>
      </c>
      <c r="W16" s="745">
        <f t="shared" si="1"/>
        <v>150</v>
      </c>
      <c r="X16" s="745">
        <f t="shared" si="1"/>
        <v>250</v>
      </c>
      <c r="Y16" s="745">
        <f t="shared" si="1"/>
        <v>1050</v>
      </c>
      <c r="Z16" s="745">
        <f t="shared" si="1"/>
        <v>150</v>
      </c>
      <c r="AA16" s="745">
        <f t="shared" si="1"/>
        <v>600</v>
      </c>
      <c r="AB16" s="745">
        <f t="shared" si="1"/>
        <v>830</v>
      </c>
      <c r="AC16" s="976">
        <f t="shared" si="1"/>
        <v>730</v>
      </c>
      <c r="AD16" s="659"/>
      <c r="AE16" s="1545"/>
    </row>
    <row r="17" spans="1:31" s="640" customFormat="1" ht="16.149999999999999" customHeight="1">
      <c r="A17" s="1198"/>
      <c r="B17" s="1392"/>
      <c r="C17" s="1392"/>
      <c r="D17" s="1392"/>
      <c r="E17" s="1197"/>
      <c r="F17" s="1197"/>
      <c r="G17" s="1199"/>
      <c r="H17" s="1200"/>
      <c r="I17" s="1201"/>
      <c r="J17" s="772"/>
      <c r="K17" s="772"/>
      <c r="L17" s="1202"/>
      <c r="M17" s="1203"/>
      <c r="N17" s="1204"/>
      <c r="O17" s="1204"/>
      <c r="P17" s="1204"/>
      <c r="Q17" s="1204"/>
      <c r="R17" s="1204"/>
      <c r="S17" s="1205"/>
      <c r="T17" s="1207"/>
      <c r="U17" s="1208"/>
      <c r="V17" s="1209"/>
      <c r="W17" s="1209"/>
      <c r="X17" s="1209"/>
      <c r="Y17" s="1209"/>
      <c r="Z17" s="1209"/>
      <c r="AA17" s="1209"/>
      <c r="AB17" s="1209"/>
      <c r="AC17" s="1210"/>
      <c r="AD17" s="1206"/>
      <c r="AE17" s="1545"/>
    </row>
    <row r="18" spans="1:31" s="640" customFormat="1" ht="16.149999999999999" customHeight="1">
      <c r="A18" s="979" t="s">
        <v>402</v>
      </c>
      <c r="B18" s="762"/>
      <c r="C18" s="762"/>
      <c r="D18" s="762"/>
      <c r="E18" s="759"/>
      <c r="F18" s="660"/>
      <c r="G18" s="759">
        <f>SUM(G14:G17)</f>
        <v>13600</v>
      </c>
      <c r="H18" s="760"/>
      <c r="I18" s="761"/>
      <c r="J18" s="762"/>
      <c r="K18" s="762"/>
      <c r="L18" s="762"/>
      <c r="M18" s="759"/>
      <c r="N18" s="1014"/>
      <c r="O18" s="1014"/>
      <c r="P18" s="1014"/>
      <c r="Q18" s="1014"/>
      <c r="R18" s="1014"/>
      <c r="S18" s="1458"/>
      <c r="T18" s="1461">
        <f>SUM(T14:T17)</f>
        <v>2870</v>
      </c>
      <c r="U18" s="1045">
        <f t="shared" ref="U18:AC18" si="2">SUM(U14:U17)</f>
        <v>3100</v>
      </c>
      <c r="V18" s="763">
        <f t="shared" si="2"/>
        <v>3210</v>
      </c>
      <c r="W18" s="763">
        <f t="shared" si="2"/>
        <v>4170</v>
      </c>
      <c r="X18" s="763">
        <f t="shared" si="2"/>
        <v>3640</v>
      </c>
      <c r="Y18" s="763">
        <f t="shared" si="2"/>
        <v>5140</v>
      </c>
      <c r="Z18" s="763">
        <f t="shared" si="2"/>
        <v>2590</v>
      </c>
      <c r="AA18" s="763">
        <f t="shared" si="2"/>
        <v>2590</v>
      </c>
      <c r="AB18" s="763">
        <f t="shared" si="2"/>
        <v>2920</v>
      </c>
      <c r="AC18" s="980">
        <f t="shared" si="2"/>
        <v>3120</v>
      </c>
      <c r="AD18" s="972"/>
      <c r="AE18" s="1545"/>
    </row>
    <row r="19" spans="1:31" s="640" customFormat="1" ht="16.149999999999999" customHeight="1" thickBot="1">
      <c r="A19" s="981"/>
      <c r="B19" s="661"/>
      <c r="C19" s="661"/>
      <c r="D19" s="661"/>
      <c r="E19" s="661"/>
      <c r="F19" s="661"/>
      <c r="G19" s="661"/>
      <c r="H19" s="764"/>
      <c r="I19" s="765"/>
      <c r="J19" s="766"/>
      <c r="K19" s="766"/>
      <c r="L19" s="767"/>
      <c r="M19" s="1010"/>
      <c r="N19" s="1015"/>
      <c r="O19" s="1015"/>
      <c r="P19" s="1015"/>
      <c r="Q19" s="1015"/>
      <c r="R19" s="1015"/>
      <c r="S19" s="1042"/>
      <c r="T19" s="1148"/>
      <c r="U19" s="945"/>
      <c r="V19" s="769"/>
      <c r="W19" s="769"/>
      <c r="X19" s="769"/>
      <c r="Y19" s="769"/>
      <c r="Z19" s="769"/>
      <c r="AA19" s="769"/>
      <c r="AB19" s="769"/>
      <c r="AC19" s="921"/>
      <c r="AD19" s="662"/>
      <c r="AE19" s="1545"/>
    </row>
    <row r="20" spans="1:31" s="640" customFormat="1" ht="16.149999999999999" customHeight="1">
      <c r="A20" s="849"/>
      <c r="B20" s="663"/>
      <c r="C20" s="663"/>
      <c r="D20" s="663"/>
      <c r="E20" s="663"/>
      <c r="F20" s="663"/>
      <c r="G20" s="663"/>
      <c r="H20" s="663"/>
      <c r="I20" s="770"/>
      <c r="J20" s="771"/>
      <c r="K20" s="772"/>
      <c r="L20" s="772"/>
      <c r="M20" s="772"/>
      <c r="N20" s="894"/>
      <c r="O20" s="894"/>
      <c r="P20" s="894"/>
      <c r="Q20" s="894"/>
      <c r="R20" s="894"/>
      <c r="S20" s="772"/>
      <c r="T20" s="1070"/>
      <c r="U20" s="1115"/>
      <c r="V20" s="774"/>
      <c r="W20" s="775"/>
      <c r="X20" s="775"/>
      <c r="Y20" s="775"/>
      <c r="Z20" s="775"/>
      <c r="AA20" s="775"/>
      <c r="AB20" s="775"/>
      <c r="AC20" s="776"/>
      <c r="AD20" s="848"/>
      <c r="AE20" s="1545"/>
    </row>
    <row r="21" spans="1:31" s="640" customFormat="1" ht="16.149999999999999" customHeight="1">
      <c r="A21" s="923" t="s">
        <v>418</v>
      </c>
      <c r="B21" s="1393"/>
      <c r="C21" s="1393"/>
      <c r="D21" s="1393"/>
      <c r="E21" s="665">
        <f>E46+E49+E51+E56+E58+E64+E79+E82</f>
        <v>71898</v>
      </c>
      <c r="F21" s="664"/>
      <c r="G21" s="777">
        <f>G27+G46+G49+G51+G56+G58+G64+G79+G82</f>
        <v>4500</v>
      </c>
      <c r="H21" s="664"/>
      <c r="I21" s="778"/>
      <c r="J21" s="779"/>
      <c r="K21" s="780"/>
      <c r="L21" s="780"/>
      <c r="M21" s="780"/>
      <c r="N21" s="780"/>
      <c r="O21" s="780"/>
      <c r="P21" s="780"/>
      <c r="Q21" s="780"/>
      <c r="R21" s="780"/>
      <c r="S21" s="780"/>
      <c r="T21" s="1048">
        <f t="shared" ref="T21:AC21" si="3">T27+T46+T49+T51+T56+T58+T64+T79+T82+T60+T25</f>
        <v>1710</v>
      </c>
      <c r="U21" s="1107">
        <f t="shared" si="3"/>
        <v>2290</v>
      </c>
      <c r="V21" s="1445">
        <f t="shared" si="3"/>
        <v>2160</v>
      </c>
      <c r="W21" s="1445">
        <f t="shared" si="3"/>
        <v>4020</v>
      </c>
      <c r="X21" s="1445">
        <f t="shared" si="3"/>
        <v>3390</v>
      </c>
      <c r="Y21" s="1445">
        <f t="shared" si="3"/>
        <v>4090</v>
      </c>
      <c r="Z21" s="1445">
        <f t="shared" si="3"/>
        <v>2440</v>
      </c>
      <c r="AA21" s="1445">
        <f t="shared" si="3"/>
        <v>1990</v>
      </c>
      <c r="AB21" s="1445">
        <f t="shared" si="3"/>
        <v>2090</v>
      </c>
      <c r="AC21" s="1154">
        <f t="shared" si="3"/>
        <v>2390</v>
      </c>
      <c r="AD21" s="1018"/>
      <c r="AE21" s="1545"/>
    </row>
    <row r="22" spans="1:31" ht="16.149999999999999" customHeight="1">
      <c r="A22" s="1310" t="s">
        <v>807</v>
      </c>
      <c r="B22" s="1394"/>
      <c r="C22" s="1394"/>
      <c r="D22" s="1394"/>
      <c r="E22" s="666"/>
      <c r="F22" s="666"/>
      <c r="G22" s="666"/>
      <c r="H22" s="666"/>
      <c r="I22" s="781"/>
      <c r="J22" s="782"/>
      <c r="K22" s="783"/>
      <c r="L22" s="783"/>
      <c r="M22" s="783"/>
      <c r="N22" s="783"/>
      <c r="O22" s="783"/>
      <c r="P22" s="783"/>
      <c r="Q22" s="783"/>
      <c r="R22" s="783"/>
      <c r="S22" s="783"/>
      <c r="T22" s="1462">
        <v>2100</v>
      </c>
      <c r="U22" s="1469">
        <v>1000</v>
      </c>
      <c r="V22" s="1450">
        <v>500</v>
      </c>
      <c r="W22" s="1450">
        <v>1000</v>
      </c>
      <c r="X22" s="1450">
        <v>2800</v>
      </c>
      <c r="Y22" s="1450">
        <v>3000</v>
      </c>
      <c r="Z22" s="1450">
        <v>3000</v>
      </c>
      <c r="AA22" s="1450">
        <v>3000</v>
      </c>
      <c r="AB22" s="1450">
        <v>3000</v>
      </c>
      <c r="AC22" s="1470">
        <v>3000</v>
      </c>
      <c r="AD22" s="1019"/>
      <c r="AE22" s="1544"/>
    </row>
    <row r="23" spans="1:31" ht="15.75" customHeight="1">
      <c r="A23" s="1311" t="s">
        <v>904</v>
      </c>
      <c r="B23" s="1394"/>
      <c r="C23" s="1394"/>
      <c r="D23" s="1394"/>
      <c r="E23" s="666"/>
      <c r="F23" s="666"/>
      <c r="G23" s="666"/>
      <c r="H23" s="666"/>
      <c r="I23" s="781"/>
      <c r="J23" s="782"/>
      <c r="K23" s="783"/>
      <c r="L23" s="783"/>
      <c r="M23" s="783"/>
      <c r="N23" s="783"/>
      <c r="O23" s="783"/>
      <c r="P23" s="783"/>
      <c r="Q23" s="783"/>
      <c r="R23" s="783"/>
      <c r="S23" s="783"/>
      <c r="T23" s="1463">
        <f>T22-T21</f>
        <v>390</v>
      </c>
      <c r="U23" s="1471">
        <f>U22-U21</f>
        <v>-1290</v>
      </c>
      <c r="V23" s="1451">
        <f t="shared" ref="V23:AC23" si="4">V22-V21</f>
        <v>-1660</v>
      </c>
      <c r="W23" s="1451">
        <f t="shared" si="4"/>
        <v>-3020</v>
      </c>
      <c r="X23" s="1451">
        <f t="shared" si="4"/>
        <v>-590</v>
      </c>
      <c r="Y23" s="1451">
        <f t="shared" si="4"/>
        <v>-1090</v>
      </c>
      <c r="Z23" s="1451">
        <f t="shared" si="4"/>
        <v>560</v>
      </c>
      <c r="AA23" s="1451">
        <f t="shared" si="4"/>
        <v>1010</v>
      </c>
      <c r="AB23" s="1451">
        <f t="shared" si="4"/>
        <v>910</v>
      </c>
      <c r="AC23" s="1472">
        <f t="shared" si="4"/>
        <v>610</v>
      </c>
      <c r="AD23" s="1019"/>
      <c r="AE23" s="1544"/>
    </row>
    <row r="24" spans="1:31" ht="16.149999999999999" customHeight="1">
      <c r="A24" s="977"/>
      <c r="B24" s="874"/>
      <c r="C24" s="874"/>
      <c r="D24" s="874"/>
      <c r="E24" s="667"/>
      <c r="F24" s="667"/>
      <c r="G24" s="667"/>
      <c r="H24" s="667"/>
      <c r="I24" s="784"/>
      <c r="J24" s="785"/>
      <c r="K24" s="786"/>
      <c r="L24" s="786"/>
      <c r="M24" s="786"/>
      <c r="N24" s="786"/>
      <c r="O24" s="786"/>
      <c r="P24" s="786"/>
      <c r="Q24" s="786"/>
      <c r="R24" s="786"/>
      <c r="S24" s="786"/>
      <c r="T24" s="1446"/>
      <c r="U24" s="1473"/>
      <c r="V24" s="1447"/>
      <c r="W24" s="1448"/>
      <c r="X24" s="1448"/>
      <c r="Y24" s="1448"/>
      <c r="Z24" s="1448"/>
      <c r="AA24" s="1448"/>
      <c r="AB24" s="1448"/>
      <c r="AC24" s="1449"/>
      <c r="AD24" s="1020"/>
      <c r="AE24" s="1544"/>
    </row>
    <row r="25" spans="1:31" ht="16.149999999999999" customHeight="1">
      <c r="A25" s="982" t="s">
        <v>947</v>
      </c>
      <c r="B25" s="874"/>
      <c r="C25" s="874"/>
      <c r="D25" s="874"/>
      <c r="E25" s="667"/>
      <c r="F25" s="667"/>
      <c r="G25" s="667"/>
      <c r="H25" s="667"/>
      <c r="I25" s="784"/>
      <c r="J25" s="785"/>
      <c r="K25" s="786"/>
      <c r="L25" s="786"/>
      <c r="M25" s="786"/>
      <c r="N25" s="786"/>
      <c r="O25" s="786"/>
      <c r="P25" s="786"/>
      <c r="Q25" s="786"/>
      <c r="R25" s="786"/>
      <c r="S25" s="786"/>
      <c r="T25" s="1049">
        <f t="shared" ref="T25" si="5">ROUND(J25*$G25,-1)</f>
        <v>0</v>
      </c>
      <c r="U25" s="845">
        <f t="shared" ref="U25" si="6">ROUND(K25*$G25,-1)</f>
        <v>0</v>
      </c>
      <c r="V25" s="789">
        <f t="shared" ref="V25" si="7">ROUND(L25*$G25,-1)</f>
        <v>0</v>
      </c>
      <c r="W25" s="789">
        <f t="shared" ref="W25" si="8">ROUND(M25*$G25,-1)</f>
        <v>0</v>
      </c>
      <c r="X25" s="789">
        <f t="shared" ref="X25" si="9">ROUND(N25*$G25,-1)</f>
        <v>0</v>
      </c>
      <c r="Y25" s="789">
        <f t="shared" ref="Y25" si="10">ROUND(O25*$G25,-1)</f>
        <v>0</v>
      </c>
      <c r="Z25" s="789">
        <f t="shared" ref="Z25" si="11">ROUND(P25*$G25,-1)</f>
        <v>0</v>
      </c>
      <c r="AA25" s="789">
        <f t="shared" ref="AA25" si="12">ROUND(Q25*$G25,-1)</f>
        <v>0</v>
      </c>
      <c r="AB25" s="789">
        <f t="shared" ref="AB25" si="13">ROUND(R25*$G25,-1)</f>
        <v>0</v>
      </c>
      <c r="AC25" s="790">
        <f t="shared" ref="AC25" si="14">ROUND(S25*$G25,-1)</f>
        <v>0</v>
      </c>
      <c r="AD25" s="1211"/>
      <c r="AE25" s="1547"/>
    </row>
    <row r="26" spans="1:31" ht="16.149999999999999" customHeight="1">
      <c r="A26" s="982"/>
      <c r="B26" s="874"/>
      <c r="C26" s="874"/>
      <c r="D26" s="874"/>
      <c r="E26" s="667"/>
      <c r="F26" s="667"/>
      <c r="G26" s="667"/>
      <c r="H26" s="667"/>
      <c r="I26" s="784"/>
      <c r="J26" s="785"/>
      <c r="K26" s="786"/>
      <c r="L26" s="786"/>
      <c r="M26" s="786"/>
      <c r="N26" s="786"/>
      <c r="O26" s="786"/>
      <c r="P26" s="786"/>
      <c r="Q26" s="786"/>
      <c r="R26" s="786"/>
      <c r="S26" s="786"/>
      <c r="T26" s="1072"/>
      <c r="U26" s="845"/>
      <c r="V26" s="789"/>
      <c r="W26" s="789"/>
      <c r="X26" s="789"/>
      <c r="Y26" s="789"/>
      <c r="Z26" s="789"/>
      <c r="AA26" s="789"/>
      <c r="AB26" s="789"/>
      <c r="AC26" s="790"/>
      <c r="AD26" s="1211"/>
      <c r="AE26" s="1545"/>
    </row>
    <row r="27" spans="1:31" ht="16.149999999999999" customHeight="1">
      <c r="A27" s="982" t="s">
        <v>676</v>
      </c>
      <c r="B27" s="874"/>
      <c r="C27" s="874"/>
      <c r="D27" s="874"/>
      <c r="E27" s="792">
        <f>SUM(E45:E45)</f>
        <v>0</v>
      </c>
      <c r="F27" s="669"/>
      <c r="G27" s="667">
        <f>SUM(G45:G45)</f>
        <v>0</v>
      </c>
      <c r="H27" s="667"/>
      <c r="I27" s="784"/>
      <c r="J27" s="785"/>
      <c r="K27" s="786"/>
      <c r="L27" s="786"/>
      <c r="M27" s="786"/>
      <c r="N27" s="786"/>
      <c r="O27" s="786"/>
      <c r="P27" s="786"/>
      <c r="Q27" s="786"/>
      <c r="R27" s="786"/>
      <c r="S27" s="786"/>
      <c r="T27" s="1048">
        <f t="shared" ref="T27:AC27" si="15">SUM(T28:T45)</f>
        <v>940</v>
      </c>
      <c r="U27" s="1107">
        <f t="shared" si="15"/>
        <v>1320</v>
      </c>
      <c r="V27" s="1156">
        <f t="shared" si="15"/>
        <v>1070</v>
      </c>
      <c r="W27" s="1156">
        <f t="shared" si="15"/>
        <v>3130</v>
      </c>
      <c r="X27" s="1156">
        <f t="shared" si="15"/>
        <v>3200</v>
      </c>
      <c r="Y27" s="1156">
        <f t="shared" si="15"/>
        <v>1050</v>
      </c>
      <c r="Z27" s="1156">
        <f t="shared" si="15"/>
        <v>1050</v>
      </c>
      <c r="AA27" s="1156">
        <f t="shared" si="15"/>
        <v>0</v>
      </c>
      <c r="AB27" s="1156">
        <f t="shared" si="15"/>
        <v>0</v>
      </c>
      <c r="AC27" s="1154">
        <f t="shared" si="15"/>
        <v>300</v>
      </c>
      <c r="AD27" s="1153"/>
      <c r="AE27" s="1547"/>
    </row>
    <row r="28" spans="1:31" ht="16.149999999999999" customHeight="1">
      <c r="A28" s="1145" t="s">
        <v>905</v>
      </c>
      <c r="B28" s="874"/>
      <c r="C28" s="874"/>
      <c r="D28" s="874"/>
      <c r="E28" s="663"/>
      <c r="F28" s="663"/>
      <c r="G28" s="663"/>
      <c r="H28" s="663"/>
      <c r="I28" s="804"/>
      <c r="J28" s="1133"/>
      <c r="K28" s="896"/>
      <c r="L28" s="957"/>
      <c r="M28" s="706"/>
      <c r="N28" s="896"/>
      <c r="O28" s="957"/>
      <c r="P28" s="706"/>
      <c r="Q28" s="706"/>
      <c r="R28" s="706"/>
      <c r="S28" s="772"/>
      <c r="T28" s="1049"/>
      <c r="U28" s="845"/>
      <c r="V28" s="789"/>
      <c r="W28" s="789"/>
      <c r="X28" s="789"/>
      <c r="Y28" s="789"/>
      <c r="Z28" s="789"/>
      <c r="AA28" s="789"/>
      <c r="AB28" s="789"/>
      <c r="AC28" s="790"/>
      <c r="AD28" s="932"/>
      <c r="AE28" s="1545"/>
    </row>
    <row r="29" spans="1:31" ht="16.149999999999999" customHeight="1">
      <c r="A29" s="844" t="s">
        <v>906</v>
      </c>
      <c r="B29" s="874" t="s">
        <v>1028</v>
      </c>
      <c r="C29" s="874" t="s">
        <v>1065</v>
      </c>
      <c r="D29" s="874"/>
      <c r="E29" s="663">
        <v>2170</v>
      </c>
      <c r="F29" s="663">
        <v>350</v>
      </c>
      <c r="G29" s="663">
        <v>1000</v>
      </c>
      <c r="H29" s="663" t="s">
        <v>933</v>
      </c>
      <c r="I29" s="804"/>
      <c r="J29" s="1133">
        <v>0.5</v>
      </c>
      <c r="K29" s="896">
        <v>0.5</v>
      </c>
      <c r="L29" s="957"/>
      <c r="M29" s="706"/>
      <c r="N29" s="896"/>
      <c r="O29" s="957"/>
      <c r="P29" s="706"/>
      <c r="Q29" s="706"/>
      <c r="R29" s="706"/>
      <c r="S29" s="772"/>
      <c r="T29" s="1049">
        <f t="shared" ref="T29:AC29" si="16">ROUND(J29*$G29,-1)</f>
        <v>500</v>
      </c>
      <c r="U29" s="845">
        <f t="shared" si="16"/>
        <v>500</v>
      </c>
      <c r="V29" s="789">
        <f t="shared" si="16"/>
        <v>0</v>
      </c>
      <c r="W29" s="789">
        <f t="shared" si="16"/>
        <v>0</v>
      </c>
      <c r="X29" s="789">
        <f t="shared" si="16"/>
        <v>0</v>
      </c>
      <c r="Y29" s="789">
        <f t="shared" si="16"/>
        <v>0</v>
      </c>
      <c r="Z29" s="789">
        <f t="shared" si="16"/>
        <v>0</v>
      </c>
      <c r="AA29" s="789">
        <f t="shared" si="16"/>
        <v>0</v>
      </c>
      <c r="AB29" s="789">
        <f t="shared" si="16"/>
        <v>0</v>
      </c>
      <c r="AC29" s="790">
        <f t="shared" si="16"/>
        <v>0</v>
      </c>
      <c r="AD29" s="1468" t="s">
        <v>1113</v>
      </c>
      <c r="AE29" s="1545">
        <v>2637</v>
      </c>
    </row>
    <row r="30" spans="1:31" ht="16.149999999999999" customHeight="1">
      <c r="A30" s="844"/>
      <c r="B30" s="874"/>
      <c r="C30" s="1394"/>
      <c r="D30" s="1394"/>
      <c r="E30" s="663"/>
      <c r="F30" s="663"/>
      <c r="G30" s="663"/>
      <c r="H30" s="663"/>
      <c r="I30" s="804"/>
      <c r="J30" s="1133"/>
      <c r="K30" s="896"/>
      <c r="L30" s="957"/>
      <c r="M30" s="706"/>
      <c r="N30" s="896"/>
      <c r="O30" s="957"/>
      <c r="P30" s="706"/>
      <c r="Q30" s="706"/>
      <c r="R30" s="706"/>
      <c r="S30" s="772"/>
      <c r="T30" s="1049"/>
      <c r="U30" s="1114"/>
      <c r="V30" s="769"/>
      <c r="W30" s="769"/>
      <c r="X30" s="769"/>
      <c r="Y30" s="769"/>
      <c r="Z30" s="769"/>
      <c r="AA30" s="769"/>
      <c r="AB30" s="769"/>
      <c r="AC30" s="921"/>
      <c r="AD30" s="932"/>
      <c r="AE30" s="1545"/>
    </row>
    <row r="31" spans="1:31" s="640" customFormat="1" ht="16.149999999999999" customHeight="1">
      <c r="A31" s="1420" t="s">
        <v>967</v>
      </c>
      <c r="B31" s="874" t="s">
        <v>1068</v>
      </c>
      <c r="C31" s="1394"/>
      <c r="D31" s="1394"/>
      <c r="E31" s="768"/>
      <c r="F31" s="663"/>
      <c r="G31" s="1294">
        <v>400</v>
      </c>
      <c r="H31" s="663" t="s">
        <v>986</v>
      </c>
      <c r="I31" s="1266" t="s">
        <v>986</v>
      </c>
      <c r="J31" s="771">
        <v>0.5</v>
      </c>
      <c r="K31" s="772">
        <v>0.5</v>
      </c>
      <c r="L31" s="772"/>
      <c r="M31" s="772"/>
      <c r="N31" s="772"/>
      <c r="O31" s="772"/>
      <c r="P31" s="772"/>
      <c r="Q31" s="772"/>
      <c r="R31" s="772"/>
      <c r="S31" s="1196"/>
      <c r="T31" s="1049">
        <f t="shared" ref="T31:T42" si="17">ROUND(J31*$G31,-1)</f>
        <v>200</v>
      </c>
      <c r="U31" s="845">
        <f t="shared" ref="U31:U42" si="18">ROUND(K31*$G31,-1)</f>
        <v>200</v>
      </c>
      <c r="V31" s="901">
        <f t="shared" ref="V31:V42" si="19">ROUND(L31*$G31,-1)</f>
        <v>0</v>
      </c>
      <c r="W31" s="901">
        <f t="shared" ref="W31:W42" si="20">ROUND(M31*$G31,-1)</f>
        <v>0</v>
      </c>
      <c r="X31" s="901">
        <f t="shared" ref="X31:X42" si="21">ROUND(N31*$G31,-1)</f>
        <v>0</v>
      </c>
      <c r="Y31" s="901">
        <f t="shared" ref="Y31:Y42" si="22">ROUND(O31*$G31,-1)</f>
        <v>0</v>
      </c>
      <c r="Z31" s="901">
        <f t="shared" ref="Z31:Z42" si="23">ROUND(P31*$G31,-1)</f>
        <v>0</v>
      </c>
      <c r="AA31" s="901">
        <f t="shared" ref="AA31:AA42" si="24">ROUND(Q31*$G31,-1)</f>
        <v>0</v>
      </c>
      <c r="AB31" s="901">
        <f t="shared" ref="AB31:AB42" si="25">ROUND(R31*$G31,-1)</f>
        <v>0</v>
      </c>
      <c r="AC31" s="942">
        <f t="shared" ref="AC31:AC42" si="26">ROUND(S31*$G31,-1)</f>
        <v>0</v>
      </c>
      <c r="AD31" s="1211"/>
      <c r="AE31" s="1545"/>
    </row>
    <row r="32" spans="1:31" s="640" customFormat="1" ht="16.149999999999999" customHeight="1">
      <c r="A32" s="1079" t="s">
        <v>1048</v>
      </c>
      <c r="B32" s="874" t="s">
        <v>1068</v>
      </c>
      <c r="C32" s="874" t="s">
        <v>1066</v>
      </c>
      <c r="D32" s="1394"/>
      <c r="E32" s="882"/>
      <c r="F32" s="805" t="s">
        <v>1001</v>
      </c>
      <c r="G32" s="768">
        <v>3000</v>
      </c>
      <c r="H32" s="663"/>
      <c r="I32" s="804"/>
      <c r="J32" s="771"/>
      <c r="K32" s="772"/>
      <c r="L32" s="772">
        <v>0.1</v>
      </c>
      <c r="M32" s="772">
        <v>0.6</v>
      </c>
      <c r="N32" s="772">
        <v>0.3</v>
      </c>
      <c r="O32" s="772"/>
      <c r="P32" s="772"/>
      <c r="Q32" s="772"/>
      <c r="R32" s="772"/>
      <c r="S32" s="772"/>
      <c r="T32" s="1049">
        <f t="shared" si="17"/>
        <v>0</v>
      </c>
      <c r="U32" s="845">
        <f t="shared" si="18"/>
        <v>0</v>
      </c>
      <c r="V32" s="789">
        <f t="shared" si="19"/>
        <v>300</v>
      </c>
      <c r="W32" s="789">
        <f t="shared" si="20"/>
        <v>1800</v>
      </c>
      <c r="X32" s="789">
        <f t="shared" si="21"/>
        <v>900</v>
      </c>
      <c r="Y32" s="789">
        <f t="shared" si="22"/>
        <v>0</v>
      </c>
      <c r="Z32" s="789">
        <f t="shared" si="23"/>
        <v>0</v>
      </c>
      <c r="AA32" s="789">
        <f t="shared" si="24"/>
        <v>0</v>
      </c>
      <c r="AB32" s="789">
        <f t="shared" si="25"/>
        <v>0</v>
      </c>
      <c r="AC32" s="790">
        <f t="shared" si="26"/>
        <v>0</v>
      </c>
      <c r="AD32" s="932" t="s">
        <v>1104</v>
      </c>
      <c r="AE32" s="1545">
        <v>191</v>
      </c>
    </row>
    <row r="33" spans="1:31" s="640" customFormat="1" ht="16.149999999999999" customHeight="1">
      <c r="A33" s="1079" t="s">
        <v>811</v>
      </c>
      <c r="B33" s="874" t="s">
        <v>1068</v>
      </c>
      <c r="C33" s="874" t="s">
        <v>1065</v>
      </c>
      <c r="D33" s="1394"/>
      <c r="E33" s="1403"/>
      <c r="F33" s="663"/>
      <c r="G33" s="663">
        <v>500</v>
      </c>
      <c r="H33" s="663"/>
      <c r="I33" s="804"/>
      <c r="J33" s="771"/>
      <c r="K33" s="772">
        <v>1</v>
      </c>
      <c r="L33" s="706"/>
      <c r="M33" s="772"/>
      <c r="N33" s="772"/>
      <c r="O33" s="772"/>
      <c r="P33" s="772"/>
      <c r="Q33" s="772"/>
      <c r="R33" s="772"/>
      <c r="S33" s="772"/>
      <c r="T33" s="1049">
        <f t="shared" si="17"/>
        <v>0</v>
      </c>
      <c r="U33" s="845">
        <f t="shared" si="18"/>
        <v>500</v>
      </c>
      <c r="V33" s="789">
        <f t="shared" si="19"/>
        <v>0</v>
      </c>
      <c r="W33" s="789">
        <f t="shared" si="20"/>
        <v>0</v>
      </c>
      <c r="X33" s="789">
        <f t="shared" si="21"/>
        <v>0</v>
      </c>
      <c r="Y33" s="789">
        <f t="shared" si="22"/>
        <v>0</v>
      </c>
      <c r="Z33" s="789">
        <f t="shared" si="23"/>
        <v>0</v>
      </c>
      <c r="AA33" s="789">
        <f t="shared" si="24"/>
        <v>0</v>
      </c>
      <c r="AB33" s="789">
        <f t="shared" si="25"/>
        <v>0</v>
      </c>
      <c r="AC33" s="790">
        <f t="shared" si="26"/>
        <v>0</v>
      </c>
      <c r="AD33" s="1167"/>
      <c r="AE33" s="1545">
        <v>839</v>
      </c>
    </row>
    <row r="34" spans="1:31" s="640" customFormat="1" ht="16.149999999999999" customHeight="1">
      <c r="A34" s="882" t="s">
        <v>1122</v>
      </c>
      <c r="B34" s="874" t="s">
        <v>1068</v>
      </c>
      <c r="C34" s="874" t="s">
        <v>1065</v>
      </c>
      <c r="D34" s="1394"/>
      <c r="E34" s="1030"/>
      <c r="F34" s="1030"/>
      <c r="G34" s="805">
        <v>3500</v>
      </c>
      <c r="H34" s="663"/>
      <c r="I34" s="804"/>
      <c r="J34" s="771"/>
      <c r="K34" s="772"/>
      <c r="L34" s="706"/>
      <c r="M34" s="772"/>
      <c r="N34" s="772">
        <v>0.4</v>
      </c>
      <c r="O34" s="772">
        <v>0.3</v>
      </c>
      <c r="P34" s="772">
        <v>0.3</v>
      </c>
      <c r="Q34" s="772"/>
      <c r="R34" s="772"/>
      <c r="S34" s="1196"/>
      <c r="T34" s="1049">
        <f t="shared" si="17"/>
        <v>0</v>
      </c>
      <c r="U34" s="845">
        <f t="shared" si="18"/>
        <v>0</v>
      </c>
      <c r="V34" s="789">
        <f t="shared" si="19"/>
        <v>0</v>
      </c>
      <c r="W34" s="789">
        <f t="shared" si="20"/>
        <v>0</v>
      </c>
      <c r="X34" s="789">
        <f t="shared" si="21"/>
        <v>1400</v>
      </c>
      <c r="Y34" s="789">
        <f t="shared" si="22"/>
        <v>1050</v>
      </c>
      <c r="Z34" s="789">
        <f t="shared" si="23"/>
        <v>1050</v>
      </c>
      <c r="AA34" s="789">
        <f t="shared" si="24"/>
        <v>0</v>
      </c>
      <c r="AB34" s="789">
        <f t="shared" si="25"/>
        <v>0</v>
      </c>
      <c r="AC34" s="790">
        <f t="shared" si="26"/>
        <v>0</v>
      </c>
      <c r="AD34" s="932"/>
      <c r="AE34" s="1545">
        <v>3174</v>
      </c>
    </row>
    <row r="35" spans="1:31" s="640" customFormat="1" ht="16.149999999999999" customHeight="1">
      <c r="A35" s="882" t="s">
        <v>992</v>
      </c>
      <c r="B35" s="874" t="s">
        <v>1068</v>
      </c>
      <c r="C35" s="874" t="s">
        <v>1065</v>
      </c>
      <c r="D35" s="1394"/>
      <c r="E35" s="1030"/>
      <c r="F35" s="1030" t="s">
        <v>1001</v>
      </c>
      <c r="G35" s="805">
        <v>300</v>
      </c>
      <c r="H35" s="663"/>
      <c r="I35" s="804"/>
      <c r="J35" s="771"/>
      <c r="K35" s="772"/>
      <c r="L35" s="772"/>
      <c r="M35" s="772"/>
      <c r="N35" s="772">
        <v>1</v>
      </c>
      <c r="O35" s="1213"/>
      <c r="P35" s="772"/>
      <c r="Q35" s="772"/>
      <c r="R35" s="772"/>
      <c r="S35" s="1196"/>
      <c r="T35" s="1049">
        <f t="shared" si="17"/>
        <v>0</v>
      </c>
      <c r="U35" s="845">
        <f t="shared" si="18"/>
        <v>0</v>
      </c>
      <c r="V35" s="789">
        <f t="shared" si="19"/>
        <v>0</v>
      </c>
      <c r="W35" s="789">
        <f t="shared" si="20"/>
        <v>0</v>
      </c>
      <c r="X35" s="789">
        <f t="shared" si="21"/>
        <v>300</v>
      </c>
      <c r="Y35" s="789">
        <f t="shared" si="22"/>
        <v>0</v>
      </c>
      <c r="Z35" s="789">
        <f t="shared" si="23"/>
        <v>0</v>
      </c>
      <c r="AA35" s="789">
        <f t="shared" si="24"/>
        <v>0</v>
      </c>
      <c r="AB35" s="789">
        <f t="shared" si="25"/>
        <v>0</v>
      </c>
      <c r="AC35" s="790">
        <f t="shared" si="26"/>
        <v>0</v>
      </c>
      <c r="AD35" s="932"/>
      <c r="AE35" s="1544">
        <v>3132</v>
      </c>
    </row>
    <row r="36" spans="1:31" s="640" customFormat="1" ht="16.149999999999999" customHeight="1">
      <c r="A36" s="1079" t="s">
        <v>993</v>
      </c>
      <c r="B36" s="874" t="s">
        <v>1068</v>
      </c>
      <c r="C36" s="874" t="s">
        <v>1065</v>
      </c>
      <c r="D36" s="1394"/>
      <c r="E36" s="1030"/>
      <c r="F36" s="1030" t="s">
        <v>1001</v>
      </c>
      <c r="G36" s="805">
        <v>1500</v>
      </c>
      <c r="H36" s="663"/>
      <c r="I36" s="804"/>
      <c r="J36" s="771"/>
      <c r="K36" s="772"/>
      <c r="L36" s="772">
        <v>0.5</v>
      </c>
      <c r="M36" s="772">
        <v>0.5</v>
      </c>
      <c r="N36" s="772"/>
      <c r="O36" s="1213"/>
      <c r="P36" s="772"/>
      <c r="Q36" s="772"/>
      <c r="R36" s="772"/>
      <c r="S36" s="1196"/>
      <c r="T36" s="1049">
        <f t="shared" ref="T36" si="27">ROUND(J36*$G36,-1)</f>
        <v>0</v>
      </c>
      <c r="U36" s="1474">
        <f t="shared" si="18"/>
        <v>0</v>
      </c>
      <c r="V36" s="789">
        <f t="shared" si="19"/>
        <v>750</v>
      </c>
      <c r="W36" s="789">
        <f t="shared" ref="W36" si="28">ROUND(M36*$G36,-1)</f>
        <v>750</v>
      </c>
      <c r="X36" s="789">
        <f t="shared" ref="X36" si="29">ROUND(N36*$G36,-1)</f>
        <v>0</v>
      </c>
      <c r="Y36" s="789">
        <f t="shared" ref="Y36" si="30">ROUND(O36*$G36,-1)</f>
        <v>0</v>
      </c>
      <c r="Z36" s="789">
        <v>0</v>
      </c>
      <c r="AA36" s="789">
        <f t="shared" ref="AA36" si="31">ROUND(Q36*$G36,-1)</f>
        <v>0</v>
      </c>
      <c r="AB36" s="789">
        <f t="shared" ref="AB36" si="32">ROUND(R36*$G36,-1)</f>
        <v>0</v>
      </c>
      <c r="AC36" s="790">
        <f t="shared" ref="AC36" si="33">ROUND(S36*$G36,-1)</f>
        <v>0</v>
      </c>
      <c r="AD36" s="932" t="s">
        <v>1051</v>
      </c>
      <c r="AE36" s="1544">
        <v>1976</v>
      </c>
    </row>
    <row r="37" spans="1:31" s="640" customFormat="1" ht="16.149999999999999" customHeight="1">
      <c r="A37" s="882"/>
      <c r="B37" s="874"/>
      <c r="C37" s="874"/>
      <c r="D37" s="1394"/>
      <c r="E37" s="1030"/>
      <c r="F37" s="1030"/>
      <c r="G37" s="805"/>
      <c r="H37" s="663"/>
      <c r="I37" s="804"/>
      <c r="J37" s="771"/>
      <c r="K37" s="772"/>
      <c r="L37" s="772"/>
      <c r="M37" s="772"/>
      <c r="N37" s="772"/>
      <c r="O37" s="1213"/>
      <c r="P37" s="772"/>
      <c r="Q37" s="772"/>
      <c r="R37" s="772"/>
      <c r="S37" s="1196"/>
      <c r="T37" s="1049"/>
      <c r="U37" s="845"/>
      <c r="V37" s="789"/>
      <c r="W37" s="789"/>
      <c r="X37" s="789"/>
      <c r="Y37" s="789"/>
      <c r="Z37" s="789"/>
      <c r="AA37" s="789"/>
      <c r="AB37" s="789"/>
      <c r="AC37" s="790"/>
      <c r="AD37" s="932"/>
      <c r="AE37" s="1544"/>
    </row>
    <row r="38" spans="1:31" s="640" customFormat="1" ht="16.149999999999999" customHeight="1">
      <c r="A38" s="882" t="s">
        <v>1046</v>
      </c>
      <c r="B38" s="874" t="s">
        <v>1068</v>
      </c>
      <c r="C38" s="874" t="s">
        <v>1065</v>
      </c>
      <c r="D38" s="1394"/>
      <c r="E38" s="1030"/>
      <c r="F38" s="1030"/>
      <c r="G38" s="805">
        <v>3000</v>
      </c>
      <c r="H38" s="663"/>
      <c r="I38" s="804"/>
      <c r="J38" s="771"/>
      <c r="K38" s="772"/>
      <c r="L38" s="772"/>
      <c r="M38" s="772"/>
      <c r="N38" s="772"/>
      <c r="O38" s="1213"/>
      <c r="P38" s="772"/>
      <c r="Q38" s="772"/>
      <c r="R38" s="772"/>
      <c r="S38" s="1196">
        <v>0.1</v>
      </c>
      <c r="T38" s="1049">
        <f t="shared" si="17"/>
        <v>0</v>
      </c>
      <c r="U38" s="845">
        <f t="shared" si="18"/>
        <v>0</v>
      </c>
      <c r="V38" s="789">
        <f t="shared" si="19"/>
        <v>0</v>
      </c>
      <c r="W38" s="789">
        <f t="shared" si="20"/>
        <v>0</v>
      </c>
      <c r="X38" s="789">
        <f t="shared" si="21"/>
        <v>0</v>
      </c>
      <c r="Y38" s="789">
        <f t="shared" si="22"/>
        <v>0</v>
      </c>
      <c r="Z38" s="789">
        <f t="shared" si="23"/>
        <v>0</v>
      </c>
      <c r="AA38" s="789">
        <f t="shared" si="24"/>
        <v>0</v>
      </c>
      <c r="AB38" s="789">
        <f t="shared" si="25"/>
        <v>0</v>
      </c>
      <c r="AC38" s="790">
        <f t="shared" si="26"/>
        <v>300</v>
      </c>
      <c r="AD38" s="932"/>
      <c r="AE38" s="1544">
        <v>1978</v>
      </c>
    </row>
    <row r="39" spans="1:31" s="1212" customFormat="1" ht="16.149999999999999" customHeight="1">
      <c r="A39" s="1559" t="s">
        <v>1071</v>
      </c>
      <c r="B39" s="1386" t="s">
        <v>1068</v>
      </c>
      <c r="C39" s="1146"/>
      <c r="D39" s="1394"/>
      <c r="E39" s="1560"/>
      <c r="F39" s="1560"/>
      <c r="G39" s="1147">
        <v>1000</v>
      </c>
      <c r="H39" s="727"/>
      <c r="I39" s="811"/>
      <c r="J39" s="812"/>
      <c r="K39" s="813"/>
      <c r="L39" s="813"/>
      <c r="M39" s="813">
        <v>0.5</v>
      </c>
      <c r="N39" s="813">
        <v>0.5</v>
      </c>
      <c r="O39" s="813"/>
      <c r="P39" s="813"/>
      <c r="Q39" s="813"/>
      <c r="R39" s="813"/>
      <c r="S39" s="1561"/>
      <c r="T39" s="1071">
        <f t="shared" si="17"/>
        <v>0</v>
      </c>
      <c r="U39" s="1119">
        <f t="shared" si="18"/>
        <v>0</v>
      </c>
      <c r="V39" s="814">
        <f t="shared" si="19"/>
        <v>0</v>
      </c>
      <c r="W39" s="814">
        <f t="shared" si="20"/>
        <v>500</v>
      </c>
      <c r="X39" s="814">
        <f t="shared" si="21"/>
        <v>500</v>
      </c>
      <c r="Y39" s="814">
        <f t="shared" si="22"/>
        <v>0</v>
      </c>
      <c r="Z39" s="814"/>
      <c r="AA39" s="814">
        <f t="shared" si="24"/>
        <v>0</v>
      </c>
      <c r="AB39" s="814">
        <f t="shared" si="25"/>
        <v>0</v>
      </c>
      <c r="AC39" s="815"/>
      <c r="AD39" s="1211"/>
      <c r="AE39" s="1562" t="s">
        <v>1121</v>
      </c>
    </row>
    <row r="40" spans="1:31" s="640" customFormat="1" ht="16.149999999999999" customHeight="1">
      <c r="A40" s="882"/>
      <c r="B40" s="874"/>
      <c r="C40" s="874"/>
      <c r="D40" s="1394"/>
      <c r="E40" s="1030"/>
      <c r="F40" s="1030"/>
      <c r="G40" s="805"/>
      <c r="H40" s="663"/>
      <c r="I40" s="804"/>
      <c r="J40" s="771"/>
      <c r="K40" s="772"/>
      <c r="L40" s="772"/>
      <c r="M40" s="772"/>
      <c r="N40" s="1213"/>
      <c r="O40" s="1213"/>
      <c r="P40" s="1213"/>
      <c r="Q40" s="1213"/>
      <c r="R40" s="1213"/>
      <c r="S40" s="1196"/>
      <c r="T40" s="1049"/>
      <c r="U40" s="845"/>
      <c r="V40" s="789"/>
      <c r="W40" s="789"/>
      <c r="X40" s="789"/>
      <c r="Y40" s="789"/>
      <c r="Z40" s="789"/>
      <c r="AA40" s="789"/>
      <c r="AB40" s="789"/>
      <c r="AC40" s="790"/>
      <c r="AD40" s="932"/>
      <c r="AE40" s="1544"/>
    </row>
    <row r="41" spans="1:31" ht="16.149999999999999" customHeight="1">
      <c r="A41" s="1284" t="s">
        <v>946</v>
      </c>
      <c r="B41" s="663"/>
      <c r="C41" s="874"/>
      <c r="D41" s="1394"/>
      <c r="E41" s="727"/>
      <c r="F41" s="1146"/>
      <c r="G41" s="727"/>
      <c r="H41" s="667"/>
      <c r="I41" s="784"/>
      <c r="J41" s="957"/>
      <c r="K41" s="1166"/>
      <c r="L41" s="1166"/>
      <c r="M41" s="1166"/>
      <c r="N41" s="1166"/>
      <c r="O41" s="1166"/>
      <c r="P41" s="1122"/>
      <c r="Q41" s="1122"/>
      <c r="R41" s="1122"/>
      <c r="S41" s="1007"/>
      <c r="T41" s="1444"/>
      <c r="U41" s="845">
        <f t="shared" si="18"/>
        <v>0</v>
      </c>
      <c r="V41" s="789">
        <f t="shared" si="19"/>
        <v>0</v>
      </c>
      <c r="W41" s="789">
        <f t="shared" si="20"/>
        <v>0</v>
      </c>
      <c r="X41" s="789">
        <f t="shared" si="21"/>
        <v>0</v>
      </c>
      <c r="Y41" s="789">
        <f t="shared" si="22"/>
        <v>0</v>
      </c>
      <c r="Z41" s="789">
        <f t="shared" si="23"/>
        <v>0</v>
      </c>
      <c r="AA41" s="789">
        <f t="shared" si="24"/>
        <v>0</v>
      </c>
      <c r="AB41" s="789">
        <f t="shared" si="25"/>
        <v>0</v>
      </c>
      <c r="AC41" s="790">
        <f t="shared" si="26"/>
        <v>0</v>
      </c>
      <c r="AD41" s="932"/>
      <c r="AE41" s="1544"/>
    </row>
    <row r="42" spans="1:31" ht="16.149999999999999" customHeight="1">
      <c r="A42" s="1079" t="s">
        <v>968</v>
      </c>
      <c r="B42" s="874" t="s">
        <v>1028</v>
      </c>
      <c r="C42" s="874" t="s">
        <v>1065</v>
      </c>
      <c r="D42" s="1541"/>
      <c r="E42" s="874"/>
      <c r="F42" s="874"/>
      <c r="G42" s="663">
        <v>400</v>
      </c>
      <c r="H42" s="874" t="s">
        <v>933</v>
      </c>
      <c r="I42" s="1298">
        <v>0.1</v>
      </c>
      <c r="J42" s="957">
        <v>0.6</v>
      </c>
      <c r="K42" s="1166">
        <v>0.3</v>
      </c>
      <c r="L42" s="1166"/>
      <c r="M42" s="1166"/>
      <c r="N42" s="1166"/>
      <c r="O42" s="1166"/>
      <c r="P42" s="1122"/>
      <c r="Q42" s="1122"/>
      <c r="R42" s="1122"/>
      <c r="S42" s="1007"/>
      <c r="T42" s="1049">
        <f t="shared" si="17"/>
        <v>240</v>
      </c>
      <c r="U42" s="845">
        <f t="shared" si="18"/>
        <v>120</v>
      </c>
      <c r="V42" s="789">
        <f t="shared" si="19"/>
        <v>0</v>
      </c>
      <c r="W42" s="789">
        <f t="shared" si="20"/>
        <v>0</v>
      </c>
      <c r="X42" s="789">
        <f t="shared" si="21"/>
        <v>0</v>
      </c>
      <c r="Y42" s="789">
        <f t="shared" si="22"/>
        <v>0</v>
      </c>
      <c r="Z42" s="789">
        <f t="shared" si="23"/>
        <v>0</v>
      </c>
      <c r="AA42" s="789">
        <f t="shared" si="24"/>
        <v>0</v>
      </c>
      <c r="AB42" s="789">
        <f t="shared" si="25"/>
        <v>0</v>
      </c>
      <c r="AC42" s="790">
        <f t="shared" si="26"/>
        <v>0</v>
      </c>
      <c r="AD42" s="932" t="s">
        <v>1115</v>
      </c>
      <c r="AE42" s="1544">
        <v>2713</v>
      </c>
    </row>
    <row r="43" spans="1:31" ht="16.149999999999999" customHeight="1">
      <c r="A43" s="1437" t="s">
        <v>1073</v>
      </c>
      <c r="B43" s="874"/>
      <c r="C43" s="874"/>
      <c r="D43" s="1394"/>
      <c r="E43" s="1146"/>
      <c r="F43" s="874"/>
      <c r="G43" s="663"/>
      <c r="H43" s="874"/>
      <c r="I43" s="1298"/>
      <c r="J43" s="957"/>
      <c r="K43" s="1166"/>
      <c r="L43" s="1166"/>
      <c r="M43" s="1166"/>
      <c r="N43" s="1166"/>
      <c r="O43" s="1166"/>
      <c r="P43" s="1122"/>
      <c r="Q43" s="1122"/>
      <c r="R43" s="1122"/>
      <c r="S43" s="1007"/>
      <c r="T43" s="1049">
        <f t="shared" ref="T43:T44" si="34">ROUND(J43*$G43,-1)</f>
        <v>0</v>
      </c>
      <c r="U43" s="845">
        <f t="shared" ref="U43:U44" si="35">ROUND(K43*$G43,-1)</f>
        <v>0</v>
      </c>
      <c r="V43" s="789">
        <f t="shared" ref="V43:V44" si="36">ROUND(L43*$G43,-1)</f>
        <v>0</v>
      </c>
      <c r="W43" s="789">
        <f t="shared" ref="W43:W44" si="37">ROUND(M43*$G43,-1)</f>
        <v>0</v>
      </c>
      <c r="X43" s="789">
        <f t="shared" ref="X43:X44" si="38">ROUND(N43*$G43,-1)</f>
        <v>0</v>
      </c>
      <c r="Y43" s="789">
        <f t="shared" ref="Y43:Y44" si="39">ROUND(O43*$G43,-1)</f>
        <v>0</v>
      </c>
      <c r="Z43" s="789">
        <f t="shared" ref="Z43:Z44" si="40">ROUND(P43*$G43,-1)</f>
        <v>0</v>
      </c>
      <c r="AA43" s="789">
        <f t="shared" ref="AA43:AA44" si="41">ROUND(Q43*$G43,-1)</f>
        <v>0</v>
      </c>
      <c r="AB43" s="789">
        <f t="shared" ref="AB43:AB44" si="42">ROUND(R43*$G43,-1)</f>
        <v>0</v>
      </c>
      <c r="AC43" s="790">
        <f t="shared" ref="AC43:AC44" si="43">ROUND(S43*$G43,-1)</f>
        <v>0</v>
      </c>
      <c r="AD43" s="932"/>
      <c r="AE43" s="1545" t="s">
        <v>1121</v>
      </c>
    </row>
    <row r="44" spans="1:31" ht="16.149999999999999" customHeight="1">
      <c r="A44" s="1437" t="s">
        <v>1075</v>
      </c>
      <c r="B44" s="1378" t="s">
        <v>1068</v>
      </c>
      <c r="C44" s="874"/>
      <c r="D44" s="1394"/>
      <c r="E44" s="1146"/>
      <c r="F44" s="874"/>
      <c r="G44" s="663">
        <v>200</v>
      </c>
      <c r="H44" s="874"/>
      <c r="I44" s="1298"/>
      <c r="J44" s="957"/>
      <c r="K44" s="1166"/>
      <c r="L44" s="1166">
        <v>0.1</v>
      </c>
      <c r="M44" s="1166">
        <v>0.4</v>
      </c>
      <c r="N44" s="1166">
        <v>0.5</v>
      </c>
      <c r="O44" s="1166"/>
      <c r="P44" s="1122"/>
      <c r="Q44" s="1122"/>
      <c r="R44" s="1122"/>
      <c r="S44" s="1007"/>
      <c r="T44" s="1049">
        <f t="shared" si="34"/>
        <v>0</v>
      </c>
      <c r="U44" s="845">
        <f t="shared" si="35"/>
        <v>0</v>
      </c>
      <c r="V44" s="789">
        <f t="shared" si="36"/>
        <v>20</v>
      </c>
      <c r="W44" s="789">
        <f t="shared" si="37"/>
        <v>80</v>
      </c>
      <c r="X44" s="789">
        <f t="shared" si="38"/>
        <v>100</v>
      </c>
      <c r="Y44" s="789">
        <f t="shared" si="39"/>
        <v>0</v>
      </c>
      <c r="Z44" s="789">
        <f t="shared" si="40"/>
        <v>0</v>
      </c>
      <c r="AA44" s="789">
        <f t="shared" si="41"/>
        <v>0</v>
      </c>
      <c r="AB44" s="789">
        <f t="shared" si="42"/>
        <v>0</v>
      </c>
      <c r="AC44" s="790">
        <f t="shared" si="43"/>
        <v>0</v>
      </c>
      <c r="AD44" s="932"/>
      <c r="AE44" s="1544" t="s">
        <v>1121</v>
      </c>
    </row>
    <row r="45" spans="1:31" ht="16.149999999999999" customHeight="1">
      <c r="A45" s="1283"/>
      <c r="B45" s="874"/>
      <c r="C45" s="874"/>
      <c r="D45" s="874"/>
      <c r="E45" s="874"/>
      <c r="F45" s="874"/>
      <c r="G45" s="874"/>
      <c r="H45" s="667"/>
      <c r="I45" s="800"/>
      <c r="J45" s="1121"/>
      <c r="K45" s="1122"/>
      <c r="L45" s="1122"/>
      <c r="M45" s="1122"/>
      <c r="N45" s="1122"/>
      <c r="O45" s="1122"/>
      <c r="P45" s="1122"/>
      <c r="Q45" s="1122"/>
      <c r="R45" s="1122"/>
      <c r="S45" s="1122"/>
      <c r="T45" s="1049"/>
      <c r="U45" s="1475"/>
      <c r="V45" s="788"/>
      <c r="W45" s="668"/>
      <c r="X45" s="668"/>
      <c r="Y45" s="668"/>
      <c r="Z45" s="668"/>
      <c r="AA45" s="668"/>
      <c r="AB45" s="668"/>
      <c r="AC45" s="791"/>
      <c r="AD45" s="1020"/>
      <c r="AE45" s="1544"/>
    </row>
    <row r="46" spans="1:31" ht="16.149999999999999" customHeight="1">
      <c r="A46" s="983" t="s">
        <v>432</v>
      </c>
      <c r="B46" s="874"/>
      <c r="C46" s="874"/>
      <c r="D46" s="874"/>
      <c r="E46" s="792">
        <f>SUM(E48:E48)</f>
        <v>0</v>
      </c>
      <c r="F46" s="669"/>
      <c r="G46" s="792">
        <f>SUM(G48:G48)</f>
        <v>0</v>
      </c>
      <c r="H46" s="670"/>
      <c r="I46" s="800"/>
      <c r="J46" s="794"/>
      <c r="K46" s="795"/>
      <c r="L46" s="796"/>
      <c r="M46" s="797"/>
      <c r="N46" s="797"/>
      <c r="O46" s="797"/>
      <c r="P46" s="797"/>
      <c r="Q46" s="797"/>
      <c r="R46" s="797"/>
      <c r="S46" s="797"/>
      <c r="T46" s="1036">
        <f t="shared" ref="T46:AC46" si="44">SUM(T48:T48)</f>
        <v>0</v>
      </c>
      <c r="U46" s="1476">
        <f t="shared" si="44"/>
        <v>0</v>
      </c>
      <c r="V46" s="665">
        <f t="shared" si="44"/>
        <v>0</v>
      </c>
      <c r="W46" s="798">
        <f t="shared" si="44"/>
        <v>0</v>
      </c>
      <c r="X46" s="798">
        <f t="shared" si="44"/>
        <v>0</v>
      </c>
      <c r="Y46" s="798">
        <f t="shared" si="44"/>
        <v>0</v>
      </c>
      <c r="Z46" s="798">
        <f t="shared" si="44"/>
        <v>0</v>
      </c>
      <c r="AA46" s="798">
        <f t="shared" si="44"/>
        <v>0</v>
      </c>
      <c r="AB46" s="798">
        <f t="shared" si="44"/>
        <v>0</v>
      </c>
      <c r="AC46" s="799">
        <f t="shared" si="44"/>
        <v>0</v>
      </c>
      <c r="AD46" s="1153"/>
      <c r="AE46" s="1544"/>
    </row>
    <row r="47" spans="1:31" ht="16.149999999999999" customHeight="1">
      <c r="A47" s="1439" t="s">
        <v>1077</v>
      </c>
      <c r="B47" s="874"/>
      <c r="C47" s="874"/>
      <c r="D47" s="874"/>
      <c r="E47" s="670"/>
      <c r="F47" s="670"/>
      <c r="G47" s="670">
        <v>1000</v>
      </c>
      <c r="H47" s="670"/>
      <c r="I47" s="800"/>
      <c r="J47" s="794"/>
      <c r="K47" s="1438"/>
      <c r="L47" s="1440"/>
      <c r="M47" s="1441"/>
      <c r="N47" s="1441"/>
      <c r="O47" s="1441"/>
      <c r="P47" s="1441"/>
      <c r="Q47" s="1441">
        <v>0.1</v>
      </c>
      <c r="R47" s="1441">
        <v>0.4</v>
      </c>
      <c r="S47" s="1441">
        <v>0.5</v>
      </c>
      <c r="T47" s="1442"/>
      <c r="U47" s="845"/>
      <c r="V47" s="769"/>
      <c r="W47" s="769"/>
      <c r="X47" s="769"/>
      <c r="Y47" s="769"/>
      <c r="Z47" s="769"/>
      <c r="AA47" s="769"/>
      <c r="AB47" s="769"/>
      <c r="AC47" s="921"/>
      <c r="AD47" s="1309"/>
      <c r="AE47" s="1544" t="s">
        <v>1121</v>
      </c>
    </row>
    <row r="48" spans="1:31" s="640" customFormat="1" ht="16.149999999999999" customHeight="1">
      <c r="A48" s="844"/>
      <c r="B48" s="874"/>
      <c r="C48" s="874"/>
      <c r="D48" s="874"/>
      <c r="E48" s="663"/>
      <c r="F48" s="663"/>
      <c r="G48" s="663"/>
      <c r="H48" s="663"/>
      <c r="I48" s="804"/>
      <c r="J48" s="771"/>
      <c r="K48" s="896"/>
      <c r="L48" s="771"/>
      <c r="M48" s="772"/>
      <c r="N48" s="772"/>
      <c r="O48" s="772"/>
      <c r="P48" s="772"/>
      <c r="Q48" s="772"/>
      <c r="R48" s="772"/>
      <c r="S48" s="772"/>
      <c r="T48" s="1049"/>
      <c r="U48" s="845"/>
      <c r="V48" s="769"/>
      <c r="W48" s="769"/>
      <c r="X48" s="769"/>
      <c r="Y48" s="769"/>
      <c r="Z48" s="769"/>
      <c r="AA48" s="769"/>
      <c r="AB48" s="769"/>
      <c r="AC48" s="921"/>
      <c r="AD48" s="848"/>
      <c r="AE48" s="1544"/>
    </row>
    <row r="49" spans="1:31" ht="16.149999999999999" customHeight="1">
      <c r="A49" s="1267" t="s">
        <v>107</v>
      </c>
      <c r="B49" s="874"/>
      <c r="C49" s="874"/>
      <c r="D49" s="874"/>
      <c r="E49" s="674">
        <f>SUM(E50:E50)</f>
        <v>0</v>
      </c>
      <c r="F49" s="674"/>
      <c r="G49" s="674">
        <f>SUM(G50:G50)</f>
        <v>0</v>
      </c>
      <c r="H49" s="671"/>
      <c r="I49" s="800"/>
      <c r="J49" s="801"/>
      <c r="K49" s="673"/>
      <c r="L49" s="673"/>
      <c r="M49" s="673"/>
      <c r="N49" s="673"/>
      <c r="O49" s="673"/>
      <c r="P49" s="673"/>
      <c r="Q49" s="673"/>
      <c r="R49" s="673"/>
      <c r="S49" s="673"/>
      <c r="T49" s="1072">
        <f t="shared" ref="T49:AC49" si="45">SUM(T50:T50)</f>
        <v>0</v>
      </c>
      <c r="U49" s="1118">
        <f t="shared" si="45"/>
        <v>0</v>
      </c>
      <c r="V49" s="818">
        <f t="shared" si="45"/>
        <v>0</v>
      </c>
      <c r="W49" s="818">
        <f t="shared" si="45"/>
        <v>0</v>
      </c>
      <c r="X49" s="818">
        <f t="shared" si="45"/>
        <v>0</v>
      </c>
      <c r="Y49" s="818">
        <f t="shared" si="45"/>
        <v>0</v>
      </c>
      <c r="Z49" s="818">
        <f t="shared" si="45"/>
        <v>0</v>
      </c>
      <c r="AA49" s="818">
        <f t="shared" si="45"/>
        <v>0</v>
      </c>
      <c r="AB49" s="818">
        <f t="shared" si="45"/>
        <v>0</v>
      </c>
      <c r="AC49" s="817">
        <f t="shared" si="45"/>
        <v>0</v>
      </c>
      <c r="AD49" s="1153"/>
      <c r="AE49" s="1544"/>
    </row>
    <row r="50" spans="1:31" ht="16.149999999999999" customHeight="1">
      <c r="A50" s="844"/>
      <c r="B50" s="874"/>
      <c r="C50" s="874"/>
      <c r="D50" s="874"/>
      <c r="E50" s="671"/>
      <c r="F50" s="671"/>
      <c r="G50" s="671"/>
      <c r="H50" s="671"/>
      <c r="I50" s="800"/>
      <c r="J50" s="801"/>
      <c r="K50" s="673"/>
      <c r="L50" s="673"/>
      <c r="M50" s="673"/>
      <c r="N50" s="673"/>
      <c r="O50" s="673"/>
      <c r="P50" s="673"/>
      <c r="Q50" s="673"/>
      <c r="R50" s="673"/>
      <c r="S50" s="673"/>
      <c r="T50" s="1049"/>
      <c r="U50" s="1116"/>
      <c r="V50" s="668"/>
      <c r="W50" s="668"/>
      <c r="X50" s="668"/>
      <c r="Y50" s="668"/>
      <c r="Z50" s="668"/>
      <c r="AA50" s="668"/>
      <c r="AB50" s="668"/>
      <c r="AC50" s="803"/>
      <c r="AD50" s="948"/>
      <c r="AE50" s="1544"/>
    </row>
    <row r="51" spans="1:31" ht="16.149999999999999" customHeight="1">
      <c r="A51" s="1267" t="s">
        <v>484</v>
      </c>
      <c r="B51" s="874"/>
      <c r="C51" s="874"/>
      <c r="D51" s="874"/>
      <c r="E51" s="674">
        <f>SUM(E55:E55)</f>
        <v>0</v>
      </c>
      <c r="F51" s="674"/>
      <c r="G51" s="1124">
        <f>SUM(G52:G53)</f>
        <v>1500</v>
      </c>
      <c r="H51" s="674"/>
      <c r="I51" s="807"/>
      <c r="J51" s="808"/>
      <c r="K51" s="675"/>
      <c r="L51" s="675"/>
      <c r="M51" s="675"/>
      <c r="N51" s="675"/>
      <c r="O51" s="675"/>
      <c r="P51" s="675"/>
      <c r="Q51" s="675"/>
      <c r="R51" s="675"/>
      <c r="S51" s="675"/>
      <c r="T51" s="1048">
        <f>SUM(T52:T55)</f>
        <v>70</v>
      </c>
      <c r="U51" s="1107">
        <f t="shared" ref="U51:AC51" si="46">SUM(U52:U55)</f>
        <v>280</v>
      </c>
      <c r="V51" s="1156">
        <f t="shared" si="46"/>
        <v>350</v>
      </c>
      <c r="W51" s="1156">
        <f t="shared" si="46"/>
        <v>0</v>
      </c>
      <c r="X51" s="1156">
        <f t="shared" si="46"/>
        <v>0</v>
      </c>
      <c r="Y51" s="1156">
        <f t="shared" si="46"/>
        <v>0</v>
      </c>
      <c r="Z51" s="1156">
        <f t="shared" si="46"/>
        <v>0</v>
      </c>
      <c r="AA51" s="1156">
        <f t="shared" si="46"/>
        <v>0</v>
      </c>
      <c r="AB51" s="1156">
        <f>SUM(AB52:AB55)</f>
        <v>500</v>
      </c>
      <c r="AC51" s="1154">
        <f t="shared" si="46"/>
        <v>500</v>
      </c>
      <c r="AD51" s="1153"/>
      <c r="AE51" s="1544"/>
    </row>
    <row r="52" spans="1:31" ht="16.149999999999999" customHeight="1">
      <c r="A52" s="844" t="s">
        <v>1039</v>
      </c>
      <c r="B52" s="874" t="s">
        <v>1068</v>
      </c>
      <c r="C52" s="874" t="s">
        <v>1065</v>
      </c>
      <c r="D52" s="874"/>
      <c r="E52" s="674"/>
      <c r="F52" s="674"/>
      <c r="G52" s="1395">
        <v>1000</v>
      </c>
      <c r="H52" s="674"/>
      <c r="I52" s="807"/>
      <c r="J52" s="808"/>
      <c r="K52" s="675"/>
      <c r="L52" s="675"/>
      <c r="M52" s="675"/>
      <c r="N52" s="675"/>
      <c r="O52" s="675"/>
      <c r="P52" s="675"/>
      <c r="Q52" s="675"/>
      <c r="R52" s="673">
        <v>0.5</v>
      </c>
      <c r="S52" s="673">
        <v>0.5</v>
      </c>
      <c r="T52" s="1049">
        <f t="shared" ref="T52:T53" si="47">ROUND(J52*$G52,-1)</f>
        <v>0</v>
      </c>
      <c r="U52" s="845">
        <f t="shared" ref="U52:U53" si="48">ROUND(K52*$G52,-1)</f>
        <v>0</v>
      </c>
      <c r="V52" s="789">
        <f t="shared" ref="V52:V53" si="49">ROUND(L52*$G52,-1)</f>
        <v>0</v>
      </c>
      <c r="W52" s="789">
        <f t="shared" ref="W52:W53" si="50">ROUND(M52*$G52,-1)</f>
        <v>0</v>
      </c>
      <c r="X52" s="789">
        <f t="shared" ref="X52:X53" si="51">ROUND(N52*$G52,-1)</f>
        <v>0</v>
      </c>
      <c r="Y52" s="789">
        <f t="shared" ref="Y52:Y53" si="52">ROUND(O52*$G52,-1)</f>
        <v>0</v>
      </c>
      <c r="Z52" s="789">
        <f t="shared" ref="Z52:Z53" si="53">ROUND(P52*$G52,-1)</f>
        <v>0</v>
      </c>
      <c r="AA52" s="789">
        <f t="shared" ref="AA52:AA53" si="54">ROUND(Q52*$G52,-1)</f>
        <v>0</v>
      </c>
      <c r="AB52" s="789">
        <f t="shared" ref="AB52:AB53" si="55">ROUND(R52*$G52,-1)</f>
        <v>500</v>
      </c>
      <c r="AC52" s="790">
        <f t="shared" ref="AC52:AC53" si="56">ROUND(S52*$G52,-1)</f>
        <v>500</v>
      </c>
      <c r="AD52" s="1153"/>
      <c r="AE52" s="1544">
        <v>3223</v>
      </c>
    </row>
    <row r="53" spans="1:31" ht="16.149999999999999" customHeight="1">
      <c r="A53" s="844" t="s">
        <v>1072</v>
      </c>
      <c r="B53" s="874" t="s">
        <v>1068</v>
      </c>
      <c r="C53" s="874"/>
      <c r="D53" s="874"/>
      <c r="E53" s="674"/>
      <c r="F53" s="674"/>
      <c r="G53" s="1395">
        <v>500</v>
      </c>
      <c r="H53" s="671"/>
      <c r="I53" s="800"/>
      <c r="J53" s="801">
        <v>0.1</v>
      </c>
      <c r="K53" s="673">
        <v>0.4</v>
      </c>
      <c r="L53" s="673">
        <v>0.5</v>
      </c>
      <c r="M53" s="675"/>
      <c r="N53" s="675"/>
      <c r="O53" s="675"/>
      <c r="P53" s="675"/>
      <c r="Q53" s="675"/>
      <c r="R53" s="675"/>
      <c r="S53" s="675"/>
      <c r="T53" s="1049">
        <f t="shared" si="47"/>
        <v>50</v>
      </c>
      <c r="U53" s="845">
        <f t="shared" si="48"/>
        <v>200</v>
      </c>
      <c r="V53" s="789">
        <f t="shared" si="49"/>
        <v>250</v>
      </c>
      <c r="W53" s="789">
        <f t="shared" si="50"/>
        <v>0</v>
      </c>
      <c r="X53" s="789">
        <f t="shared" si="51"/>
        <v>0</v>
      </c>
      <c r="Y53" s="789">
        <f t="shared" si="52"/>
        <v>0</v>
      </c>
      <c r="Z53" s="789">
        <f t="shared" si="53"/>
        <v>0</v>
      </c>
      <c r="AA53" s="789">
        <f t="shared" si="54"/>
        <v>0</v>
      </c>
      <c r="AB53" s="789">
        <f t="shared" si="55"/>
        <v>0</v>
      </c>
      <c r="AC53" s="790">
        <f t="shared" si="56"/>
        <v>0</v>
      </c>
      <c r="AD53" s="1153"/>
      <c r="AE53" s="1544" t="s">
        <v>1121</v>
      </c>
    </row>
    <row r="54" spans="1:31" ht="16.149999999999999" customHeight="1">
      <c r="A54" s="844" t="s">
        <v>1074</v>
      </c>
      <c r="B54" s="874" t="s">
        <v>1068</v>
      </c>
      <c r="C54" s="874"/>
      <c r="D54" s="874"/>
      <c r="E54" s="674"/>
      <c r="F54" s="674"/>
      <c r="G54" s="1395">
        <v>200</v>
      </c>
      <c r="H54" s="671"/>
      <c r="I54" s="800"/>
      <c r="J54" s="801">
        <v>0.1</v>
      </c>
      <c r="K54" s="673">
        <v>0.4</v>
      </c>
      <c r="L54" s="673">
        <v>0.5</v>
      </c>
      <c r="M54" s="675"/>
      <c r="N54" s="675"/>
      <c r="O54" s="675"/>
      <c r="P54" s="675"/>
      <c r="Q54" s="675"/>
      <c r="R54" s="675"/>
      <c r="S54" s="675"/>
      <c r="T54" s="1049">
        <f t="shared" ref="T54" si="57">ROUND(J54*$G54,-1)</f>
        <v>20</v>
      </c>
      <c r="U54" s="845">
        <f t="shared" ref="U54" si="58">ROUND(K54*$G54,-1)</f>
        <v>80</v>
      </c>
      <c r="V54" s="789">
        <f t="shared" ref="V54" si="59">ROUND(L54*$G54,-1)</f>
        <v>100</v>
      </c>
      <c r="W54" s="789">
        <f t="shared" ref="W54" si="60">ROUND(M54*$G54,-1)</f>
        <v>0</v>
      </c>
      <c r="X54" s="789">
        <f t="shared" ref="X54" si="61">ROUND(N54*$G54,-1)</f>
        <v>0</v>
      </c>
      <c r="Y54" s="789">
        <f t="shared" ref="Y54" si="62">ROUND(O54*$G54,-1)</f>
        <v>0</v>
      </c>
      <c r="Z54" s="789">
        <f t="shared" ref="Z54" si="63">ROUND(P54*$G54,-1)</f>
        <v>0</v>
      </c>
      <c r="AA54" s="789">
        <f t="shared" ref="AA54" si="64">ROUND(Q54*$G54,-1)</f>
        <v>0</v>
      </c>
      <c r="AB54" s="789">
        <f t="shared" ref="AB54" si="65">ROUND(R54*$G54,-1)</f>
        <v>0</v>
      </c>
      <c r="AC54" s="790">
        <f t="shared" ref="AC54" si="66">ROUND(S54*$G54,-1)</f>
        <v>0</v>
      </c>
      <c r="AD54" s="1153"/>
      <c r="AE54" s="1544" t="s">
        <v>1121</v>
      </c>
    </row>
    <row r="55" spans="1:31" ht="16.149999999999999" customHeight="1">
      <c r="A55" s="844"/>
      <c r="B55" s="874"/>
      <c r="C55" s="874"/>
      <c r="D55" s="874"/>
      <c r="E55" s="671"/>
      <c r="F55" s="671"/>
      <c r="G55" s="768"/>
      <c r="H55" s="671"/>
      <c r="I55" s="800"/>
      <c r="J55" s="801"/>
      <c r="K55" s="673"/>
      <c r="L55" s="772"/>
      <c r="M55" s="772"/>
      <c r="N55" s="673"/>
      <c r="O55" s="673"/>
      <c r="P55" s="673"/>
      <c r="Q55" s="673"/>
      <c r="R55" s="673"/>
      <c r="S55" s="673"/>
      <c r="T55" s="1049"/>
      <c r="U55" s="1116"/>
      <c r="V55" s="668"/>
      <c r="W55" s="668"/>
      <c r="X55" s="668"/>
      <c r="Y55" s="668"/>
      <c r="Z55" s="668"/>
      <c r="AA55" s="668"/>
      <c r="AB55" s="668"/>
      <c r="AC55" s="803"/>
      <c r="AD55" s="948"/>
      <c r="AE55" s="1544"/>
    </row>
    <row r="56" spans="1:31" ht="16.149999999999999" customHeight="1">
      <c r="A56" s="1267" t="s">
        <v>109</v>
      </c>
      <c r="B56" s="874"/>
      <c r="C56" s="874"/>
      <c r="D56" s="874"/>
      <c r="E56" s="674">
        <f>SUM(E57:E57)</f>
        <v>0</v>
      </c>
      <c r="F56" s="674"/>
      <c r="G56" s="1124">
        <f>SUM(G57:G57)</f>
        <v>0</v>
      </c>
      <c r="H56" s="802"/>
      <c r="I56" s="800"/>
      <c r="J56" s="801"/>
      <c r="K56" s="673"/>
      <c r="L56" s="673"/>
      <c r="M56" s="673"/>
      <c r="N56" s="673"/>
      <c r="O56" s="673"/>
      <c r="P56" s="673"/>
      <c r="Q56" s="673"/>
      <c r="R56" s="673"/>
      <c r="S56" s="673"/>
      <c r="T56" s="1048">
        <f t="shared" ref="T56:AC56" si="67">SUM(T57:T57)</f>
        <v>0</v>
      </c>
      <c r="U56" s="1107">
        <f t="shared" si="67"/>
        <v>0</v>
      </c>
      <c r="V56" s="1156">
        <f t="shared" si="67"/>
        <v>0</v>
      </c>
      <c r="W56" s="1156">
        <f t="shared" si="67"/>
        <v>0</v>
      </c>
      <c r="X56" s="1156">
        <f t="shared" si="67"/>
        <v>0</v>
      </c>
      <c r="Y56" s="1156">
        <f t="shared" si="67"/>
        <v>0</v>
      </c>
      <c r="Z56" s="1156">
        <f t="shared" si="67"/>
        <v>0</v>
      </c>
      <c r="AA56" s="1156">
        <f t="shared" si="67"/>
        <v>0</v>
      </c>
      <c r="AB56" s="1156">
        <f t="shared" si="67"/>
        <v>0</v>
      </c>
      <c r="AC56" s="1154">
        <f t="shared" si="67"/>
        <v>0</v>
      </c>
      <c r="AD56" s="1153"/>
      <c r="AE56" s="1544"/>
    </row>
    <row r="57" spans="1:31" ht="16.149999999999999" customHeight="1">
      <c r="A57" s="844"/>
      <c r="B57" s="874"/>
      <c r="C57" s="874"/>
      <c r="D57" s="874"/>
      <c r="E57" s="671"/>
      <c r="F57" s="671"/>
      <c r="G57" s="744"/>
      <c r="H57" s="671"/>
      <c r="I57" s="800"/>
      <c r="J57" s="801"/>
      <c r="K57" s="673"/>
      <c r="L57" s="673"/>
      <c r="M57" s="673"/>
      <c r="N57" s="673"/>
      <c r="O57" s="673"/>
      <c r="P57" s="673"/>
      <c r="Q57" s="673"/>
      <c r="R57" s="673"/>
      <c r="S57" s="673"/>
      <c r="T57" s="1049"/>
      <c r="U57" s="1116"/>
      <c r="V57" s="668"/>
      <c r="W57" s="668"/>
      <c r="X57" s="668"/>
      <c r="Y57" s="668"/>
      <c r="Z57" s="668"/>
      <c r="AA57" s="668"/>
      <c r="AB57" s="668"/>
      <c r="AC57" s="803"/>
      <c r="AD57" s="948"/>
      <c r="AE57" s="1544"/>
    </row>
    <row r="58" spans="1:31" ht="16.149999999999999" customHeight="1">
      <c r="A58" s="1267" t="s">
        <v>110</v>
      </c>
      <c r="B58" s="874"/>
      <c r="C58" s="874"/>
      <c r="D58" s="874"/>
      <c r="E58" s="674">
        <f>SUM(E59:E63)</f>
        <v>0</v>
      </c>
      <c r="F58" s="674"/>
      <c r="G58" s="674">
        <f>SUM(G59:G63)</f>
        <v>1100</v>
      </c>
      <c r="H58" s="671"/>
      <c r="I58" s="800"/>
      <c r="J58" s="801"/>
      <c r="K58" s="673"/>
      <c r="L58" s="673"/>
      <c r="M58" s="673"/>
      <c r="N58" s="673"/>
      <c r="O58" s="673"/>
      <c r="P58" s="673"/>
      <c r="Q58" s="673"/>
      <c r="R58" s="673"/>
      <c r="S58" s="673"/>
      <c r="T58" s="1048">
        <f t="shared" ref="T58:AC58" si="68">SUM(T59:T59)</f>
        <v>0</v>
      </c>
      <c r="U58" s="1107">
        <f t="shared" si="68"/>
        <v>0</v>
      </c>
      <c r="V58" s="1156">
        <f t="shared" si="68"/>
        <v>0</v>
      </c>
      <c r="W58" s="1156">
        <f t="shared" si="68"/>
        <v>0</v>
      </c>
      <c r="X58" s="1156">
        <f t="shared" si="68"/>
        <v>0</v>
      </c>
      <c r="Y58" s="1156">
        <f t="shared" si="68"/>
        <v>0</v>
      </c>
      <c r="Z58" s="1156">
        <f t="shared" si="68"/>
        <v>0</v>
      </c>
      <c r="AA58" s="1156">
        <f t="shared" si="68"/>
        <v>0</v>
      </c>
      <c r="AB58" s="1156">
        <f t="shared" si="68"/>
        <v>0</v>
      </c>
      <c r="AC58" s="1154">
        <f t="shared" si="68"/>
        <v>0</v>
      </c>
      <c r="AD58" s="1153"/>
      <c r="AE58" s="1544"/>
    </row>
    <row r="59" spans="1:31" s="640" customFormat="1" ht="16.149999999999999" customHeight="1">
      <c r="A59" s="844"/>
      <c r="B59" s="874"/>
      <c r="C59" s="874"/>
      <c r="D59" s="874"/>
      <c r="E59" s="663"/>
      <c r="F59" s="663"/>
      <c r="G59" s="663"/>
      <c r="H59" s="663"/>
      <c r="I59" s="804"/>
      <c r="J59" s="771"/>
      <c r="K59" s="772"/>
      <c r="L59" s="772"/>
      <c r="M59" s="772"/>
      <c r="N59" s="772"/>
      <c r="O59" s="772"/>
      <c r="P59" s="772"/>
      <c r="Q59" s="772"/>
      <c r="R59" s="772"/>
      <c r="S59" s="772"/>
      <c r="T59" s="1049"/>
      <c r="U59" s="845"/>
      <c r="V59" s="789"/>
      <c r="W59" s="789"/>
      <c r="X59" s="789"/>
      <c r="Y59" s="789"/>
      <c r="Z59" s="789"/>
      <c r="AA59" s="789"/>
      <c r="AB59" s="789"/>
      <c r="AC59" s="790"/>
      <c r="AD59" s="848"/>
      <c r="AE59" s="1547"/>
    </row>
    <row r="60" spans="1:31" ht="16.149999999999999" customHeight="1">
      <c r="A60" s="1267" t="s">
        <v>934</v>
      </c>
      <c r="B60" s="874"/>
      <c r="C60" s="874"/>
      <c r="D60" s="874"/>
      <c r="E60" s="674">
        <v>0</v>
      </c>
      <c r="F60" s="674">
        <v>0</v>
      </c>
      <c r="G60" s="674">
        <v>0</v>
      </c>
      <c r="H60" s="671"/>
      <c r="I60" s="800"/>
      <c r="J60" s="801"/>
      <c r="K60" s="673"/>
      <c r="L60" s="673"/>
      <c r="M60" s="673"/>
      <c r="N60" s="673"/>
      <c r="O60" s="673"/>
      <c r="P60" s="673"/>
      <c r="Q60" s="673"/>
      <c r="R60" s="673"/>
      <c r="S60" s="673"/>
      <c r="T60" s="1048">
        <f>SUM(T61:T62)</f>
        <v>0</v>
      </c>
      <c r="U60" s="1107">
        <f t="shared" ref="U60:AC60" si="69">SUM(U61:U62)</f>
        <v>0</v>
      </c>
      <c r="V60" s="1156">
        <f t="shared" si="69"/>
        <v>50</v>
      </c>
      <c r="W60" s="1156">
        <f t="shared" si="69"/>
        <v>200</v>
      </c>
      <c r="X60" s="1156">
        <f t="shared" si="69"/>
        <v>0</v>
      </c>
      <c r="Y60" s="1156">
        <f t="shared" si="69"/>
        <v>850</v>
      </c>
      <c r="Z60" s="1156">
        <f t="shared" si="69"/>
        <v>0</v>
      </c>
      <c r="AA60" s="1156">
        <f t="shared" si="69"/>
        <v>0</v>
      </c>
      <c r="AB60" s="1156">
        <f t="shared" si="69"/>
        <v>0</v>
      </c>
      <c r="AC60" s="1154">
        <f t="shared" si="69"/>
        <v>0</v>
      </c>
      <c r="AD60" s="1153"/>
      <c r="AE60" s="1547"/>
    </row>
    <row r="61" spans="1:31" s="640" customFormat="1" ht="16.149999999999999" customHeight="1">
      <c r="A61" s="844" t="s">
        <v>935</v>
      </c>
      <c r="B61" s="874" t="s">
        <v>1031</v>
      </c>
      <c r="C61" s="874" t="s">
        <v>1066</v>
      </c>
      <c r="D61" s="874"/>
      <c r="E61" s="663"/>
      <c r="F61" s="663"/>
      <c r="G61" s="663">
        <v>600</v>
      </c>
      <c r="H61" s="663"/>
      <c r="I61" s="804"/>
      <c r="J61" s="771"/>
      <c r="K61" s="772"/>
      <c r="L61" s="772"/>
      <c r="M61" s="772"/>
      <c r="N61" s="772"/>
      <c r="O61" s="772">
        <v>1</v>
      </c>
      <c r="P61" s="772"/>
      <c r="Q61" s="772"/>
      <c r="R61" s="772"/>
      <c r="S61" s="772"/>
      <c r="T61" s="1049">
        <f t="shared" ref="T61:AC61" si="70">ROUND(J61*$G61,-1)</f>
        <v>0</v>
      </c>
      <c r="U61" s="845">
        <f t="shared" si="70"/>
        <v>0</v>
      </c>
      <c r="V61" s="789">
        <f t="shared" si="70"/>
        <v>0</v>
      </c>
      <c r="W61" s="789">
        <f t="shared" si="70"/>
        <v>0</v>
      </c>
      <c r="X61" s="789">
        <f t="shared" si="70"/>
        <v>0</v>
      </c>
      <c r="Y61" s="789">
        <f t="shared" si="70"/>
        <v>600</v>
      </c>
      <c r="Z61" s="789">
        <f t="shared" si="70"/>
        <v>0</v>
      </c>
      <c r="AA61" s="789">
        <f t="shared" si="70"/>
        <v>0</v>
      </c>
      <c r="AB61" s="789">
        <f t="shared" si="70"/>
        <v>0</v>
      </c>
      <c r="AC61" s="790">
        <f t="shared" si="70"/>
        <v>0</v>
      </c>
      <c r="AD61" s="848"/>
      <c r="AE61" s="1547">
        <v>1458</v>
      </c>
    </row>
    <row r="62" spans="1:31" s="640" customFormat="1" ht="16.149999999999999" customHeight="1">
      <c r="A62" s="844" t="s">
        <v>1076</v>
      </c>
      <c r="B62" s="874" t="s">
        <v>1068</v>
      </c>
      <c r="C62" s="874"/>
      <c r="D62" s="874"/>
      <c r="E62" s="663"/>
      <c r="F62" s="663"/>
      <c r="G62" s="663">
        <v>500</v>
      </c>
      <c r="H62" s="663"/>
      <c r="I62" s="804"/>
      <c r="J62" s="771"/>
      <c r="K62" s="772"/>
      <c r="L62" s="772">
        <v>0.1</v>
      </c>
      <c r="M62" s="772">
        <v>0.4</v>
      </c>
      <c r="N62" s="772"/>
      <c r="O62" s="772">
        <v>0.5</v>
      </c>
      <c r="P62" s="772"/>
      <c r="Q62" s="772"/>
      <c r="R62" s="772"/>
      <c r="S62" s="772"/>
      <c r="T62" s="1049">
        <f t="shared" ref="T62" si="71">ROUND(J62*$G62,-1)</f>
        <v>0</v>
      </c>
      <c r="U62" s="845">
        <f t="shared" ref="U62" si="72">ROUND(K62*$G62,-1)</f>
        <v>0</v>
      </c>
      <c r="V62" s="789">
        <f t="shared" ref="V62" si="73">ROUND(L62*$G62,-1)</f>
        <v>50</v>
      </c>
      <c r="W62" s="789">
        <f t="shared" ref="W62" si="74">ROUND(M62*$G62,-1)</f>
        <v>200</v>
      </c>
      <c r="X62" s="789">
        <f t="shared" ref="X62" si="75">ROUND(N62*$G62,-1)</f>
        <v>0</v>
      </c>
      <c r="Y62" s="789">
        <f t="shared" ref="Y62" si="76">ROUND(O62*$G62,-1)</f>
        <v>250</v>
      </c>
      <c r="Z62" s="789">
        <f t="shared" ref="Z62" si="77">ROUND(P62*$G62,-1)</f>
        <v>0</v>
      </c>
      <c r="AA62" s="789">
        <f t="shared" ref="AA62" si="78">ROUND(Q62*$G62,-1)</f>
        <v>0</v>
      </c>
      <c r="AB62" s="789">
        <f t="shared" ref="AB62" si="79">ROUND(R62*$G62,-1)</f>
        <v>0</v>
      </c>
      <c r="AC62" s="790">
        <f t="shared" ref="AC62" si="80">ROUND(S62*$G62,-1)</f>
        <v>0</v>
      </c>
      <c r="AD62" s="848"/>
      <c r="AE62" s="1547" t="s">
        <v>1121</v>
      </c>
    </row>
    <row r="63" spans="1:31" ht="16.149999999999999" customHeight="1">
      <c r="A63" s="844"/>
      <c r="B63" s="874"/>
      <c r="C63" s="874"/>
      <c r="D63" s="874"/>
      <c r="E63" s="671"/>
      <c r="F63" s="671"/>
      <c r="G63" s="671"/>
      <c r="H63" s="671"/>
      <c r="I63" s="800"/>
      <c r="J63" s="801"/>
      <c r="K63" s="673"/>
      <c r="L63" s="673"/>
      <c r="M63" s="673"/>
      <c r="N63" s="673"/>
      <c r="O63" s="673"/>
      <c r="P63" s="673"/>
      <c r="Q63" s="673"/>
      <c r="R63" s="673"/>
      <c r="S63" s="673"/>
      <c r="T63" s="1049"/>
      <c r="U63" s="1116"/>
      <c r="V63" s="668"/>
      <c r="W63" s="668"/>
      <c r="X63" s="668"/>
      <c r="Y63" s="668"/>
      <c r="Z63" s="668"/>
      <c r="AA63" s="668"/>
      <c r="AB63" s="668"/>
      <c r="AC63" s="803"/>
      <c r="AD63" s="948"/>
      <c r="AE63" s="1547"/>
    </row>
    <row r="64" spans="1:31" s="678" customFormat="1" ht="16.149999999999999" customHeight="1">
      <c r="A64" s="1267" t="s">
        <v>111</v>
      </c>
      <c r="B64" s="874"/>
      <c r="C64" s="874"/>
      <c r="D64" s="874"/>
      <c r="E64" s="674">
        <f>SUM(E65:E78)</f>
        <v>71898</v>
      </c>
      <c r="F64" s="674"/>
      <c r="G64" s="674">
        <f>SUM(G65:G78)</f>
        <v>0</v>
      </c>
      <c r="H64" s="671"/>
      <c r="I64" s="800"/>
      <c r="J64" s="801"/>
      <c r="K64" s="673"/>
      <c r="L64" s="672"/>
      <c r="M64" s="673"/>
      <c r="N64" s="673"/>
      <c r="O64" s="673"/>
      <c r="P64" s="673"/>
      <c r="Q64" s="673"/>
      <c r="R64" s="673"/>
      <c r="S64" s="673"/>
      <c r="T64" s="1048">
        <f>SUM(T65:T78)</f>
        <v>500</v>
      </c>
      <c r="U64" s="1107">
        <f t="shared" ref="U64:AC64" si="81">SUM(U65:U78)</f>
        <v>500</v>
      </c>
      <c r="V64" s="1156">
        <f t="shared" si="81"/>
        <v>500</v>
      </c>
      <c r="W64" s="1156">
        <f t="shared" si="81"/>
        <v>500</v>
      </c>
      <c r="X64" s="1156">
        <f t="shared" si="81"/>
        <v>0</v>
      </c>
      <c r="Y64" s="1156">
        <f t="shared" si="81"/>
        <v>0</v>
      </c>
      <c r="Z64" s="1156">
        <f t="shared" si="81"/>
        <v>0</v>
      </c>
      <c r="AA64" s="1156">
        <f t="shared" si="81"/>
        <v>0</v>
      </c>
      <c r="AB64" s="1156">
        <f t="shared" si="81"/>
        <v>0</v>
      </c>
      <c r="AC64" s="1154">
        <f t="shared" si="81"/>
        <v>0</v>
      </c>
      <c r="AD64" s="1153"/>
      <c r="AE64" s="1547"/>
    </row>
    <row r="65" spans="1:32" s="640" customFormat="1" ht="16.149999999999999" customHeight="1">
      <c r="A65" s="844"/>
      <c r="B65" s="874"/>
      <c r="C65" s="874"/>
      <c r="D65" s="874"/>
      <c r="E65" s="663"/>
      <c r="F65" s="663"/>
      <c r="G65" s="663"/>
      <c r="H65" s="663"/>
      <c r="I65" s="804"/>
      <c r="J65" s="771"/>
      <c r="K65" s="772"/>
      <c r="L65" s="706"/>
      <c r="M65" s="706"/>
      <c r="N65" s="772"/>
      <c r="O65" s="772"/>
      <c r="P65" s="772"/>
      <c r="Q65" s="772"/>
      <c r="R65" s="772"/>
      <c r="S65" s="772"/>
      <c r="T65" s="1049"/>
      <c r="U65" s="845"/>
      <c r="V65" s="789"/>
      <c r="W65" s="789"/>
      <c r="X65" s="789"/>
      <c r="Y65" s="789"/>
      <c r="Z65" s="789"/>
      <c r="AA65" s="789"/>
      <c r="AB65" s="789"/>
      <c r="AC65" s="790"/>
      <c r="AD65" s="848"/>
      <c r="AE65" s="1547"/>
    </row>
    <row r="66" spans="1:32" s="640" customFormat="1" ht="16.149999999999999" customHeight="1">
      <c r="A66" s="1254" t="s">
        <v>866</v>
      </c>
      <c r="B66" s="874" t="s">
        <v>1068</v>
      </c>
      <c r="C66" s="874"/>
      <c r="D66" s="874"/>
      <c r="E66" s="663"/>
      <c r="F66" s="663"/>
      <c r="G66" s="663"/>
      <c r="H66" s="663" t="s">
        <v>933</v>
      </c>
      <c r="I66" s="804"/>
      <c r="J66" s="771"/>
      <c r="K66" s="772"/>
      <c r="L66" s="706"/>
      <c r="M66" s="706"/>
      <c r="N66" s="772"/>
      <c r="O66" s="772"/>
      <c r="P66" s="772"/>
      <c r="Q66" s="772"/>
      <c r="R66" s="772"/>
      <c r="S66" s="772"/>
      <c r="T66" s="1049">
        <v>500</v>
      </c>
      <c r="U66" s="845">
        <v>500</v>
      </c>
      <c r="V66" s="789">
        <v>500</v>
      </c>
      <c r="W66" s="789">
        <v>500</v>
      </c>
      <c r="X66" s="789">
        <f t="shared" ref="X66:AC66" si="82">ROUND(N66*$G66,-1)</f>
        <v>0</v>
      </c>
      <c r="Y66" s="789">
        <f t="shared" si="82"/>
        <v>0</v>
      </c>
      <c r="Z66" s="789">
        <f t="shared" si="82"/>
        <v>0</v>
      </c>
      <c r="AA66" s="789">
        <f t="shared" si="82"/>
        <v>0</v>
      </c>
      <c r="AB66" s="789">
        <f t="shared" si="82"/>
        <v>0</v>
      </c>
      <c r="AC66" s="790">
        <f t="shared" si="82"/>
        <v>0</v>
      </c>
      <c r="AD66" s="848"/>
      <c r="AE66" s="1547">
        <v>1163</v>
      </c>
    </row>
    <row r="67" spans="1:32" ht="16.149999999999999" customHeight="1">
      <c r="A67" s="846" t="s">
        <v>873</v>
      </c>
      <c r="B67" s="874" t="s">
        <v>1068</v>
      </c>
      <c r="C67" s="874" t="s">
        <v>1065</v>
      </c>
      <c r="D67" s="874"/>
      <c r="E67" s="663">
        <v>11750</v>
      </c>
      <c r="F67" s="663"/>
      <c r="G67" s="663"/>
      <c r="H67" s="790"/>
      <c r="I67" s="804"/>
      <c r="J67" s="771"/>
      <c r="K67" s="772"/>
      <c r="L67" s="772"/>
      <c r="M67" s="772"/>
      <c r="N67" s="772"/>
      <c r="O67" s="1196"/>
      <c r="P67" s="1196"/>
      <c r="Q67" s="1196"/>
      <c r="R67" s="1196"/>
      <c r="S67" s="1196"/>
      <c r="T67" s="1049">
        <f t="shared" ref="T67:AC77" si="83">ROUND(J67*$G67,-1)</f>
        <v>0</v>
      </c>
      <c r="U67" s="845">
        <f t="shared" si="83"/>
        <v>0</v>
      </c>
      <c r="V67" s="789">
        <f t="shared" si="83"/>
        <v>0</v>
      </c>
      <c r="W67" s="789">
        <f t="shared" si="83"/>
        <v>0</v>
      </c>
      <c r="X67" s="789">
        <f t="shared" si="83"/>
        <v>0</v>
      </c>
      <c r="Y67" s="789">
        <f t="shared" si="83"/>
        <v>0</v>
      </c>
      <c r="Z67" s="789">
        <f t="shared" si="83"/>
        <v>0</v>
      </c>
      <c r="AA67" s="789">
        <f t="shared" si="83"/>
        <v>0</v>
      </c>
      <c r="AB67" s="789">
        <f t="shared" si="83"/>
        <v>0</v>
      </c>
      <c r="AC67" s="790">
        <f t="shared" si="83"/>
        <v>0</v>
      </c>
      <c r="AD67" s="934"/>
      <c r="AE67" s="1547">
        <v>1164</v>
      </c>
    </row>
    <row r="68" spans="1:32" ht="16.149999999999999" customHeight="1">
      <c r="A68" s="846" t="s">
        <v>872</v>
      </c>
      <c r="B68" s="874" t="s">
        <v>1068</v>
      </c>
      <c r="C68" s="874" t="s">
        <v>1065</v>
      </c>
      <c r="D68" s="874"/>
      <c r="E68" s="663">
        <v>29450</v>
      </c>
      <c r="F68" s="663"/>
      <c r="G68" s="663"/>
      <c r="H68" s="790"/>
      <c r="I68" s="804"/>
      <c r="J68" s="771"/>
      <c r="K68" s="772"/>
      <c r="L68" s="772"/>
      <c r="M68" s="772"/>
      <c r="N68" s="772"/>
      <c r="O68" s="1196"/>
      <c r="P68" s="1268"/>
      <c r="Q68" s="1196"/>
      <c r="R68" s="1196"/>
      <c r="S68" s="1196"/>
      <c r="T68" s="1049">
        <f t="shared" si="83"/>
        <v>0</v>
      </c>
      <c r="U68" s="845">
        <f t="shared" si="83"/>
        <v>0</v>
      </c>
      <c r="V68" s="789">
        <f t="shared" si="83"/>
        <v>0</v>
      </c>
      <c r="W68" s="789">
        <f t="shared" si="83"/>
        <v>0</v>
      </c>
      <c r="X68" s="789">
        <f t="shared" si="83"/>
        <v>0</v>
      </c>
      <c r="Y68" s="789">
        <f t="shared" si="83"/>
        <v>0</v>
      </c>
      <c r="Z68" s="789">
        <f t="shared" si="83"/>
        <v>0</v>
      </c>
      <c r="AA68" s="789">
        <f t="shared" si="83"/>
        <v>0</v>
      </c>
      <c r="AB68" s="789">
        <f t="shared" si="83"/>
        <v>0</v>
      </c>
      <c r="AC68" s="790">
        <f t="shared" si="83"/>
        <v>0</v>
      </c>
      <c r="AD68" s="934"/>
      <c r="AE68" s="1547">
        <v>1459</v>
      </c>
    </row>
    <row r="69" spans="1:32" ht="16.149999999999999" customHeight="1">
      <c r="A69" s="846" t="s">
        <v>688</v>
      </c>
      <c r="B69" s="874" t="s">
        <v>1068</v>
      </c>
      <c r="C69" s="874" t="s">
        <v>1065</v>
      </c>
      <c r="D69" s="874"/>
      <c r="E69" s="663">
        <v>19870</v>
      </c>
      <c r="F69" s="663"/>
      <c r="G69" s="663"/>
      <c r="H69" s="790"/>
      <c r="I69" s="804"/>
      <c r="J69" s="771"/>
      <c r="K69" s="772"/>
      <c r="L69" s="772"/>
      <c r="M69" s="772"/>
      <c r="N69" s="772"/>
      <c r="O69" s="1196"/>
      <c r="P69" s="1196"/>
      <c r="Q69" s="1196"/>
      <c r="R69" s="1196"/>
      <c r="S69" s="1196"/>
      <c r="T69" s="1049">
        <f t="shared" si="83"/>
        <v>0</v>
      </c>
      <c r="U69" s="845">
        <f t="shared" si="83"/>
        <v>0</v>
      </c>
      <c r="V69" s="789">
        <f t="shared" si="83"/>
        <v>0</v>
      </c>
      <c r="W69" s="789">
        <f t="shared" si="83"/>
        <v>0</v>
      </c>
      <c r="X69" s="789">
        <f t="shared" si="83"/>
        <v>0</v>
      </c>
      <c r="Y69" s="789">
        <f t="shared" si="83"/>
        <v>0</v>
      </c>
      <c r="Z69" s="789">
        <f t="shared" si="83"/>
        <v>0</v>
      </c>
      <c r="AA69" s="789">
        <f t="shared" si="83"/>
        <v>0</v>
      </c>
      <c r="AB69" s="789">
        <f t="shared" si="83"/>
        <v>0</v>
      </c>
      <c r="AC69" s="790">
        <f t="shared" si="83"/>
        <v>0</v>
      </c>
      <c r="AD69" s="934"/>
      <c r="AE69" s="1545">
        <v>554</v>
      </c>
    </row>
    <row r="70" spans="1:32" ht="16.149999999999999" customHeight="1">
      <c r="A70" s="846" t="s">
        <v>868</v>
      </c>
      <c r="B70" s="874" t="s">
        <v>1068</v>
      </c>
      <c r="C70" s="874" t="s">
        <v>1065</v>
      </c>
      <c r="D70" s="874"/>
      <c r="E70" s="663">
        <v>4048</v>
      </c>
      <c r="F70" s="663"/>
      <c r="G70" s="663"/>
      <c r="H70" s="790"/>
      <c r="I70" s="804"/>
      <c r="J70" s="771"/>
      <c r="K70" s="772"/>
      <c r="L70" s="772"/>
      <c r="M70" s="772"/>
      <c r="N70" s="772"/>
      <c r="O70" s="772"/>
      <c r="P70" s="1196"/>
      <c r="Q70" s="1196"/>
      <c r="R70" s="1196"/>
      <c r="S70" s="1196"/>
      <c r="T70" s="1049">
        <f t="shared" si="83"/>
        <v>0</v>
      </c>
      <c r="U70" s="845">
        <f t="shared" si="83"/>
        <v>0</v>
      </c>
      <c r="V70" s="789">
        <f t="shared" si="83"/>
        <v>0</v>
      </c>
      <c r="W70" s="789">
        <f t="shared" si="83"/>
        <v>0</v>
      </c>
      <c r="X70" s="789">
        <f t="shared" si="83"/>
        <v>0</v>
      </c>
      <c r="Y70" s="789">
        <f t="shared" si="83"/>
        <v>0</v>
      </c>
      <c r="Z70" s="789">
        <f t="shared" si="83"/>
        <v>0</v>
      </c>
      <c r="AA70" s="789">
        <f t="shared" si="83"/>
        <v>0</v>
      </c>
      <c r="AB70" s="789">
        <f t="shared" si="83"/>
        <v>0</v>
      </c>
      <c r="AC70" s="790">
        <f t="shared" si="83"/>
        <v>0</v>
      </c>
      <c r="AD70" s="934"/>
      <c r="AE70" s="1544">
        <v>1165</v>
      </c>
    </row>
    <row r="71" spans="1:32" ht="16.149999999999999" customHeight="1">
      <c r="A71" s="846" t="s">
        <v>869</v>
      </c>
      <c r="B71" s="874" t="s">
        <v>1068</v>
      </c>
      <c r="C71" s="874" t="s">
        <v>1065</v>
      </c>
      <c r="D71" s="874"/>
      <c r="E71" s="663">
        <v>3927</v>
      </c>
      <c r="F71" s="663"/>
      <c r="G71" s="663"/>
      <c r="H71" s="790"/>
      <c r="I71" s="804"/>
      <c r="J71" s="771"/>
      <c r="K71" s="772"/>
      <c r="L71" s="772"/>
      <c r="M71" s="772"/>
      <c r="N71" s="772"/>
      <c r="O71" s="772"/>
      <c r="P71" s="1196"/>
      <c r="Q71" s="1196"/>
      <c r="R71" s="1196"/>
      <c r="S71" s="1196"/>
      <c r="T71" s="1049">
        <f t="shared" si="83"/>
        <v>0</v>
      </c>
      <c r="U71" s="845">
        <f t="shared" si="83"/>
        <v>0</v>
      </c>
      <c r="V71" s="789">
        <f t="shared" si="83"/>
        <v>0</v>
      </c>
      <c r="W71" s="789">
        <f t="shared" si="83"/>
        <v>0</v>
      </c>
      <c r="X71" s="789">
        <f t="shared" si="83"/>
        <v>0</v>
      </c>
      <c r="Y71" s="789">
        <f t="shared" si="83"/>
        <v>0</v>
      </c>
      <c r="Z71" s="789">
        <f t="shared" si="83"/>
        <v>0</v>
      </c>
      <c r="AA71" s="789">
        <f t="shared" si="83"/>
        <v>0</v>
      </c>
      <c r="AB71" s="789">
        <f t="shared" si="83"/>
        <v>0</v>
      </c>
      <c r="AC71" s="790">
        <f t="shared" si="83"/>
        <v>0</v>
      </c>
      <c r="AD71" s="934"/>
      <c r="AE71" s="1544">
        <v>1166</v>
      </c>
    </row>
    <row r="72" spans="1:32" ht="16.149999999999999" customHeight="1">
      <c r="A72" s="846" t="s">
        <v>870</v>
      </c>
      <c r="B72" s="874" t="s">
        <v>1068</v>
      </c>
      <c r="C72" s="874" t="s">
        <v>1065</v>
      </c>
      <c r="D72" s="874"/>
      <c r="E72" s="663">
        <v>306</v>
      </c>
      <c r="F72" s="663"/>
      <c r="G72" s="663"/>
      <c r="H72" s="790"/>
      <c r="I72" s="804"/>
      <c r="J72" s="771"/>
      <c r="K72" s="772"/>
      <c r="L72" s="772"/>
      <c r="M72" s="772"/>
      <c r="N72" s="772"/>
      <c r="O72" s="772"/>
      <c r="P72" s="1196"/>
      <c r="Q72" s="1196"/>
      <c r="R72" s="1196"/>
      <c r="S72" s="1196"/>
      <c r="T72" s="1049">
        <f t="shared" si="83"/>
        <v>0</v>
      </c>
      <c r="U72" s="845">
        <f t="shared" si="83"/>
        <v>0</v>
      </c>
      <c r="V72" s="789">
        <f t="shared" si="83"/>
        <v>0</v>
      </c>
      <c r="W72" s="789">
        <f t="shared" si="83"/>
        <v>0</v>
      </c>
      <c r="X72" s="789">
        <f t="shared" si="83"/>
        <v>0</v>
      </c>
      <c r="Y72" s="789">
        <f t="shared" si="83"/>
        <v>0</v>
      </c>
      <c r="Z72" s="789">
        <f t="shared" si="83"/>
        <v>0</v>
      </c>
      <c r="AA72" s="789">
        <f t="shared" si="83"/>
        <v>0</v>
      </c>
      <c r="AB72" s="789">
        <f t="shared" si="83"/>
        <v>0</v>
      </c>
      <c r="AC72" s="790">
        <f t="shared" si="83"/>
        <v>0</v>
      </c>
      <c r="AD72" s="934"/>
      <c r="AE72" s="1544">
        <v>1167</v>
      </c>
    </row>
    <row r="73" spans="1:32" ht="16.149999999999999" customHeight="1">
      <c r="A73" s="846" t="s">
        <v>907</v>
      </c>
      <c r="B73" s="874" t="s">
        <v>1068</v>
      </c>
      <c r="C73" s="874" t="s">
        <v>1065</v>
      </c>
      <c r="D73" s="874"/>
      <c r="E73" s="663"/>
      <c r="F73" s="663"/>
      <c r="G73" s="663"/>
      <c r="H73" s="790"/>
      <c r="I73" s="804"/>
      <c r="J73" s="771"/>
      <c r="K73" s="772"/>
      <c r="L73" s="772"/>
      <c r="M73" s="772"/>
      <c r="N73" s="772"/>
      <c r="O73" s="772"/>
      <c r="P73" s="1196"/>
      <c r="Q73" s="1196"/>
      <c r="R73" s="1196"/>
      <c r="S73" s="1196"/>
      <c r="T73" s="1049">
        <f t="shared" si="83"/>
        <v>0</v>
      </c>
      <c r="U73" s="845">
        <f t="shared" si="83"/>
        <v>0</v>
      </c>
      <c r="V73" s="789"/>
      <c r="W73" s="789">
        <f t="shared" si="83"/>
        <v>0</v>
      </c>
      <c r="X73" s="789">
        <f t="shared" si="83"/>
        <v>0</v>
      </c>
      <c r="Y73" s="789">
        <f t="shared" si="83"/>
        <v>0</v>
      </c>
      <c r="Z73" s="789">
        <f t="shared" si="83"/>
        <v>0</v>
      </c>
      <c r="AA73" s="789">
        <f t="shared" si="83"/>
        <v>0</v>
      </c>
      <c r="AB73" s="789">
        <f t="shared" si="83"/>
        <v>0</v>
      </c>
      <c r="AC73" s="790">
        <f t="shared" si="83"/>
        <v>0</v>
      </c>
      <c r="AD73" s="934"/>
      <c r="AE73" s="1544">
        <v>2075</v>
      </c>
    </row>
    <row r="74" spans="1:32" ht="16.149999999999999" customHeight="1">
      <c r="A74" s="846" t="s">
        <v>911</v>
      </c>
      <c r="B74" s="874" t="s">
        <v>1068</v>
      </c>
      <c r="C74" s="874" t="s">
        <v>1065</v>
      </c>
      <c r="D74" s="874"/>
      <c r="E74" s="663">
        <v>550</v>
      </c>
      <c r="F74" s="663"/>
      <c r="G74" s="663"/>
      <c r="H74" s="790"/>
      <c r="I74" s="804"/>
      <c r="J74" s="771"/>
      <c r="K74" s="772"/>
      <c r="L74" s="772"/>
      <c r="M74" s="772"/>
      <c r="N74" s="772"/>
      <c r="O74" s="772"/>
      <c r="P74" s="1196"/>
      <c r="Q74" s="1196"/>
      <c r="R74" s="1196"/>
      <c r="S74" s="1196"/>
      <c r="T74" s="1049">
        <f t="shared" si="83"/>
        <v>0</v>
      </c>
      <c r="U74" s="845">
        <f t="shared" si="83"/>
        <v>0</v>
      </c>
      <c r="V74" s="789">
        <f t="shared" si="83"/>
        <v>0</v>
      </c>
      <c r="W74" s="789">
        <f t="shared" si="83"/>
        <v>0</v>
      </c>
      <c r="X74" s="789">
        <f t="shared" si="83"/>
        <v>0</v>
      </c>
      <c r="Y74" s="789">
        <f t="shared" si="83"/>
        <v>0</v>
      </c>
      <c r="Z74" s="789">
        <f t="shared" si="83"/>
        <v>0</v>
      </c>
      <c r="AA74" s="789">
        <f t="shared" si="83"/>
        <v>0</v>
      </c>
      <c r="AB74" s="789">
        <f t="shared" si="83"/>
        <v>0</v>
      </c>
      <c r="AC74" s="790">
        <f t="shared" si="83"/>
        <v>0</v>
      </c>
      <c r="AD74" s="934"/>
      <c r="AE74" s="1544">
        <v>1460</v>
      </c>
    </row>
    <row r="75" spans="1:32" ht="16.149999999999999" customHeight="1">
      <c r="A75" s="846" t="s">
        <v>910</v>
      </c>
      <c r="B75" s="874" t="s">
        <v>1068</v>
      </c>
      <c r="C75" s="874" t="s">
        <v>1065</v>
      </c>
      <c r="D75" s="874"/>
      <c r="E75" s="663">
        <v>1200</v>
      </c>
      <c r="F75" s="663"/>
      <c r="G75" s="663"/>
      <c r="H75" s="790"/>
      <c r="I75" s="804"/>
      <c r="J75" s="771"/>
      <c r="K75" s="772"/>
      <c r="L75" s="772"/>
      <c r="M75" s="772"/>
      <c r="N75" s="772"/>
      <c r="O75" s="772"/>
      <c r="P75" s="1196"/>
      <c r="Q75" s="1196"/>
      <c r="R75" s="1196"/>
      <c r="S75" s="1196"/>
      <c r="T75" s="1049">
        <f t="shared" si="83"/>
        <v>0</v>
      </c>
      <c r="U75" s="845">
        <f t="shared" si="83"/>
        <v>0</v>
      </c>
      <c r="V75" s="789">
        <f t="shared" si="83"/>
        <v>0</v>
      </c>
      <c r="W75" s="789">
        <f t="shared" si="83"/>
        <v>0</v>
      </c>
      <c r="X75" s="789">
        <f t="shared" si="83"/>
        <v>0</v>
      </c>
      <c r="Y75" s="789">
        <f t="shared" si="83"/>
        <v>0</v>
      </c>
      <c r="Z75" s="789">
        <f t="shared" si="83"/>
        <v>0</v>
      </c>
      <c r="AA75" s="789">
        <f t="shared" si="83"/>
        <v>0</v>
      </c>
      <c r="AB75" s="789">
        <f t="shared" si="83"/>
        <v>0</v>
      </c>
      <c r="AC75" s="790">
        <f t="shared" si="83"/>
        <v>0</v>
      </c>
      <c r="AD75" s="934"/>
      <c r="AE75" s="1545">
        <v>1461</v>
      </c>
    </row>
    <row r="76" spans="1:32" ht="16.149999999999999" customHeight="1">
      <c r="A76" s="846" t="s">
        <v>909</v>
      </c>
      <c r="B76" s="874" t="s">
        <v>1068</v>
      </c>
      <c r="C76" s="874" t="s">
        <v>1065</v>
      </c>
      <c r="D76" s="874"/>
      <c r="E76" s="663">
        <v>392</v>
      </c>
      <c r="F76" s="663"/>
      <c r="G76" s="663"/>
      <c r="H76" s="803"/>
      <c r="I76" s="804"/>
      <c r="J76" s="771"/>
      <c r="K76" s="772"/>
      <c r="L76" s="772"/>
      <c r="M76" s="772"/>
      <c r="N76" s="772"/>
      <c r="O76" s="772"/>
      <c r="P76" s="1196"/>
      <c r="Q76" s="1196"/>
      <c r="R76" s="1196"/>
      <c r="S76" s="1196"/>
      <c r="T76" s="1049">
        <f t="shared" si="83"/>
        <v>0</v>
      </c>
      <c r="U76" s="845">
        <f t="shared" si="83"/>
        <v>0</v>
      </c>
      <c r="V76" s="789">
        <f t="shared" si="83"/>
        <v>0</v>
      </c>
      <c r="W76" s="789">
        <f t="shared" si="83"/>
        <v>0</v>
      </c>
      <c r="X76" s="789">
        <f t="shared" si="83"/>
        <v>0</v>
      </c>
      <c r="Y76" s="789">
        <f t="shared" si="83"/>
        <v>0</v>
      </c>
      <c r="Z76" s="789">
        <f t="shared" si="83"/>
        <v>0</v>
      </c>
      <c r="AA76" s="789">
        <f t="shared" si="83"/>
        <v>0</v>
      </c>
      <c r="AB76" s="789">
        <f t="shared" si="83"/>
        <v>0</v>
      </c>
      <c r="AC76" s="790">
        <f t="shared" si="83"/>
        <v>0</v>
      </c>
      <c r="AD76" s="934"/>
      <c r="AE76" s="1546">
        <v>1462</v>
      </c>
    </row>
    <row r="77" spans="1:32" ht="16.149999999999999" customHeight="1">
      <c r="A77" s="846" t="s">
        <v>912</v>
      </c>
      <c r="B77" s="874" t="s">
        <v>1068</v>
      </c>
      <c r="C77" s="874" t="s">
        <v>1065</v>
      </c>
      <c r="D77" s="874"/>
      <c r="E77" s="663">
        <v>405</v>
      </c>
      <c r="F77" s="663"/>
      <c r="G77" s="663"/>
      <c r="H77" s="803"/>
      <c r="I77" s="804"/>
      <c r="J77" s="771"/>
      <c r="K77" s="772"/>
      <c r="L77" s="772"/>
      <c r="M77" s="772"/>
      <c r="N77" s="772"/>
      <c r="O77" s="772"/>
      <c r="P77" s="1196"/>
      <c r="Q77" s="1196"/>
      <c r="R77" s="1196"/>
      <c r="S77" s="1196"/>
      <c r="T77" s="1049">
        <f t="shared" si="83"/>
        <v>0</v>
      </c>
      <c r="U77" s="845">
        <f t="shared" si="83"/>
        <v>0</v>
      </c>
      <c r="V77" s="789">
        <f t="shared" si="83"/>
        <v>0</v>
      </c>
      <c r="W77" s="789">
        <f t="shared" si="83"/>
        <v>0</v>
      </c>
      <c r="X77" s="789">
        <f t="shared" si="83"/>
        <v>0</v>
      </c>
      <c r="Y77" s="789">
        <f t="shared" si="83"/>
        <v>0</v>
      </c>
      <c r="Z77" s="789">
        <f t="shared" si="83"/>
        <v>0</v>
      </c>
      <c r="AA77" s="789">
        <f t="shared" si="83"/>
        <v>0</v>
      </c>
      <c r="AB77" s="789">
        <f t="shared" si="83"/>
        <v>0</v>
      </c>
      <c r="AC77" s="790">
        <f t="shared" si="83"/>
        <v>0</v>
      </c>
      <c r="AD77" s="934"/>
      <c r="AE77" s="1544">
        <v>1464</v>
      </c>
    </row>
    <row r="78" spans="1:32" ht="16.149999999999999" customHeight="1">
      <c r="A78" s="846"/>
      <c r="B78" s="663"/>
      <c r="C78" s="663"/>
      <c r="D78" s="663"/>
      <c r="E78" s="663"/>
      <c r="F78" s="663"/>
      <c r="G78" s="663"/>
      <c r="H78" s="671"/>
      <c r="I78" s="804"/>
      <c r="J78" s="771"/>
      <c r="K78" s="772"/>
      <c r="L78" s="772"/>
      <c r="M78" s="772"/>
      <c r="N78" s="772"/>
      <c r="O78" s="772"/>
      <c r="P78" s="1196"/>
      <c r="Q78" s="1196"/>
      <c r="R78" s="1196"/>
      <c r="S78" s="1196"/>
      <c r="T78" s="1049"/>
      <c r="U78" s="845"/>
      <c r="V78" s="789"/>
      <c r="W78" s="789"/>
      <c r="X78" s="789"/>
      <c r="Y78" s="789"/>
      <c r="Z78" s="789"/>
      <c r="AA78" s="789"/>
      <c r="AB78" s="789"/>
      <c r="AC78" s="790"/>
      <c r="AD78" s="934"/>
      <c r="AE78" s="1545"/>
    </row>
    <row r="79" spans="1:32" s="644" customFormat="1" ht="16.149999999999999" customHeight="1">
      <c r="A79" s="708" t="s">
        <v>112</v>
      </c>
      <c r="B79" s="874"/>
      <c r="C79" s="874"/>
      <c r="D79" s="874"/>
      <c r="E79" s="674">
        <f>SUM(E80:E81)</f>
        <v>0</v>
      </c>
      <c r="F79" s="674"/>
      <c r="G79" s="674">
        <f>SUM(G80:G81)</f>
        <v>0</v>
      </c>
      <c r="H79" s="671"/>
      <c r="I79" s="800"/>
      <c r="J79" s="801"/>
      <c r="K79" s="673"/>
      <c r="L79" s="672"/>
      <c r="M79" s="673"/>
      <c r="N79" s="673"/>
      <c r="O79" s="673"/>
      <c r="P79" s="673"/>
      <c r="Q79" s="673"/>
      <c r="R79" s="673"/>
      <c r="S79" s="673"/>
      <c r="T79" s="1072">
        <f t="shared" ref="T79:AC79" si="84">SUM(T80)</f>
        <v>0</v>
      </c>
      <c r="U79" s="1118">
        <f t="shared" si="84"/>
        <v>0</v>
      </c>
      <c r="V79" s="818">
        <f t="shared" si="84"/>
        <v>0</v>
      </c>
      <c r="W79" s="818">
        <f t="shared" si="84"/>
        <v>0</v>
      </c>
      <c r="X79" s="818">
        <f t="shared" si="84"/>
        <v>0</v>
      </c>
      <c r="Y79" s="818">
        <f t="shared" si="84"/>
        <v>0</v>
      </c>
      <c r="Z79" s="818">
        <f t="shared" si="84"/>
        <v>0</v>
      </c>
      <c r="AA79" s="818">
        <f t="shared" si="84"/>
        <v>0</v>
      </c>
      <c r="AB79" s="818">
        <f t="shared" si="84"/>
        <v>0</v>
      </c>
      <c r="AC79" s="817">
        <f t="shared" si="84"/>
        <v>0</v>
      </c>
      <c r="AD79" s="1153"/>
      <c r="AE79" s="1545"/>
      <c r="AF79" s="679"/>
    </row>
    <row r="80" spans="1:32" s="644" customFormat="1" ht="16.149999999999999" customHeight="1">
      <c r="A80" s="927"/>
      <c r="B80" s="874"/>
      <c r="C80" s="874"/>
      <c r="D80" s="874"/>
      <c r="E80" s="671"/>
      <c r="F80" s="671"/>
      <c r="G80" s="1030">
        <f>F80*E80/1000</f>
        <v>0</v>
      </c>
      <c r="H80" s="671"/>
      <c r="I80" s="800"/>
      <c r="J80" s="801"/>
      <c r="K80" s="673"/>
      <c r="L80" s="672"/>
      <c r="M80" s="673"/>
      <c r="N80" s="673"/>
      <c r="O80" s="673"/>
      <c r="P80" s="673"/>
      <c r="Q80" s="673"/>
      <c r="R80" s="673"/>
      <c r="S80" s="673"/>
      <c r="T80" s="1049"/>
      <c r="U80" s="1116"/>
      <c r="V80" s="668"/>
      <c r="W80" s="668"/>
      <c r="X80" s="668"/>
      <c r="Y80" s="668"/>
      <c r="Z80" s="668"/>
      <c r="AA80" s="668"/>
      <c r="AB80" s="668"/>
      <c r="AC80" s="803"/>
      <c r="AD80" s="948"/>
      <c r="AE80" s="1545"/>
    </row>
    <row r="81" spans="1:31" s="644" customFormat="1" ht="16.149999999999999" customHeight="1">
      <c r="A81" s="709"/>
      <c r="B81" s="874"/>
      <c r="C81" s="874"/>
      <c r="D81" s="874"/>
      <c r="E81" s="671"/>
      <c r="F81" s="671"/>
      <c r="G81" s="671"/>
      <c r="H81" s="671"/>
      <c r="I81" s="800"/>
      <c r="J81" s="801"/>
      <c r="K81" s="673"/>
      <c r="L81" s="672"/>
      <c r="M81" s="673"/>
      <c r="N81" s="673"/>
      <c r="O81" s="673"/>
      <c r="P81" s="673"/>
      <c r="Q81" s="673"/>
      <c r="R81" s="673"/>
      <c r="S81" s="673"/>
      <c r="T81" s="1049"/>
      <c r="U81" s="1116"/>
      <c r="V81" s="668"/>
      <c r="W81" s="668"/>
      <c r="X81" s="668"/>
      <c r="Y81" s="668"/>
      <c r="Z81" s="668"/>
      <c r="AA81" s="668"/>
      <c r="AB81" s="668"/>
      <c r="AC81" s="803"/>
      <c r="AD81" s="948"/>
      <c r="AE81" s="1545"/>
    </row>
    <row r="82" spans="1:31" s="644" customFormat="1" ht="16.149999999999999" customHeight="1">
      <c r="A82" s="714" t="s">
        <v>842</v>
      </c>
      <c r="B82" s="874"/>
      <c r="C82" s="874"/>
      <c r="D82" s="874"/>
      <c r="E82" s="680">
        <f>SUM(E84:E87)</f>
        <v>0</v>
      </c>
      <c r="F82" s="671"/>
      <c r="G82" s="680">
        <f>SUM(G84:G87)</f>
        <v>1900</v>
      </c>
      <c r="H82" s="671"/>
      <c r="I82" s="800"/>
      <c r="J82" s="801"/>
      <c r="K82" s="673"/>
      <c r="L82" s="673"/>
      <c r="M82" s="673"/>
      <c r="N82" s="673"/>
      <c r="O82" s="673"/>
      <c r="P82" s="673"/>
      <c r="Q82" s="673"/>
      <c r="R82" s="673"/>
      <c r="S82" s="673"/>
      <c r="T82" s="1048">
        <f>SUM(T83:T86)</f>
        <v>200</v>
      </c>
      <c r="U82" s="1107">
        <f t="shared" ref="U82:AC82" si="85">SUM(U83:U86)</f>
        <v>190</v>
      </c>
      <c r="V82" s="1156">
        <f t="shared" si="85"/>
        <v>190</v>
      </c>
      <c r="W82" s="1156">
        <f t="shared" si="85"/>
        <v>190</v>
      </c>
      <c r="X82" s="1156">
        <f t="shared" si="85"/>
        <v>190</v>
      </c>
      <c r="Y82" s="1156">
        <f t="shared" si="85"/>
        <v>2190</v>
      </c>
      <c r="Z82" s="1156">
        <f t="shared" si="85"/>
        <v>1390</v>
      </c>
      <c r="AA82" s="1156">
        <f t="shared" si="85"/>
        <v>1990</v>
      </c>
      <c r="AB82" s="1156">
        <f t="shared" si="85"/>
        <v>1590</v>
      </c>
      <c r="AC82" s="1154">
        <f t="shared" si="85"/>
        <v>1590</v>
      </c>
      <c r="AD82" s="1153"/>
      <c r="AE82" s="1545"/>
    </row>
    <row r="83" spans="1:31" s="644" customFormat="1" ht="16.149999999999999" customHeight="1">
      <c r="A83" s="713" t="s">
        <v>834</v>
      </c>
      <c r="B83" s="874" t="s">
        <v>1068</v>
      </c>
      <c r="C83" s="874" t="s">
        <v>1065</v>
      </c>
      <c r="D83" s="874"/>
      <c r="E83" s="671"/>
      <c r="F83" s="671"/>
      <c r="G83" s="671">
        <v>2000</v>
      </c>
      <c r="H83" s="671"/>
      <c r="I83" s="800"/>
      <c r="J83" s="673"/>
      <c r="K83" s="673"/>
      <c r="L83" s="673"/>
      <c r="M83" s="673"/>
      <c r="N83" s="673"/>
      <c r="O83" s="673">
        <v>1</v>
      </c>
      <c r="P83" s="673">
        <v>0.4</v>
      </c>
      <c r="Q83" s="673">
        <v>0.9</v>
      </c>
      <c r="R83" s="673">
        <v>0.7</v>
      </c>
      <c r="S83" s="673">
        <v>0.7</v>
      </c>
      <c r="T83" s="1049">
        <f t="shared" ref="T83:AC83" si="86">ROUND(J83*$G83,-1)</f>
        <v>0</v>
      </c>
      <c r="U83" s="1116">
        <f t="shared" si="86"/>
        <v>0</v>
      </c>
      <c r="V83" s="668">
        <f t="shared" si="86"/>
        <v>0</v>
      </c>
      <c r="W83" s="668">
        <f t="shared" si="86"/>
        <v>0</v>
      </c>
      <c r="X83" s="668">
        <f t="shared" si="86"/>
        <v>0</v>
      </c>
      <c r="Y83" s="668">
        <f t="shared" si="86"/>
        <v>2000</v>
      </c>
      <c r="Z83" s="668">
        <f t="shared" si="86"/>
        <v>800</v>
      </c>
      <c r="AA83" s="668">
        <f t="shared" si="86"/>
        <v>1800</v>
      </c>
      <c r="AB83" s="668">
        <f t="shared" si="86"/>
        <v>1400</v>
      </c>
      <c r="AC83" s="803">
        <f t="shared" si="86"/>
        <v>1400</v>
      </c>
      <c r="AD83" s="948"/>
      <c r="AE83" s="1545"/>
    </row>
    <row r="84" spans="1:31" s="644" customFormat="1" ht="16.149999999999999" customHeight="1">
      <c r="A84" s="713" t="s">
        <v>833</v>
      </c>
      <c r="B84" s="874" t="s">
        <v>1068</v>
      </c>
      <c r="C84" s="874" t="s">
        <v>1065</v>
      </c>
      <c r="D84" s="874"/>
      <c r="E84" s="671"/>
      <c r="F84" s="671"/>
      <c r="G84" s="671">
        <v>500</v>
      </c>
      <c r="H84" s="671"/>
      <c r="I84" s="800"/>
      <c r="J84" s="673">
        <v>0.1</v>
      </c>
      <c r="K84" s="673">
        <v>0.1</v>
      </c>
      <c r="L84" s="673">
        <v>0.1</v>
      </c>
      <c r="M84" s="673">
        <v>0.1</v>
      </c>
      <c r="N84" s="673">
        <v>0.1</v>
      </c>
      <c r="O84" s="673">
        <v>0.1</v>
      </c>
      <c r="P84" s="673">
        <v>0.9</v>
      </c>
      <c r="Q84" s="673">
        <v>0.1</v>
      </c>
      <c r="R84" s="673">
        <v>0.1</v>
      </c>
      <c r="S84" s="673">
        <v>0.1</v>
      </c>
      <c r="T84" s="1049">
        <f t="shared" ref="T84:W86" si="87">ROUND(J84*$G84,-1)</f>
        <v>50</v>
      </c>
      <c r="U84" s="1116">
        <f t="shared" si="87"/>
        <v>50</v>
      </c>
      <c r="V84" s="668">
        <f t="shared" si="87"/>
        <v>50</v>
      </c>
      <c r="W84" s="668">
        <f t="shared" si="87"/>
        <v>50</v>
      </c>
      <c r="X84" s="668">
        <f t="shared" ref="X84:AB86" si="88">ROUND(N84*$G84,-1)</f>
        <v>50</v>
      </c>
      <c r="Y84" s="668">
        <f t="shared" si="88"/>
        <v>50</v>
      </c>
      <c r="Z84" s="668">
        <f t="shared" si="88"/>
        <v>450</v>
      </c>
      <c r="AA84" s="668">
        <f t="shared" si="88"/>
        <v>50</v>
      </c>
      <c r="AB84" s="668">
        <f t="shared" si="88"/>
        <v>50</v>
      </c>
      <c r="AC84" s="803">
        <f>ROUND(S84*$G84,-1)</f>
        <v>50</v>
      </c>
      <c r="AD84" s="948"/>
      <c r="AE84" s="1545"/>
    </row>
    <row r="85" spans="1:31" s="644" customFormat="1" ht="16.149999999999999" customHeight="1">
      <c r="A85" s="713" t="s">
        <v>835</v>
      </c>
      <c r="B85" s="874" t="s">
        <v>1068</v>
      </c>
      <c r="C85" s="874" t="s">
        <v>1065</v>
      </c>
      <c r="D85" s="874"/>
      <c r="E85" s="671"/>
      <c r="F85" s="671"/>
      <c r="G85" s="671">
        <v>900</v>
      </c>
      <c r="H85" s="671"/>
      <c r="I85" s="800"/>
      <c r="J85" s="801">
        <v>0.1</v>
      </c>
      <c r="K85" s="673">
        <v>0.1</v>
      </c>
      <c r="L85" s="673">
        <v>0.1</v>
      </c>
      <c r="M85" s="673">
        <v>0.1</v>
      </c>
      <c r="N85" s="673">
        <v>0.1</v>
      </c>
      <c r="O85" s="673">
        <v>0.1</v>
      </c>
      <c r="P85" s="673">
        <v>0.1</v>
      </c>
      <c r="Q85" s="673">
        <v>0.1</v>
      </c>
      <c r="R85" s="673">
        <v>0.1</v>
      </c>
      <c r="S85" s="673">
        <v>0.1</v>
      </c>
      <c r="T85" s="1049">
        <v>100</v>
      </c>
      <c r="U85" s="1116">
        <f t="shared" si="87"/>
        <v>90</v>
      </c>
      <c r="V85" s="668">
        <f t="shared" si="87"/>
        <v>90</v>
      </c>
      <c r="W85" s="668">
        <f t="shared" si="87"/>
        <v>90</v>
      </c>
      <c r="X85" s="668">
        <f t="shared" si="88"/>
        <v>90</v>
      </c>
      <c r="Y85" s="668">
        <f t="shared" si="88"/>
        <v>90</v>
      </c>
      <c r="Z85" s="668">
        <f t="shared" si="88"/>
        <v>90</v>
      </c>
      <c r="AA85" s="668">
        <f t="shared" si="88"/>
        <v>90</v>
      </c>
      <c r="AB85" s="668">
        <f t="shared" si="88"/>
        <v>90</v>
      </c>
      <c r="AC85" s="803">
        <f>ROUND(S85*$G85,-1)</f>
        <v>90</v>
      </c>
      <c r="AD85" s="948"/>
      <c r="AE85" s="1545"/>
    </row>
    <row r="86" spans="1:31" s="1179" customFormat="1" ht="15.75" customHeight="1">
      <c r="A86" s="844" t="s">
        <v>843</v>
      </c>
      <c r="B86" s="874" t="s">
        <v>1068</v>
      </c>
      <c r="C86" s="874" t="s">
        <v>1065</v>
      </c>
      <c r="D86" s="874"/>
      <c r="E86" s="663"/>
      <c r="F86" s="663"/>
      <c r="G86" s="663">
        <v>500</v>
      </c>
      <c r="H86" s="663"/>
      <c r="I86" s="804"/>
      <c r="J86" s="771">
        <v>0.1</v>
      </c>
      <c r="K86" s="772">
        <v>0.1</v>
      </c>
      <c r="L86" s="772">
        <v>0.1</v>
      </c>
      <c r="M86" s="772">
        <v>0.1</v>
      </c>
      <c r="N86" s="772">
        <v>0.1</v>
      </c>
      <c r="O86" s="772">
        <v>0.1</v>
      </c>
      <c r="P86" s="772">
        <v>0.1</v>
      </c>
      <c r="Q86" s="772">
        <v>0.1</v>
      </c>
      <c r="R86" s="772">
        <v>0.1</v>
      </c>
      <c r="S86" s="772">
        <v>0.1</v>
      </c>
      <c r="T86" s="1049">
        <f t="shared" si="87"/>
        <v>50</v>
      </c>
      <c r="U86" s="1114">
        <f t="shared" si="87"/>
        <v>50</v>
      </c>
      <c r="V86" s="769">
        <f t="shared" si="87"/>
        <v>50</v>
      </c>
      <c r="W86" s="769">
        <f t="shared" si="87"/>
        <v>50</v>
      </c>
      <c r="X86" s="769">
        <f t="shared" si="88"/>
        <v>50</v>
      </c>
      <c r="Y86" s="769">
        <f t="shared" si="88"/>
        <v>50</v>
      </c>
      <c r="Z86" s="769">
        <f t="shared" si="88"/>
        <v>50</v>
      </c>
      <c r="AA86" s="769">
        <f t="shared" si="88"/>
        <v>50</v>
      </c>
      <c r="AB86" s="769">
        <f t="shared" si="88"/>
        <v>50</v>
      </c>
      <c r="AC86" s="921">
        <f>ROUND(S86*$G86,-1)</f>
        <v>50</v>
      </c>
      <c r="AD86" s="848"/>
      <c r="AE86" s="1545"/>
    </row>
    <row r="87" spans="1:31" s="684" customFormat="1" ht="16.149999999999999" customHeight="1">
      <c r="A87" s="696"/>
      <c r="B87" s="874"/>
      <c r="C87" s="874"/>
      <c r="D87" s="874"/>
      <c r="E87" s="681"/>
      <c r="F87" s="681"/>
      <c r="G87" s="681"/>
      <c r="H87" s="820"/>
      <c r="I87" s="821"/>
      <c r="J87" s="822"/>
      <c r="K87" s="682"/>
      <c r="L87" s="682"/>
      <c r="M87" s="682"/>
      <c r="N87" s="683"/>
      <c r="O87" s="683"/>
      <c r="P87" s="683"/>
      <c r="Q87" s="683"/>
      <c r="R87" s="683"/>
      <c r="S87" s="683"/>
      <c r="T87" s="1464"/>
      <c r="U87" s="1105"/>
      <c r="V87" s="1455"/>
      <c r="W87" s="1455"/>
      <c r="X87" s="1455"/>
      <c r="Y87" s="1455"/>
      <c r="Z87" s="1455"/>
      <c r="AA87" s="1455"/>
      <c r="AB87" s="1455"/>
      <c r="AC87" s="1477"/>
      <c r="AD87" s="934"/>
      <c r="AE87" s="1544"/>
    </row>
    <row r="88" spans="1:31" s="684" customFormat="1" ht="16.149999999999999" customHeight="1">
      <c r="A88" s="695" t="s">
        <v>361</v>
      </c>
      <c r="B88" s="664"/>
      <c r="C88" s="664"/>
      <c r="D88" s="664"/>
      <c r="E88" s="664"/>
      <c r="F88" s="664"/>
      <c r="G88" s="664">
        <f>SUM(G100:G132)</f>
        <v>9100</v>
      </c>
      <c r="H88" s="664"/>
      <c r="I88" s="778"/>
      <c r="J88" s="779"/>
      <c r="K88" s="780"/>
      <c r="L88" s="685"/>
      <c r="M88" s="780"/>
      <c r="N88" s="780"/>
      <c r="O88" s="780"/>
      <c r="P88" s="780"/>
      <c r="Q88" s="780"/>
      <c r="R88" s="780"/>
      <c r="S88" s="780"/>
      <c r="T88" s="1465">
        <f>SUM(T91:T132)</f>
        <v>1160</v>
      </c>
      <c r="U88" s="1478">
        <f>SUM(U91:U132)</f>
        <v>810</v>
      </c>
      <c r="V88" s="1456">
        <f>SUM(V91:V132)</f>
        <v>1050</v>
      </c>
      <c r="W88" s="1456">
        <f t="shared" ref="W88:AC88" si="89">SUM(W91:W132)</f>
        <v>150</v>
      </c>
      <c r="X88" s="1456">
        <f t="shared" si="89"/>
        <v>250</v>
      </c>
      <c r="Y88" s="1456">
        <f t="shared" si="89"/>
        <v>1050</v>
      </c>
      <c r="Z88" s="1456">
        <f t="shared" si="89"/>
        <v>150</v>
      </c>
      <c r="AA88" s="1456">
        <f t="shared" si="89"/>
        <v>600</v>
      </c>
      <c r="AB88" s="1456">
        <f t="shared" si="89"/>
        <v>830</v>
      </c>
      <c r="AC88" s="1479">
        <f t="shared" si="89"/>
        <v>730</v>
      </c>
      <c r="AD88" s="1018"/>
      <c r="AE88" s="1548"/>
    </row>
    <row r="89" spans="1:31" s="640" customFormat="1" ht="15.75" customHeight="1">
      <c r="A89" s="924" t="s">
        <v>807</v>
      </c>
      <c r="B89" s="874"/>
      <c r="C89" s="874"/>
      <c r="D89" s="874"/>
      <c r="E89" s="670"/>
      <c r="F89" s="670"/>
      <c r="G89" s="670"/>
      <c r="H89" s="670"/>
      <c r="I89" s="793"/>
      <c r="J89" s="794"/>
      <c r="K89" s="758"/>
      <c r="L89" s="824"/>
      <c r="M89" s="758"/>
      <c r="N89" s="758"/>
      <c r="O89" s="758"/>
      <c r="P89" s="758"/>
      <c r="Q89" s="758"/>
      <c r="R89" s="758"/>
      <c r="S89" s="758"/>
      <c r="T89" s="1466">
        <v>400</v>
      </c>
      <c r="U89" s="1480">
        <v>900</v>
      </c>
      <c r="V89" s="1457">
        <v>400</v>
      </c>
      <c r="W89" s="1457">
        <v>400</v>
      </c>
      <c r="X89" s="1457">
        <v>400</v>
      </c>
      <c r="Y89" s="1457">
        <v>400</v>
      </c>
      <c r="Z89" s="1457">
        <v>600</v>
      </c>
      <c r="AA89" s="1457">
        <v>800</v>
      </c>
      <c r="AB89" s="1457">
        <v>800</v>
      </c>
      <c r="AC89" s="1481">
        <v>800</v>
      </c>
      <c r="AD89" s="944"/>
      <c r="AE89" s="1548"/>
    </row>
    <row r="90" spans="1:31" s="640" customFormat="1" ht="15.75" customHeight="1">
      <c r="A90" s="924"/>
      <c r="B90" s="874"/>
      <c r="C90" s="874"/>
      <c r="D90" s="874"/>
      <c r="E90" s="670"/>
      <c r="F90" s="670"/>
      <c r="G90" s="670"/>
      <c r="H90" s="670"/>
      <c r="I90" s="793"/>
      <c r="J90" s="794"/>
      <c r="K90" s="758"/>
      <c r="L90" s="824"/>
      <c r="M90" s="758"/>
      <c r="N90" s="758"/>
      <c r="O90" s="758"/>
      <c r="P90" s="758"/>
      <c r="Q90" s="758"/>
      <c r="R90" s="758"/>
      <c r="S90" s="758"/>
      <c r="T90" s="1467">
        <f>T89-T88</f>
        <v>-760</v>
      </c>
      <c r="U90" s="1482">
        <f t="shared" ref="U90:AC90" si="90">U89-U88</f>
        <v>90</v>
      </c>
      <c r="V90" s="1181">
        <f t="shared" si="90"/>
        <v>-650</v>
      </c>
      <c r="W90" s="1181">
        <f t="shared" si="90"/>
        <v>250</v>
      </c>
      <c r="X90" s="1181">
        <f t="shared" si="90"/>
        <v>150</v>
      </c>
      <c r="Y90" s="1181">
        <f t="shared" si="90"/>
        <v>-650</v>
      </c>
      <c r="Z90" s="1181">
        <f t="shared" si="90"/>
        <v>450</v>
      </c>
      <c r="AA90" s="1181">
        <f t="shared" si="90"/>
        <v>200</v>
      </c>
      <c r="AB90" s="1181">
        <f t="shared" si="90"/>
        <v>-30</v>
      </c>
      <c r="AC90" s="1483">
        <f t="shared" si="90"/>
        <v>70</v>
      </c>
      <c r="AD90" s="944"/>
      <c r="AE90" s="1548"/>
    </row>
    <row r="91" spans="1:31" s="640" customFormat="1" ht="15.75" customHeight="1">
      <c r="A91" s="924"/>
      <c r="B91" s="874"/>
      <c r="C91" s="874"/>
      <c r="D91" s="874"/>
      <c r="E91" s="670"/>
      <c r="F91" s="670"/>
      <c r="G91" s="670"/>
      <c r="H91" s="670"/>
      <c r="I91" s="793"/>
      <c r="J91" s="794"/>
      <c r="K91" s="758"/>
      <c r="L91" s="824"/>
      <c r="M91" s="758"/>
      <c r="N91" s="758"/>
      <c r="O91" s="758"/>
      <c r="P91" s="758"/>
      <c r="Q91" s="758"/>
      <c r="R91" s="758"/>
      <c r="S91" s="758"/>
      <c r="T91" s="1452"/>
      <c r="U91" s="1484"/>
      <c r="V91" s="1453"/>
      <c r="W91" s="1453"/>
      <c r="X91" s="1453"/>
      <c r="Y91" s="1453"/>
      <c r="Z91" s="1453"/>
      <c r="AA91" s="1453"/>
      <c r="AB91" s="1453"/>
      <c r="AC91" s="1454"/>
      <c r="AD91" s="944"/>
      <c r="AE91" s="1548"/>
    </row>
    <row r="92" spans="1:31" s="640" customFormat="1" ht="15.75" customHeight="1">
      <c r="A92" s="1267" t="s">
        <v>1002</v>
      </c>
      <c r="B92" s="874"/>
      <c r="C92" s="874"/>
      <c r="D92" s="874"/>
      <c r="E92" s="670"/>
      <c r="F92" s="670"/>
      <c r="G92" s="670"/>
      <c r="H92" s="670"/>
      <c r="I92" s="793"/>
      <c r="J92" s="794"/>
      <c r="K92" s="758"/>
      <c r="L92" s="824"/>
      <c r="M92" s="758"/>
      <c r="N92" s="758"/>
      <c r="O92" s="758"/>
      <c r="P92" s="758"/>
      <c r="Q92" s="758"/>
      <c r="R92" s="758"/>
      <c r="S92" s="758"/>
      <c r="T92" s="1071"/>
      <c r="U92" s="1119"/>
      <c r="V92" s="814"/>
      <c r="W92" s="814"/>
      <c r="X92" s="814"/>
      <c r="Y92" s="814"/>
      <c r="Z92" s="814"/>
      <c r="AA92" s="814"/>
      <c r="AB92" s="814"/>
      <c r="AC92" s="815"/>
      <c r="AD92" s="944"/>
      <c r="AE92" s="1544"/>
    </row>
    <row r="93" spans="1:31" s="640" customFormat="1" ht="16.149999999999999" customHeight="1">
      <c r="A93" s="1400" t="s">
        <v>915</v>
      </c>
      <c r="B93" s="874" t="s">
        <v>1069</v>
      </c>
      <c r="C93" s="874" t="s">
        <v>1066</v>
      </c>
      <c r="D93" s="874"/>
      <c r="E93" s="663">
        <v>600</v>
      </c>
      <c r="F93" s="663"/>
      <c r="G93" s="663">
        <v>400</v>
      </c>
      <c r="H93" s="663"/>
      <c r="I93" s="804">
        <v>0.1</v>
      </c>
      <c r="J93" s="771">
        <v>0.9</v>
      </c>
      <c r="K93" s="772"/>
      <c r="L93" s="772"/>
      <c r="M93" s="772"/>
      <c r="N93" s="772"/>
      <c r="O93" s="772"/>
      <c r="P93" s="772"/>
      <c r="Q93" s="772"/>
      <c r="R93" s="772"/>
      <c r="S93" s="772"/>
      <c r="T93" s="1049">
        <f t="shared" ref="T93:AC93" si="91">ROUND(J93*$G93,-1)</f>
        <v>360</v>
      </c>
      <c r="U93" s="845">
        <f t="shared" si="91"/>
        <v>0</v>
      </c>
      <c r="V93" s="789">
        <f t="shared" si="91"/>
        <v>0</v>
      </c>
      <c r="W93" s="789">
        <f t="shared" si="91"/>
        <v>0</v>
      </c>
      <c r="X93" s="789">
        <f t="shared" si="91"/>
        <v>0</v>
      </c>
      <c r="Y93" s="789">
        <f t="shared" si="91"/>
        <v>0</v>
      </c>
      <c r="Z93" s="789">
        <f t="shared" si="91"/>
        <v>0</v>
      </c>
      <c r="AA93" s="789">
        <f t="shared" si="91"/>
        <v>0</v>
      </c>
      <c r="AB93" s="789">
        <f t="shared" si="91"/>
        <v>0</v>
      </c>
      <c r="AC93" s="790">
        <f t="shared" si="91"/>
        <v>0</v>
      </c>
      <c r="AD93" s="848"/>
      <c r="AE93" s="1545" t="s">
        <v>1121</v>
      </c>
    </row>
    <row r="94" spans="1:31" s="640" customFormat="1" ht="15.75" customHeight="1">
      <c r="A94" s="1267" t="s">
        <v>1003</v>
      </c>
      <c r="B94" s="874"/>
      <c r="C94" s="874"/>
      <c r="D94" s="874"/>
      <c r="E94" s="670"/>
      <c r="F94" s="670"/>
      <c r="G94" s="670"/>
      <c r="H94" s="670"/>
      <c r="I94" s="793"/>
      <c r="J94" s="794"/>
      <c r="K94" s="758"/>
      <c r="L94" s="824"/>
      <c r="M94" s="758"/>
      <c r="N94" s="758"/>
      <c r="O94" s="758"/>
      <c r="P94" s="758"/>
      <c r="Q94" s="758"/>
      <c r="R94" s="758"/>
      <c r="S94" s="758"/>
      <c r="T94" s="1071"/>
      <c r="U94" s="1119"/>
      <c r="V94" s="814"/>
      <c r="W94" s="814"/>
      <c r="X94" s="814"/>
      <c r="Y94" s="814"/>
      <c r="Z94" s="814"/>
      <c r="AA94" s="814"/>
      <c r="AB94" s="814"/>
      <c r="AC94" s="815"/>
      <c r="AD94" s="944"/>
      <c r="AE94" s="1545"/>
    </row>
    <row r="95" spans="1:31" s="1212" customFormat="1" ht="16.149999999999999" customHeight="1">
      <c r="A95" s="850" t="s">
        <v>939</v>
      </c>
      <c r="B95" s="874" t="s">
        <v>1031</v>
      </c>
      <c r="C95" s="874" t="s">
        <v>1066</v>
      </c>
      <c r="D95" s="874"/>
      <c r="E95" s="727"/>
      <c r="F95" s="727"/>
      <c r="G95" s="727"/>
      <c r="H95" s="727"/>
      <c r="I95" s="811"/>
      <c r="J95" s="812"/>
      <c r="K95" s="813"/>
      <c r="L95" s="813"/>
      <c r="M95" s="813"/>
      <c r="N95" s="813"/>
      <c r="O95" s="813"/>
      <c r="P95" s="813"/>
      <c r="Q95" s="813"/>
      <c r="R95" s="813"/>
      <c r="S95" s="813"/>
      <c r="T95" s="1071">
        <f t="shared" ref="T95:AC95" si="92">ROUND(J95*$G95,-1)</f>
        <v>0</v>
      </c>
      <c r="U95" s="1119">
        <f t="shared" si="92"/>
        <v>0</v>
      </c>
      <c r="V95" s="814">
        <f t="shared" si="92"/>
        <v>0</v>
      </c>
      <c r="W95" s="814">
        <f t="shared" si="92"/>
        <v>0</v>
      </c>
      <c r="X95" s="814">
        <f t="shared" si="92"/>
        <v>0</v>
      </c>
      <c r="Y95" s="814">
        <f t="shared" si="92"/>
        <v>0</v>
      </c>
      <c r="Z95" s="814">
        <f t="shared" si="92"/>
        <v>0</v>
      </c>
      <c r="AA95" s="814">
        <f t="shared" si="92"/>
        <v>0</v>
      </c>
      <c r="AB95" s="814">
        <f t="shared" si="92"/>
        <v>0</v>
      </c>
      <c r="AC95" s="815">
        <f t="shared" si="92"/>
        <v>0</v>
      </c>
      <c r="AD95" s="953"/>
      <c r="AE95" s="1547">
        <v>3476</v>
      </c>
    </row>
    <row r="96" spans="1:31" s="640" customFormat="1" ht="15.75" customHeight="1">
      <c r="A96" s="1267" t="s">
        <v>1004</v>
      </c>
      <c r="B96" s="874"/>
      <c r="C96" s="874"/>
      <c r="D96" s="874"/>
      <c r="E96" s="670"/>
      <c r="F96" s="670"/>
      <c r="G96" s="670"/>
      <c r="H96" s="670"/>
      <c r="I96" s="793"/>
      <c r="J96" s="794"/>
      <c r="K96" s="758"/>
      <c r="L96" s="824"/>
      <c r="M96" s="758"/>
      <c r="N96" s="758"/>
      <c r="O96" s="758"/>
      <c r="P96" s="758"/>
      <c r="Q96" s="758"/>
      <c r="R96" s="758"/>
      <c r="S96" s="758"/>
      <c r="T96" s="1071"/>
      <c r="U96" s="1119"/>
      <c r="V96" s="814"/>
      <c r="W96" s="814"/>
      <c r="X96" s="814"/>
      <c r="Y96" s="814"/>
      <c r="Z96" s="814"/>
      <c r="AA96" s="814"/>
      <c r="AB96" s="814"/>
      <c r="AC96" s="815"/>
      <c r="AD96" s="944"/>
      <c r="AE96" s="1547"/>
    </row>
    <row r="97" spans="1:31" s="640" customFormat="1" ht="16.149999999999999" customHeight="1">
      <c r="A97" s="850" t="s">
        <v>871</v>
      </c>
      <c r="B97" s="874" t="s">
        <v>1031</v>
      </c>
      <c r="C97" s="874" t="s">
        <v>1066</v>
      </c>
      <c r="D97" s="874"/>
      <c r="E97" s="727">
        <v>485</v>
      </c>
      <c r="F97" s="727">
        <v>200</v>
      </c>
      <c r="G97" s="727">
        <v>100</v>
      </c>
      <c r="H97" s="663"/>
      <c r="I97" s="804"/>
      <c r="J97" s="771"/>
      <c r="K97" s="772"/>
      <c r="L97" s="772"/>
      <c r="M97" s="772"/>
      <c r="N97" s="772"/>
      <c r="O97" s="772"/>
      <c r="P97" s="772"/>
      <c r="Q97" s="772"/>
      <c r="R97" s="772"/>
      <c r="S97" s="772"/>
      <c r="T97" s="1049">
        <f t="shared" ref="T97:AC98" si="93">ROUND(J97*$G97,-1)</f>
        <v>0</v>
      </c>
      <c r="U97" s="845">
        <f t="shared" si="93"/>
        <v>0</v>
      </c>
      <c r="V97" s="789">
        <f t="shared" si="93"/>
        <v>0</v>
      </c>
      <c r="W97" s="789">
        <f t="shared" si="93"/>
        <v>0</v>
      </c>
      <c r="X97" s="789">
        <f t="shared" si="93"/>
        <v>0</v>
      </c>
      <c r="Y97" s="789">
        <f t="shared" si="93"/>
        <v>0</v>
      </c>
      <c r="Z97" s="789">
        <f t="shared" si="93"/>
        <v>0</v>
      </c>
      <c r="AA97" s="789">
        <f t="shared" si="93"/>
        <v>0</v>
      </c>
      <c r="AB97" s="789">
        <f t="shared" si="93"/>
        <v>0</v>
      </c>
      <c r="AC97" s="790">
        <f t="shared" si="93"/>
        <v>0</v>
      </c>
      <c r="AD97" s="848"/>
      <c r="AE97" s="1547" t="s">
        <v>1121</v>
      </c>
    </row>
    <row r="98" spans="1:31" s="1212" customFormat="1" ht="16.149999999999999" customHeight="1">
      <c r="A98" s="850" t="s">
        <v>940</v>
      </c>
      <c r="B98" s="874" t="s">
        <v>1031</v>
      </c>
      <c r="C98" s="874" t="s">
        <v>1066</v>
      </c>
      <c r="D98" s="874"/>
      <c r="E98" s="727"/>
      <c r="F98" s="727"/>
      <c r="G98" s="727"/>
      <c r="H98" s="727"/>
      <c r="I98" s="811"/>
      <c r="J98" s="812"/>
      <c r="K98" s="813"/>
      <c r="L98" s="813"/>
      <c r="M98" s="813"/>
      <c r="N98" s="813"/>
      <c r="O98" s="813"/>
      <c r="P98" s="813"/>
      <c r="Q98" s="813"/>
      <c r="R98" s="813"/>
      <c r="S98" s="813"/>
      <c r="T98" s="1071">
        <f t="shared" si="93"/>
        <v>0</v>
      </c>
      <c r="U98" s="1119">
        <f t="shared" si="93"/>
        <v>0</v>
      </c>
      <c r="V98" s="814">
        <f t="shared" si="93"/>
        <v>0</v>
      </c>
      <c r="W98" s="814">
        <f t="shared" si="93"/>
        <v>0</v>
      </c>
      <c r="X98" s="814">
        <f t="shared" si="93"/>
        <v>0</v>
      </c>
      <c r="Y98" s="814">
        <f t="shared" si="93"/>
        <v>0</v>
      </c>
      <c r="Z98" s="814">
        <f t="shared" si="93"/>
        <v>0</v>
      </c>
      <c r="AA98" s="814">
        <f t="shared" si="93"/>
        <v>0</v>
      </c>
      <c r="AB98" s="814">
        <f t="shared" si="93"/>
        <v>0</v>
      </c>
      <c r="AC98" s="815">
        <f t="shared" si="93"/>
        <v>0</v>
      </c>
      <c r="AD98" s="953"/>
      <c r="AE98" s="1547" t="s">
        <v>1121</v>
      </c>
    </row>
    <row r="99" spans="1:31" s="640" customFormat="1" ht="15.75" customHeight="1">
      <c r="A99" s="1267" t="s">
        <v>1007</v>
      </c>
      <c r="B99" s="874"/>
      <c r="C99" s="874"/>
      <c r="D99" s="874"/>
      <c r="E99" s="670"/>
      <c r="F99" s="670"/>
      <c r="G99" s="670"/>
      <c r="H99" s="670"/>
      <c r="I99" s="793"/>
      <c r="J99" s="794"/>
      <c r="K99" s="758"/>
      <c r="L99" s="824"/>
      <c r="M99" s="758"/>
      <c r="N99" s="758"/>
      <c r="O99" s="758"/>
      <c r="P99" s="758"/>
      <c r="Q99" s="758"/>
      <c r="R99" s="758"/>
      <c r="S99" s="758"/>
      <c r="T99" s="1071"/>
      <c r="U99" s="1119"/>
      <c r="V99" s="814"/>
      <c r="W99" s="814"/>
      <c r="X99" s="814"/>
      <c r="Y99" s="814"/>
      <c r="Z99" s="814"/>
      <c r="AA99" s="814"/>
      <c r="AB99" s="814"/>
      <c r="AC99" s="815"/>
      <c r="AD99" s="944"/>
      <c r="AE99" s="1547"/>
    </row>
    <row r="100" spans="1:31" s="640" customFormat="1" ht="15.75" customHeight="1">
      <c r="A100" s="1285" t="s">
        <v>665</v>
      </c>
      <c r="B100" s="874"/>
      <c r="C100" s="874"/>
      <c r="D100" s="874"/>
      <c r="E100" s="1235"/>
      <c r="F100" s="1235"/>
      <c r="G100" s="1235"/>
      <c r="H100" s="670"/>
      <c r="I100" s="793"/>
      <c r="J100" s="794"/>
      <c r="K100" s="758"/>
      <c r="L100" s="824"/>
      <c r="M100" s="758"/>
      <c r="N100" s="758"/>
      <c r="O100" s="758"/>
      <c r="P100" s="758"/>
      <c r="Q100" s="758"/>
      <c r="R100" s="758"/>
      <c r="S100" s="758"/>
      <c r="T100" s="1071"/>
      <c r="U100" s="1119"/>
      <c r="V100" s="814"/>
      <c r="W100" s="814"/>
      <c r="X100" s="814"/>
      <c r="Y100" s="814"/>
      <c r="Z100" s="814"/>
      <c r="AA100" s="814"/>
      <c r="AB100" s="814"/>
      <c r="AC100" s="815"/>
      <c r="AD100" s="944"/>
      <c r="AE100" s="1547">
        <v>2055</v>
      </c>
    </row>
    <row r="101" spans="1:31" s="1212" customFormat="1" ht="15.95" customHeight="1">
      <c r="A101" s="850" t="s">
        <v>806</v>
      </c>
      <c r="B101" s="874"/>
      <c r="C101" s="874" t="s">
        <v>1066</v>
      </c>
      <c r="D101" s="874"/>
      <c r="E101" s="727">
        <v>650</v>
      </c>
      <c r="F101" s="727">
        <f>ROUND(((G101*1000)/E101),0)</f>
        <v>154</v>
      </c>
      <c r="G101" s="727">
        <v>100</v>
      </c>
      <c r="H101" s="727"/>
      <c r="I101" s="811"/>
      <c r="J101" s="1264"/>
      <c r="K101" s="812"/>
      <c r="L101" s="813"/>
      <c r="M101" s="813"/>
      <c r="N101" s="813"/>
      <c r="O101" s="813"/>
      <c r="P101" s="813"/>
      <c r="Q101" s="813"/>
      <c r="R101" s="813"/>
      <c r="S101" s="813"/>
      <c r="T101" s="1071">
        <f t="shared" ref="T101:W116" si="94">ROUND(J101*$G101,-1)</f>
        <v>0</v>
      </c>
      <c r="U101" s="1119">
        <f t="shared" si="94"/>
        <v>0</v>
      </c>
      <c r="V101" s="814">
        <f t="shared" si="94"/>
        <v>0</v>
      </c>
      <c r="W101" s="814">
        <f t="shared" si="94"/>
        <v>0</v>
      </c>
      <c r="X101" s="814">
        <f t="shared" ref="X101:AB116" si="95">ROUND(N101*$G101,-1)</f>
        <v>0</v>
      </c>
      <c r="Y101" s="814">
        <f t="shared" si="95"/>
        <v>0</v>
      </c>
      <c r="Z101" s="814">
        <f t="shared" si="95"/>
        <v>0</v>
      </c>
      <c r="AA101" s="814">
        <f t="shared" si="95"/>
        <v>0</v>
      </c>
      <c r="AB101" s="814">
        <f t="shared" si="95"/>
        <v>0</v>
      </c>
      <c r="AC101" s="815">
        <f>ROUND(S101*$G101,-1)</f>
        <v>0</v>
      </c>
      <c r="AD101" s="953"/>
      <c r="AE101" s="1547">
        <v>2278</v>
      </c>
    </row>
    <row r="102" spans="1:31" s="640" customFormat="1" ht="16.149999999999999" customHeight="1">
      <c r="A102" s="844" t="s">
        <v>961</v>
      </c>
      <c r="B102" s="874" t="s">
        <v>1031</v>
      </c>
      <c r="C102" s="874" t="s">
        <v>1066</v>
      </c>
      <c r="D102" s="874"/>
      <c r="E102" s="663">
        <v>15380</v>
      </c>
      <c r="F102" s="663">
        <f>ROUND(((G102*1000)/E102),0)</f>
        <v>195</v>
      </c>
      <c r="G102" s="663">
        <v>3000</v>
      </c>
      <c r="H102" s="663"/>
      <c r="I102" s="804"/>
      <c r="J102" s="930"/>
      <c r="K102" s="771"/>
      <c r="L102" s="772"/>
      <c r="M102" s="772"/>
      <c r="N102" s="772"/>
      <c r="O102" s="772"/>
      <c r="P102" s="772"/>
      <c r="Q102" s="772"/>
      <c r="R102" s="772"/>
      <c r="S102" s="772"/>
      <c r="T102" s="1049">
        <f t="shared" si="94"/>
        <v>0</v>
      </c>
      <c r="U102" s="845">
        <f t="shared" si="94"/>
        <v>0</v>
      </c>
      <c r="V102" s="789">
        <f t="shared" si="94"/>
        <v>0</v>
      </c>
      <c r="W102" s="789">
        <f t="shared" si="94"/>
        <v>0</v>
      </c>
      <c r="X102" s="789">
        <f t="shared" si="95"/>
        <v>0</v>
      </c>
      <c r="Y102" s="789">
        <f t="shared" si="95"/>
        <v>0</v>
      </c>
      <c r="Z102" s="789">
        <f t="shared" si="95"/>
        <v>0</v>
      </c>
      <c r="AA102" s="789">
        <f t="shared" si="95"/>
        <v>0</v>
      </c>
      <c r="AB102" s="789">
        <f t="shared" si="95"/>
        <v>0</v>
      </c>
      <c r="AC102" s="790">
        <f>ROUND(S102*$G102,-1)</f>
        <v>0</v>
      </c>
      <c r="AD102" s="848"/>
      <c r="AE102" s="1547">
        <v>1456</v>
      </c>
    </row>
    <row r="103" spans="1:31" s="640" customFormat="1" ht="16.149999999999999" customHeight="1">
      <c r="A103" s="1297" t="s">
        <v>949</v>
      </c>
      <c r="B103" s="874" t="s">
        <v>1031</v>
      </c>
      <c r="C103" s="874" t="s">
        <v>1066</v>
      </c>
      <c r="D103" s="874"/>
      <c r="E103" s="663">
        <v>3600</v>
      </c>
      <c r="F103" s="663">
        <v>200</v>
      </c>
      <c r="G103" s="663">
        <v>1500</v>
      </c>
      <c r="H103" s="663"/>
      <c r="I103" s="804"/>
      <c r="J103" s="930"/>
      <c r="K103" s="957"/>
      <c r="L103" s="772"/>
      <c r="M103" s="772"/>
      <c r="N103" s="772"/>
      <c r="O103" s="772"/>
      <c r="P103" s="772"/>
      <c r="Q103" s="772">
        <v>0.3</v>
      </c>
      <c r="R103" s="772">
        <v>0.45</v>
      </c>
      <c r="S103" s="772">
        <v>0.25</v>
      </c>
      <c r="T103" s="1049">
        <f t="shared" si="94"/>
        <v>0</v>
      </c>
      <c r="U103" s="845">
        <f t="shared" si="94"/>
        <v>0</v>
      </c>
      <c r="V103" s="789">
        <f t="shared" si="94"/>
        <v>0</v>
      </c>
      <c r="W103" s="789">
        <f t="shared" si="94"/>
        <v>0</v>
      </c>
      <c r="X103" s="789">
        <f t="shared" si="95"/>
        <v>0</v>
      </c>
      <c r="Y103" s="789">
        <f t="shared" si="95"/>
        <v>0</v>
      </c>
      <c r="Z103" s="789">
        <f t="shared" si="95"/>
        <v>0</v>
      </c>
      <c r="AA103" s="789">
        <f t="shared" si="95"/>
        <v>450</v>
      </c>
      <c r="AB103" s="789">
        <f t="shared" si="95"/>
        <v>680</v>
      </c>
      <c r="AC103" s="790">
        <f>ROUND(S103*$G103,-1)</f>
        <v>380</v>
      </c>
      <c r="AD103" s="848"/>
      <c r="AE103" s="1545">
        <v>2056</v>
      </c>
    </row>
    <row r="104" spans="1:31" s="1212" customFormat="1" ht="16.149999999999999" customHeight="1">
      <c r="A104" s="1073" t="s">
        <v>948</v>
      </c>
      <c r="B104" s="874"/>
      <c r="C104" s="874" t="s">
        <v>1066</v>
      </c>
      <c r="D104" s="874"/>
      <c r="E104" s="727"/>
      <c r="F104" s="727"/>
      <c r="G104" s="727"/>
      <c r="H104" s="727"/>
      <c r="I104" s="811"/>
      <c r="J104" s="812"/>
      <c r="K104" s="1023"/>
      <c r="L104" s="812"/>
      <c r="M104" s="813"/>
      <c r="N104" s="813"/>
      <c r="O104" s="813"/>
      <c r="P104" s="813"/>
      <c r="Q104" s="813"/>
      <c r="R104" s="813"/>
      <c r="S104" s="813"/>
      <c r="T104" s="1071">
        <f t="shared" si="94"/>
        <v>0</v>
      </c>
      <c r="U104" s="1119">
        <f t="shared" si="94"/>
        <v>0</v>
      </c>
      <c r="V104" s="814">
        <f t="shared" si="94"/>
        <v>0</v>
      </c>
      <c r="W104" s="814">
        <f t="shared" si="94"/>
        <v>0</v>
      </c>
      <c r="X104" s="814">
        <f t="shared" si="95"/>
        <v>0</v>
      </c>
      <c r="Y104" s="814">
        <f t="shared" si="95"/>
        <v>0</v>
      </c>
      <c r="Z104" s="814">
        <f t="shared" si="95"/>
        <v>0</v>
      </c>
      <c r="AA104" s="814">
        <f t="shared" si="95"/>
        <v>0</v>
      </c>
      <c r="AB104" s="814">
        <f t="shared" si="95"/>
        <v>0</v>
      </c>
      <c r="AC104" s="815">
        <f t="shared" ref="AC104:AC117" si="96">ROUND(S104*$G104,-1)</f>
        <v>0</v>
      </c>
      <c r="AD104" s="953"/>
      <c r="AE104" s="1545" t="s">
        <v>1121</v>
      </c>
    </row>
    <row r="105" spans="1:31" s="1212" customFormat="1" ht="16.149999999999999" customHeight="1">
      <c r="A105" s="1073" t="s">
        <v>950</v>
      </c>
      <c r="B105" s="874"/>
      <c r="C105" s="874" t="s">
        <v>1066</v>
      </c>
      <c r="D105" s="874"/>
      <c r="E105" s="727"/>
      <c r="F105" s="727"/>
      <c r="G105" s="727"/>
      <c r="H105" s="727"/>
      <c r="I105" s="811"/>
      <c r="J105" s="812"/>
      <c r="K105" s="1023"/>
      <c r="L105" s="812"/>
      <c r="M105" s="813"/>
      <c r="N105" s="813"/>
      <c r="O105" s="813"/>
      <c r="P105" s="813"/>
      <c r="Q105" s="813"/>
      <c r="R105" s="813"/>
      <c r="S105" s="813"/>
      <c r="T105" s="1071">
        <f t="shared" si="94"/>
        <v>0</v>
      </c>
      <c r="U105" s="1119">
        <f t="shared" si="94"/>
        <v>0</v>
      </c>
      <c r="V105" s="814">
        <f t="shared" si="94"/>
        <v>0</v>
      </c>
      <c r="W105" s="814">
        <f t="shared" si="94"/>
        <v>0</v>
      </c>
      <c r="X105" s="814">
        <f t="shared" si="95"/>
        <v>0</v>
      </c>
      <c r="Y105" s="814">
        <f t="shared" si="95"/>
        <v>0</v>
      </c>
      <c r="Z105" s="814">
        <f t="shared" si="95"/>
        <v>0</v>
      </c>
      <c r="AA105" s="814">
        <f t="shared" si="95"/>
        <v>0</v>
      </c>
      <c r="AB105" s="814">
        <f t="shared" si="95"/>
        <v>0</v>
      </c>
      <c r="AC105" s="815">
        <f t="shared" si="96"/>
        <v>0</v>
      </c>
      <c r="AD105" s="953"/>
      <c r="AE105" s="1545" t="s">
        <v>1121</v>
      </c>
    </row>
    <row r="106" spans="1:31" s="1212" customFormat="1" ht="16.149999999999999" customHeight="1">
      <c r="A106" s="1073" t="s">
        <v>951</v>
      </c>
      <c r="B106" s="874"/>
      <c r="C106" s="874" t="s">
        <v>1066</v>
      </c>
      <c r="D106" s="874"/>
      <c r="E106" s="727"/>
      <c r="F106" s="727"/>
      <c r="G106" s="727"/>
      <c r="H106" s="727"/>
      <c r="I106" s="811"/>
      <c r="J106" s="812"/>
      <c r="K106" s="1023"/>
      <c r="L106" s="812"/>
      <c r="M106" s="813"/>
      <c r="N106" s="813"/>
      <c r="O106" s="813"/>
      <c r="P106" s="813"/>
      <c r="Q106" s="813"/>
      <c r="R106" s="813"/>
      <c r="S106" s="813"/>
      <c r="T106" s="1071">
        <f t="shared" si="94"/>
        <v>0</v>
      </c>
      <c r="U106" s="1119">
        <f t="shared" si="94"/>
        <v>0</v>
      </c>
      <c r="V106" s="814">
        <f t="shared" si="94"/>
        <v>0</v>
      </c>
      <c r="W106" s="814">
        <f t="shared" si="94"/>
        <v>0</v>
      </c>
      <c r="X106" s="814">
        <f t="shared" si="95"/>
        <v>0</v>
      </c>
      <c r="Y106" s="814">
        <f t="shared" si="95"/>
        <v>0</v>
      </c>
      <c r="Z106" s="814">
        <f t="shared" si="95"/>
        <v>0</v>
      </c>
      <c r="AA106" s="814">
        <f t="shared" si="95"/>
        <v>0</v>
      </c>
      <c r="AB106" s="814">
        <f t="shared" si="95"/>
        <v>0</v>
      </c>
      <c r="AC106" s="815">
        <f t="shared" si="96"/>
        <v>0</v>
      </c>
      <c r="AD106" s="953"/>
      <c r="AE106" s="1545" t="s">
        <v>1121</v>
      </c>
    </row>
    <row r="107" spans="1:31" s="1212" customFormat="1" ht="16.149999999999999" customHeight="1">
      <c r="A107" s="1073" t="s">
        <v>952</v>
      </c>
      <c r="B107" s="874"/>
      <c r="C107" s="874" t="s">
        <v>1066</v>
      </c>
      <c r="D107" s="874"/>
      <c r="E107" s="727"/>
      <c r="F107" s="727"/>
      <c r="G107" s="727"/>
      <c r="H107" s="727"/>
      <c r="I107" s="811"/>
      <c r="J107" s="812"/>
      <c r="K107" s="1023"/>
      <c r="L107" s="812"/>
      <c r="M107" s="813"/>
      <c r="N107" s="813"/>
      <c r="O107" s="813"/>
      <c r="P107" s="813"/>
      <c r="Q107" s="813"/>
      <c r="R107" s="813"/>
      <c r="S107" s="813"/>
      <c r="T107" s="1071">
        <f t="shared" si="94"/>
        <v>0</v>
      </c>
      <c r="U107" s="1119">
        <f t="shared" si="94"/>
        <v>0</v>
      </c>
      <c r="V107" s="814">
        <f t="shared" si="94"/>
        <v>0</v>
      </c>
      <c r="W107" s="814">
        <f t="shared" si="94"/>
        <v>0</v>
      </c>
      <c r="X107" s="814">
        <f t="shared" si="95"/>
        <v>0</v>
      </c>
      <c r="Y107" s="814">
        <f t="shared" si="95"/>
        <v>0</v>
      </c>
      <c r="Z107" s="814">
        <f t="shared" si="95"/>
        <v>0</v>
      </c>
      <c r="AA107" s="814">
        <f t="shared" si="95"/>
        <v>0</v>
      </c>
      <c r="AB107" s="814">
        <f t="shared" si="95"/>
        <v>0</v>
      </c>
      <c r="AC107" s="815">
        <f t="shared" si="96"/>
        <v>0</v>
      </c>
      <c r="AD107" s="953"/>
      <c r="AE107" s="1545" t="s">
        <v>1121</v>
      </c>
    </row>
    <row r="108" spans="1:31" s="1212" customFormat="1" ht="16.149999999999999" customHeight="1">
      <c r="A108" s="1073" t="s">
        <v>953</v>
      </c>
      <c r="B108" s="874"/>
      <c r="C108" s="874" t="s">
        <v>1066</v>
      </c>
      <c r="D108" s="874"/>
      <c r="E108" s="727"/>
      <c r="F108" s="727"/>
      <c r="G108" s="727"/>
      <c r="H108" s="727"/>
      <c r="I108" s="811"/>
      <c r="J108" s="812"/>
      <c r="K108" s="1023"/>
      <c r="L108" s="812"/>
      <c r="M108" s="813"/>
      <c r="N108" s="813"/>
      <c r="O108" s="813"/>
      <c r="P108" s="813"/>
      <c r="Q108" s="813"/>
      <c r="R108" s="813"/>
      <c r="S108" s="813"/>
      <c r="T108" s="1071">
        <f t="shared" si="94"/>
        <v>0</v>
      </c>
      <c r="U108" s="1119">
        <f t="shared" si="94"/>
        <v>0</v>
      </c>
      <c r="V108" s="814">
        <f t="shared" si="94"/>
        <v>0</v>
      </c>
      <c r="W108" s="814">
        <f t="shared" si="94"/>
        <v>0</v>
      </c>
      <c r="X108" s="814">
        <f t="shared" si="95"/>
        <v>0</v>
      </c>
      <c r="Y108" s="814">
        <f t="shared" si="95"/>
        <v>0</v>
      </c>
      <c r="Z108" s="814">
        <f t="shared" si="95"/>
        <v>0</v>
      </c>
      <c r="AA108" s="814">
        <f t="shared" si="95"/>
        <v>0</v>
      </c>
      <c r="AB108" s="814">
        <f t="shared" si="95"/>
        <v>0</v>
      </c>
      <c r="AC108" s="815">
        <f t="shared" si="96"/>
        <v>0</v>
      </c>
      <c r="AD108" s="953"/>
      <c r="AE108" s="1544" t="s">
        <v>1121</v>
      </c>
    </row>
    <row r="109" spans="1:31" s="1212" customFormat="1" ht="16.149999999999999" customHeight="1">
      <c r="A109" s="1295" t="s">
        <v>978</v>
      </c>
      <c r="B109" s="874"/>
      <c r="C109" s="874" t="s">
        <v>1066</v>
      </c>
      <c r="D109" s="874"/>
      <c r="E109" s="727"/>
      <c r="F109" s="727"/>
      <c r="G109" s="727"/>
      <c r="H109" s="727"/>
      <c r="I109" s="811"/>
      <c r="J109" s="812"/>
      <c r="K109" s="1023"/>
      <c r="L109" s="812"/>
      <c r="M109" s="813"/>
      <c r="N109" s="813"/>
      <c r="O109" s="813"/>
      <c r="P109" s="813"/>
      <c r="Q109" s="813"/>
      <c r="R109" s="813"/>
      <c r="S109" s="813"/>
      <c r="T109" s="1071">
        <f t="shared" si="94"/>
        <v>0</v>
      </c>
      <c r="U109" s="1119">
        <f t="shared" si="94"/>
        <v>0</v>
      </c>
      <c r="V109" s="814">
        <f t="shared" si="94"/>
        <v>0</v>
      </c>
      <c r="W109" s="814">
        <f t="shared" si="94"/>
        <v>0</v>
      </c>
      <c r="X109" s="814">
        <f t="shared" si="95"/>
        <v>0</v>
      </c>
      <c r="Y109" s="814">
        <f t="shared" si="95"/>
        <v>0</v>
      </c>
      <c r="Z109" s="814">
        <f t="shared" si="95"/>
        <v>0</v>
      </c>
      <c r="AA109" s="814">
        <f t="shared" si="95"/>
        <v>0</v>
      </c>
      <c r="AB109" s="814">
        <f t="shared" si="95"/>
        <v>0</v>
      </c>
      <c r="AC109" s="815">
        <f t="shared" si="96"/>
        <v>0</v>
      </c>
      <c r="AD109" s="953"/>
      <c r="AE109" s="1544">
        <v>2278</v>
      </c>
    </row>
    <row r="110" spans="1:31" s="1212" customFormat="1" ht="16.149999999999999" customHeight="1">
      <c r="A110" s="1073" t="s">
        <v>954</v>
      </c>
      <c r="B110" s="874"/>
      <c r="C110" s="874" t="s">
        <v>1066</v>
      </c>
      <c r="D110" s="874"/>
      <c r="E110" s="727"/>
      <c r="F110" s="727"/>
      <c r="G110" s="727"/>
      <c r="H110" s="727"/>
      <c r="I110" s="811"/>
      <c r="J110" s="812"/>
      <c r="K110" s="1023"/>
      <c r="L110" s="812"/>
      <c r="M110" s="813"/>
      <c r="N110" s="813"/>
      <c r="O110" s="813"/>
      <c r="P110" s="813"/>
      <c r="Q110" s="813"/>
      <c r="R110" s="813"/>
      <c r="S110" s="813"/>
      <c r="T110" s="1071">
        <f t="shared" si="94"/>
        <v>0</v>
      </c>
      <c r="U110" s="1119">
        <f t="shared" si="94"/>
        <v>0</v>
      </c>
      <c r="V110" s="814">
        <f t="shared" si="94"/>
        <v>0</v>
      </c>
      <c r="W110" s="814">
        <f t="shared" si="94"/>
        <v>0</v>
      </c>
      <c r="X110" s="814">
        <f t="shared" si="95"/>
        <v>0</v>
      </c>
      <c r="Y110" s="814">
        <f t="shared" si="95"/>
        <v>0</v>
      </c>
      <c r="Z110" s="814">
        <f t="shared" si="95"/>
        <v>0</v>
      </c>
      <c r="AA110" s="814">
        <f t="shared" si="95"/>
        <v>0</v>
      </c>
      <c r="AB110" s="814">
        <f t="shared" si="95"/>
        <v>0</v>
      </c>
      <c r="AC110" s="815">
        <f t="shared" si="96"/>
        <v>0</v>
      </c>
      <c r="AD110" s="953"/>
      <c r="AE110" s="1544" t="s">
        <v>1121</v>
      </c>
    </row>
    <row r="111" spans="1:31" s="1212" customFormat="1" ht="16.149999999999999" customHeight="1">
      <c r="A111" s="1073" t="s">
        <v>955</v>
      </c>
      <c r="B111" s="874"/>
      <c r="C111" s="874" t="s">
        <v>1066</v>
      </c>
      <c r="D111" s="874"/>
      <c r="E111" s="727"/>
      <c r="F111" s="727"/>
      <c r="G111" s="727"/>
      <c r="H111" s="727"/>
      <c r="I111" s="811"/>
      <c r="J111" s="812"/>
      <c r="K111" s="1023"/>
      <c r="L111" s="812"/>
      <c r="M111" s="813"/>
      <c r="N111" s="813"/>
      <c r="O111" s="813"/>
      <c r="P111" s="813"/>
      <c r="Q111" s="813"/>
      <c r="R111" s="813"/>
      <c r="S111" s="813"/>
      <c r="T111" s="1071">
        <f t="shared" si="94"/>
        <v>0</v>
      </c>
      <c r="U111" s="1119">
        <f t="shared" si="94"/>
        <v>0</v>
      </c>
      <c r="V111" s="814">
        <f t="shared" si="94"/>
        <v>0</v>
      </c>
      <c r="W111" s="814">
        <f t="shared" si="94"/>
        <v>0</v>
      </c>
      <c r="X111" s="814">
        <f t="shared" si="95"/>
        <v>0</v>
      </c>
      <c r="Y111" s="814">
        <f t="shared" si="95"/>
        <v>0</v>
      </c>
      <c r="Z111" s="814">
        <f t="shared" si="95"/>
        <v>0</v>
      </c>
      <c r="AA111" s="814">
        <f t="shared" si="95"/>
        <v>0</v>
      </c>
      <c r="AB111" s="814">
        <f t="shared" si="95"/>
        <v>0</v>
      </c>
      <c r="AC111" s="815">
        <f t="shared" si="96"/>
        <v>0</v>
      </c>
      <c r="AD111" s="953"/>
      <c r="AE111" s="1544">
        <v>3144</v>
      </c>
    </row>
    <row r="112" spans="1:31" s="1212" customFormat="1" ht="16.149999999999999" customHeight="1">
      <c r="A112" s="1073" t="s">
        <v>956</v>
      </c>
      <c r="B112" s="874"/>
      <c r="C112" s="874" t="s">
        <v>1066</v>
      </c>
      <c r="D112" s="874"/>
      <c r="E112" s="727"/>
      <c r="F112" s="727"/>
      <c r="G112" s="727"/>
      <c r="H112" s="727"/>
      <c r="I112" s="811"/>
      <c r="J112" s="812"/>
      <c r="K112" s="1023"/>
      <c r="L112" s="812"/>
      <c r="M112" s="813"/>
      <c r="N112" s="813"/>
      <c r="O112" s="813"/>
      <c r="P112" s="813"/>
      <c r="Q112" s="813"/>
      <c r="R112" s="813"/>
      <c r="S112" s="813"/>
      <c r="T112" s="1071">
        <f t="shared" si="94"/>
        <v>0</v>
      </c>
      <c r="U112" s="1119">
        <f t="shared" si="94"/>
        <v>0</v>
      </c>
      <c r="V112" s="814">
        <f t="shared" si="94"/>
        <v>0</v>
      </c>
      <c r="W112" s="814">
        <f t="shared" si="94"/>
        <v>0</v>
      </c>
      <c r="X112" s="814">
        <f t="shared" si="95"/>
        <v>0</v>
      </c>
      <c r="Y112" s="814">
        <f t="shared" si="95"/>
        <v>0</v>
      </c>
      <c r="Z112" s="814">
        <f t="shared" si="95"/>
        <v>0</v>
      </c>
      <c r="AA112" s="814">
        <f t="shared" si="95"/>
        <v>0</v>
      </c>
      <c r="AB112" s="814">
        <f t="shared" si="95"/>
        <v>0</v>
      </c>
      <c r="AC112" s="815">
        <f t="shared" si="96"/>
        <v>0</v>
      </c>
      <c r="AD112" s="953"/>
      <c r="AE112" s="1547" t="s">
        <v>1121</v>
      </c>
    </row>
    <row r="113" spans="1:31" s="1212" customFormat="1" ht="16.149999999999999" customHeight="1">
      <c r="A113" s="1073" t="s">
        <v>957</v>
      </c>
      <c r="B113" s="874"/>
      <c r="C113" s="874" t="s">
        <v>1066</v>
      </c>
      <c r="D113" s="874"/>
      <c r="E113" s="727"/>
      <c r="F113" s="727"/>
      <c r="G113" s="727"/>
      <c r="H113" s="727"/>
      <c r="I113" s="811"/>
      <c r="J113" s="812"/>
      <c r="K113" s="1023"/>
      <c r="L113" s="812"/>
      <c r="M113" s="813"/>
      <c r="N113" s="813"/>
      <c r="O113" s="813"/>
      <c r="P113" s="813"/>
      <c r="Q113" s="813"/>
      <c r="R113" s="813"/>
      <c r="S113" s="813"/>
      <c r="T113" s="1071">
        <f t="shared" si="94"/>
        <v>0</v>
      </c>
      <c r="U113" s="1119">
        <f t="shared" si="94"/>
        <v>0</v>
      </c>
      <c r="V113" s="814">
        <f t="shared" si="94"/>
        <v>0</v>
      </c>
      <c r="W113" s="814">
        <f t="shared" si="94"/>
        <v>0</v>
      </c>
      <c r="X113" s="814">
        <f t="shared" si="95"/>
        <v>0</v>
      </c>
      <c r="Y113" s="814">
        <f t="shared" si="95"/>
        <v>0</v>
      </c>
      <c r="Z113" s="814">
        <f t="shared" si="95"/>
        <v>0</v>
      </c>
      <c r="AA113" s="814">
        <f t="shared" si="95"/>
        <v>0</v>
      </c>
      <c r="AB113" s="814">
        <f t="shared" si="95"/>
        <v>0</v>
      </c>
      <c r="AC113" s="815">
        <f t="shared" si="96"/>
        <v>0</v>
      </c>
      <c r="AD113" s="953"/>
      <c r="AE113" s="1547" t="s">
        <v>1121</v>
      </c>
    </row>
    <row r="114" spans="1:31" s="1212" customFormat="1" ht="16.149999999999999" customHeight="1">
      <c r="A114" s="1073" t="s">
        <v>958</v>
      </c>
      <c r="B114" s="874"/>
      <c r="C114" s="874" t="s">
        <v>1066</v>
      </c>
      <c r="D114" s="874"/>
      <c r="E114" s="727"/>
      <c r="F114" s="727"/>
      <c r="G114" s="727"/>
      <c r="H114" s="727"/>
      <c r="I114" s="811"/>
      <c r="J114" s="812"/>
      <c r="K114" s="1023"/>
      <c r="L114" s="812"/>
      <c r="M114" s="813"/>
      <c r="N114" s="813"/>
      <c r="O114" s="813"/>
      <c r="P114" s="813"/>
      <c r="Q114" s="813"/>
      <c r="R114" s="813"/>
      <c r="S114" s="813"/>
      <c r="T114" s="1071">
        <f t="shared" si="94"/>
        <v>0</v>
      </c>
      <c r="U114" s="1119">
        <f t="shared" si="94"/>
        <v>0</v>
      </c>
      <c r="V114" s="814">
        <f t="shared" si="94"/>
        <v>0</v>
      </c>
      <c r="W114" s="814">
        <f t="shared" si="94"/>
        <v>0</v>
      </c>
      <c r="X114" s="814">
        <f t="shared" si="95"/>
        <v>0</v>
      </c>
      <c r="Y114" s="814">
        <f t="shared" si="95"/>
        <v>0</v>
      </c>
      <c r="Z114" s="814">
        <f t="shared" si="95"/>
        <v>0</v>
      </c>
      <c r="AA114" s="814">
        <f t="shared" si="95"/>
        <v>0</v>
      </c>
      <c r="AB114" s="814">
        <f t="shared" si="95"/>
        <v>0</v>
      </c>
      <c r="AC114" s="815">
        <f t="shared" si="96"/>
        <v>0</v>
      </c>
      <c r="AD114" s="953"/>
      <c r="AE114" s="1544" t="s">
        <v>1121</v>
      </c>
    </row>
    <row r="115" spans="1:31" s="1212" customFormat="1" ht="16.149999999999999" customHeight="1">
      <c r="A115" s="1073" t="s">
        <v>953</v>
      </c>
      <c r="B115" s="874"/>
      <c r="C115" s="874" t="s">
        <v>1066</v>
      </c>
      <c r="D115" s="874"/>
      <c r="E115" s="727"/>
      <c r="F115" s="727"/>
      <c r="G115" s="727"/>
      <c r="H115" s="727"/>
      <c r="I115" s="811"/>
      <c r="J115" s="812"/>
      <c r="K115" s="1023"/>
      <c r="L115" s="812"/>
      <c r="M115" s="813"/>
      <c r="N115" s="813"/>
      <c r="O115" s="813"/>
      <c r="P115" s="813"/>
      <c r="Q115" s="813"/>
      <c r="R115" s="813"/>
      <c r="S115" s="813"/>
      <c r="T115" s="1071">
        <f t="shared" si="94"/>
        <v>0</v>
      </c>
      <c r="U115" s="1119">
        <f t="shared" si="94"/>
        <v>0</v>
      </c>
      <c r="V115" s="814">
        <f t="shared" si="94"/>
        <v>0</v>
      </c>
      <c r="W115" s="814">
        <f t="shared" si="94"/>
        <v>0</v>
      </c>
      <c r="X115" s="814">
        <f t="shared" si="95"/>
        <v>0</v>
      </c>
      <c r="Y115" s="814">
        <f t="shared" si="95"/>
        <v>0</v>
      </c>
      <c r="Z115" s="814">
        <f t="shared" si="95"/>
        <v>0</v>
      </c>
      <c r="AA115" s="814">
        <f t="shared" si="95"/>
        <v>0</v>
      </c>
      <c r="AB115" s="814">
        <f t="shared" si="95"/>
        <v>0</v>
      </c>
      <c r="AC115" s="815">
        <f t="shared" si="96"/>
        <v>0</v>
      </c>
      <c r="AD115" s="953"/>
      <c r="AE115" s="1545" t="s">
        <v>1121</v>
      </c>
    </row>
    <row r="116" spans="1:31" s="1212" customFormat="1" ht="16.149999999999999" customHeight="1">
      <c r="A116" s="1073" t="s">
        <v>959</v>
      </c>
      <c r="B116" s="874"/>
      <c r="C116" s="874" t="s">
        <v>1066</v>
      </c>
      <c r="D116" s="874"/>
      <c r="E116" s="727"/>
      <c r="F116" s="727"/>
      <c r="G116" s="727"/>
      <c r="H116" s="727"/>
      <c r="I116" s="811"/>
      <c r="J116" s="812"/>
      <c r="K116" s="1023"/>
      <c r="L116" s="812"/>
      <c r="M116" s="813"/>
      <c r="N116" s="813"/>
      <c r="O116" s="813"/>
      <c r="P116" s="813"/>
      <c r="Q116" s="813"/>
      <c r="R116" s="813"/>
      <c r="S116" s="813"/>
      <c r="T116" s="1071">
        <f t="shared" si="94"/>
        <v>0</v>
      </c>
      <c r="U116" s="1119">
        <f t="shared" si="94"/>
        <v>0</v>
      </c>
      <c r="V116" s="814">
        <f t="shared" si="94"/>
        <v>0</v>
      </c>
      <c r="W116" s="814">
        <f t="shared" si="94"/>
        <v>0</v>
      </c>
      <c r="X116" s="814">
        <f t="shared" si="95"/>
        <v>0</v>
      </c>
      <c r="Y116" s="814">
        <f t="shared" si="95"/>
        <v>0</v>
      </c>
      <c r="Z116" s="814">
        <f t="shared" si="95"/>
        <v>0</v>
      </c>
      <c r="AA116" s="814">
        <f t="shared" si="95"/>
        <v>0</v>
      </c>
      <c r="AB116" s="814">
        <f t="shared" si="95"/>
        <v>0</v>
      </c>
      <c r="AC116" s="815">
        <f t="shared" si="96"/>
        <v>0</v>
      </c>
      <c r="AD116" s="953"/>
      <c r="AE116" s="1547">
        <v>1455</v>
      </c>
    </row>
    <row r="117" spans="1:31" s="1212" customFormat="1" ht="16.149999999999999" customHeight="1">
      <c r="A117" s="1073" t="s">
        <v>960</v>
      </c>
      <c r="B117" s="874"/>
      <c r="C117" s="874" t="s">
        <v>1066</v>
      </c>
      <c r="D117" s="874"/>
      <c r="E117" s="727"/>
      <c r="F117" s="727"/>
      <c r="G117" s="727"/>
      <c r="H117" s="727"/>
      <c r="I117" s="811"/>
      <c r="J117" s="812"/>
      <c r="K117" s="1023"/>
      <c r="L117" s="812"/>
      <c r="M117" s="813"/>
      <c r="N117" s="813"/>
      <c r="O117" s="813"/>
      <c r="P117" s="813"/>
      <c r="Q117" s="813"/>
      <c r="R117" s="813"/>
      <c r="S117" s="813"/>
      <c r="T117" s="1071">
        <f t="shared" ref="T117" si="97">ROUND(J117*$G117,-1)</f>
        <v>0</v>
      </c>
      <c r="U117" s="1119">
        <f t="shared" ref="U117" si="98">ROUND(K117*$G117,-1)</f>
        <v>0</v>
      </c>
      <c r="V117" s="814">
        <f t="shared" ref="V117" si="99">ROUND(L117*$G117,-1)</f>
        <v>0</v>
      </c>
      <c r="W117" s="814">
        <f t="shared" ref="W117" si="100">ROUND(M117*$G117,-1)</f>
        <v>0</v>
      </c>
      <c r="X117" s="814">
        <f t="shared" ref="X117" si="101">ROUND(N117*$G117,-1)</f>
        <v>0</v>
      </c>
      <c r="Y117" s="814">
        <f t="shared" ref="Y117" si="102">ROUND(O117*$G117,-1)</f>
        <v>0</v>
      </c>
      <c r="Z117" s="814">
        <f t="shared" ref="Z117" si="103">ROUND(P117*$G117,-1)</f>
        <v>0</v>
      </c>
      <c r="AA117" s="814">
        <f t="shared" ref="AA117" si="104">ROUND(Q117*$G117,-1)</f>
        <v>0</v>
      </c>
      <c r="AB117" s="814">
        <f t="shared" ref="AB117" si="105">ROUND(R117*$G117,-1)</f>
        <v>0</v>
      </c>
      <c r="AC117" s="815">
        <f t="shared" si="96"/>
        <v>0</v>
      </c>
      <c r="AD117" s="953"/>
      <c r="AE117" s="1545" t="s">
        <v>1121</v>
      </c>
    </row>
    <row r="118" spans="1:31" s="640" customFormat="1" ht="16.149999999999999" customHeight="1">
      <c r="A118" s="844" t="s">
        <v>803</v>
      </c>
      <c r="B118" s="874" t="s">
        <v>1028</v>
      </c>
      <c r="C118" s="874" t="s">
        <v>1066</v>
      </c>
      <c r="D118" s="874"/>
      <c r="E118" s="663">
        <v>2000</v>
      </c>
      <c r="F118" s="663">
        <v>200</v>
      </c>
      <c r="G118" s="663">
        <v>1000</v>
      </c>
      <c r="H118" s="663"/>
      <c r="I118" s="804"/>
      <c r="J118" s="771"/>
      <c r="K118" s="772"/>
      <c r="L118" s="772"/>
      <c r="M118" s="772"/>
      <c r="N118" s="772">
        <v>0.1</v>
      </c>
      <c r="O118" s="772">
        <v>0.9</v>
      </c>
      <c r="P118" s="772"/>
      <c r="Q118" s="772"/>
      <c r="R118" s="772"/>
      <c r="S118" s="772"/>
      <c r="T118" s="1049">
        <f t="shared" ref="T118:AC120" si="106">ROUND(J118*$G118,-1)</f>
        <v>0</v>
      </c>
      <c r="U118" s="845">
        <f t="shared" si="106"/>
        <v>0</v>
      </c>
      <c r="V118" s="789">
        <f t="shared" si="106"/>
        <v>0</v>
      </c>
      <c r="W118" s="789">
        <f t="shared" si="106"/>
        <v>0</v>
      </c>
      <c r="X118" s="789">
        <f t="shared" si="106"/>
        <v>100</v>
      </c>
      <c r="Y118" s="789">
        <f t="shared" si="106"/>
        <v>900</v>
      </c>
      <c r="Z118" s="789">
        <f t="shared" si="106"/>
        <v>0</v>
      </c>
      <c r="AA118" s="789">
        <f t="shared" si="106"/>
        <v>0</v>
      </c>
      <c r="AB118" s="789">
        <f t="shared" si="106"/>
        <v>0</v>
      </c>
      <c r="AC118" s="790">
        <f t="shared" si="106"/>
        <v>0</v>
      </c>
      <c r="AD118" s="848" t="s">
        <v>1044</v>
      </c>
      <c r="AE118" s="1545">
        <v>773</v>
      </c>
    </row>
    <row r="119" spans="1:31" s="640" customFormat="1" ht="16.149999999999999" customHeight="1">
      <c r="A119" s="844" t="s">
        <v>804</v>
      </c>
      <c r="B119" s="874" t="s">
        <v>1028</v>
      </c>
      <c r="C119" s="874" t="s">
        <v>1066</v>
      </c>
      <c r="D119" s="874"/>
      <c r="E119" s="663">
        <v>4200</v>
      </c>
      <c r="F119" s="663">
        <v>200</v>
      </c>
      <c r="G119" s="663">
        <v>1000</v>
      </c>
      <c r="H119" s="663"/>
      <c r="I119" s="804"/>
      <c r="J119" s="771"/>
      <c r="K119" s="772">
        <v>0.1</v>
      </c>
      <c r="L119" s="772">
        <v>0.9</v>
      </c>
      <c r="M119" s="772"/>
      <c r="N119" s="772"/>
      <c r="O119" s="772"/>
      <c r="P119" s="772"/>
      <c r="Q119" s="772"/>
      <c r="R119" s="772"/>
      <c r="S119" s="772"/>
      <c r="T119" s="1049">
        <f t="shared" si="106"/>
        <v>0</v>
      </c>
      <c r="U119" s="845">
        <f t="shared" si="106"/>
        <v>100</v>
      </c>
      <c r="V119" s="789">
        <f t="shared" si="106"/>
        <v>900</v>
      </c>
      <c r="W119" s="789">
        <f t="shared" si="106"/>
        <v>0</v>
      </c>
      <c r="X119" s="789">
        <f t="shared" si="106"/>
        <v>0</v>
      </c>
      <c r="Y119" s="789">
        <f t="shared" si="106"/>
        <v>0</v>
      </c>
      <c r="Z119" s="789">
        <f t="shared" si="106"/>
        <v>0</v>
      </c>
      <c r="AA119" s="789">
        <f t="shared" si="106"/>
        <v>0</v>
      </c>
      <c r="AB119" s="789">
        <f t="shared" si="106"/>
        <v>0</v>
      </c>
      <c r="AC119" s="790">
        <f t="shared" si="106"/>
        <v>0</v>
      </c>
      <c r="AD119" s="848" t="s">
        <v>1050</v>
      </c>
      <c r="AE119" s="1544">
        <v>1749</v>
      </c>
    </row>
    <row r="120" spans="1:31" s="640" customFormat="1" ht="15.75" customHeight="1">
      <c r="A120" s="1400" t="s">
        <v>805</v>
      </c>
      <c r="B120" s="874" t="s">
        <v>1028</v>
      </c>
      <c r="C120" s="874" t="s">
        <v>1066</v>
      </c>
      <c r="D120" s="874"/>
      <c r="E120" s="663">
        <v>2500</v>
      </c>
      <c r="F120" s="663">
        <v>200</v>
      </c>
      <c r="G120" s="663">
        <f>F120*E120/1000</f>
        <v>500</v>
      </c>
      <c r="H120" s="663" t="s">
        <v>986</v>
      </c>
      <c r="I120" s="804">
        <v>0.1</v>
      </c>
      <c r="J120" s="771">
        <v>0.9</v>
      </c>
      <c r="K120" s="772"/>
      <c r="L120" s="772"/>
      <c r="M120" s="772"/>
      <c r="N120" s="772"/>
      <c r="O120" s="772"/>
      <c r="P120" s="772"/>
      <c r="Q120" s="772"/>
      <c r="R120" s="772"/>
      <c r="S120" s="772"/>
      <c r="T120" s="1049">
        <f t="shared" si="106"/>
        <v>450</v>
      </c>
      <c r="U120" s="845">
        <f t="shared" si="106"/>
        <v>0</v>
      </c>
      <c r="V120" s="789">
        <f t="shared" si="106"/>
        <v>0</v>
      </c>
      <c r="W120" s="789">
        <f t="shared" si="106"/>
        <v>0</v>
      </c>
      <c r="X120" s="789">
        <f t="shared" si="106"/>
        <v>0</v>
      </c>
      <c r="Y120" s="789">
        <f t="shared" si="106"/>
        <v>0</v>
      </c>
      <c r="Z120" s="789">
        <f t="shared" si="106"/>
        <v>0</v>
      </c>
      <c r="AA120" s="789">
        <f t="shared" si="106"/>
        <v>0</v>
      </c>
      <c r="AB120" s="789">
        <f t="shared" si="106"/>
        <v>0</v>
      </c>
      <c r="AC120" s="790">
        <f t="shared" si="106"/>
        <v>0</v>
      </c>
      <c r="AD120" s="848" t="s">
        <v>1044</v>
      </c>
      <c r="AE120" s="1544">
        <v>576</v>
      </c>
    </row>
    <row r="121" spans="1:31" s="1212" customFormat="1" ht="16.149999999999999" customHeight="1">
      <c r="A121" s="1267" t="s">
        <v>1005</v>
      </c>
      <c r="B121" s="874"/>
      <c r="C121" s="874"/>
      <c r="D121" s="874"/>
      <c r="E121" s="727"/>
      <c r="F121" s="727"/>
      <c r="G121" s="727"/>
      <c r="H121" s="727"/>
      <c r="I121" s="811"/>
      <c r="J121" s="812"/>
      <c r="K121" s="1023"/>
      <c r="L121" s="812"/>
      <c r="M121" s="813"/>
      <c r="N121" s="813"/>
      <c r="O121" s="813"/>
      <c r="P121" s="813"/>
      <c r="Q121" s="813"/>
      <c r="R121" s="813"/>
      <c r="S121" s="813"/>
      <c r="T121" s="1071"/>
      <c r="U121" s="1119"/>
      <c r="V121" s="1319"/>
      <c r="W121" s="1319"/>
      <c r="X121" s="1319"/>
      <c r="Y121" s="1319"/>
      <c r="Z121" s="1319"/>
      <c r="AA121" s="1319"/>
      <c r="AB121" s="1319"/>
      <c r="AC121" s="1320"/>
      <c r="AD121" s="953"/>
      <c r="AE121" s="1544"/>
    </row>
    <row r="122" spans="1:31" s="1212" customFormat="1" ht="16.149999999999999" customHeight="1">
      <c r="A122" s="1267" t="s">
        <v>1006</v>
      </c>
      <c r="B122" s="874"/>
      <c r="C122" s="874"/>
      <c r="D122" s="874"/>
      <c r="E122" s="727"/>
      <c r="F122" s="727"/>
      <c r="G122" s="727"/>
      <c r="H122" s="727"/>
      <c r="I122" s="811"/>
      <c r="J122" s="812"/>
      <c r="K122" s="1023"/>
      <c r="L122" s="812"/>
      <c r="M122" s="813"/>
      <c r="N122" s="813"/>
      <c r="O122" s="813"/>
      <c r="P122" s="813"/>
      <c r="Q122" s="813"/>
      <c r="R122" s="813"/>
      <c r="S122" s="813"/>
      <c r="T122" s="1071"/>
      <c r="U122" s="1119"/>
      <c r="V122" s="1319"/>
      <c r="W122" s="1319"/>
      <c r="X122" s="1319"/>
      <c r="Y122" s="1319"/>
      <c r="Z122" s="1319"/>
      <c r="AA122" s="1319"/>
      <c r="AB122" s="1319"/>
      <c r="AC122" s="1320"/>
      <c r="AD122" s="953"/>
      <c r="AE122" s="1547"/>
    </row>
    <row r="123" spans="1:31" s="640" customFormat="1" ht="16.149999999999999" customHeight="1">
      <c r="A123" s="844" t="s">
        <v>984</v>
      </c>
      <c r="B123" s="874" t="s">
        <v>1029</v>
      </c>
      <c r="C123" s="874" t="s">
        <v>1065</v>
      </c>
      <c r="D123" s="874"/>
      <c r="E123" s="663"/>
      <c r="F123" s="663"/>
      <c r="G123" s="663">
        <v>400</v>
      </c>
      <c r="H123" s="663"/>
      <c r="I123" s="804">
        <v>0.1</v>
      </c>
      <c r="J123" s="771"/>
      <c r="K123" s="772">
        <v>0.9</v>
      </c>
      <c r="L123" s="772"/>
      <c r="M123" s="772"/>
      <c r="N123" s="772"/>
      <c r="O123" s="772"/>
      <c r="P123" s="772"/>
      <c r="Q123" s="772"/>
      <c r="R123" s="772"/>
      <c r="S123" s="772"/>
      <c r="T123" s="1049">
        <f t="shared" ref="T123:AC123" si="107">ROUND(J123*$G123,-1)</f>
        <v>0</v>
      </c>
      <c r="U123" s="845">
        <f t="shared" si="107"/>
        <v>360</v>
      </c>
      <c r="V123" s="789">
        <f t="shared" si="107"/>
        <v>0</v>
      </c>
      <c r="W123" s="789">
        <f t="shared" si="107"/>
        <v>0</v>
      </c>
      <c r="X123" s="789">
        <f t="shared" si="107"/>
        <v>0</v>
      </c>
      <c r="Y123" s="789">
        <f t="shared" si="107"/>
        <v>0</v>
      </c>
      <c r="Z123" s="789">
        <f t="shared" si="107"/>
        <v>0</v>
      </c>
      <c r="AA123" s="789">
        <f t="shared" si="107"/>
        <v>0</v>
      </c>
      <c r="AB123" s="789">
        <f t="shared" si="107"/>
        <v>0</v>
      </c>
      <c r="AC123" s="790">
        <f t="shared" si="107"/>
        <v>0</v>
      </c>
      <c r="AD123" s="848" t="s">
        <v>1045</v>
      </c>
      <c r="AE123" s="1545" t="s">
        <v>1121</v>
      </c>
    </row>
    <row r="124" spans="1:31" s="1212" customFormat="1" ht="16.149999999999999" customHeight="1">
      <c r="A124" s="1267" t="s">
        <v>1008</v>
      </c>
      <c r="B124" s="874"/>
      <c r="C124" s="874"/>
      <c r="D124" s="874"/>
      <c r="E124" s="727"/>
      <c r="F124" s="727"/>
      <c r="G124" s="727"/>
      <c r="H124" s="727"/>
      <c r="I124" s="811"/>
      <c r="J124" s="812"/>
      <c r="K124" s="1023"/>
      <c r="L124" s="812"/>
      <c r="M124" s="813"/>
      <c r="N124" s="813"/>
      <c r="O124" s="813"/>
      <c r="P124" s="813"/>
      <c r="Q124" s="813"/>
      <c r="R124" s="813"/>
      <c r="S124" s="813"/>
      <c r="T124" s="1071"/>
      <c r="U124" s="1119"/>
      <c r="V124" s="1319"/>
      <c r="W124" s="1319"/>
      <c r="X124" s="1319"/>
      <c r="Y124" s="1319"/>
      <c r="Z124" s="1319"/>
      <c r="AA124" s="1319"/>
      <c r="AB124" s="1319"/>
      <c r="AC124" s="1320"/>
      <c r="AD124" s="953"/>
      <c r="AE124" s="1545"/>
    </row>
    <row r="125" spans="1:31" s="1212" customFormat="1" ht="16.149999999999999" customHeight="1">
      <c r="A125" s="1267" t="s">
        <v>1009</v>
      </c>
      <c r="B125" s="874"/>
      <c r="C125" s="874"/>
      <c r="D125" s="874"/>
      <c r="E125" s="727"/>
      <c r="F125" s="727"/>
      <c r="G125" s="727"/>
      <c r="H125" s="727"/>
      <c r="I125" s="811"/>
      <c r="J125" s="812"/>
      <c r="K125" s="1023"/>
      <c r="L125" s="812"/>
      <c r="M125" s="813"/>
      <c r="N125" s="813"/>
      <c r="O125" s="813"/>
      <c r="P125" s="813"/>
      <c r="Q125" s="813"/>
      <c r="R125" s="813"/>
      <c r="S125" s="813"/>
      <c r="T125" s="1071"/>
      <c r="U125" s="1119"/>
      <c r="V125" s="1319"/>
      <c r="W125" s="1319"/>
      <c r="X125" s="1319"/>
      <c r="Y125" s="1319"/>
      <c r="Z125" s="1319"/>
      <c r="AA125" s="1319"/>
      <c r="AB125" s="1319"/>
      <c r="AC125" s="1320"/>
      <c r="AD125" s="953"/>
      <c r="AE125" s="1545"/>
    </row>
    <row r="126" spans="1:31" s="1212" customFormat="1" ht="16.149999999999999" customHeight="1">
      <c r="A126" s="1267" t="s">
        <v>1010</v>
      </c>
      <c r="B126" s="874"/>
      <c r="C126" s="874"/>
      <c r="D126" s="874"/>
      <c r="E126" s="727"/>
      <c r="F126" s="727"/>
      <c r="G126" s="727"/>
      <c r="H126" s="727"/>
      <c r="I126" s="811"/>
      <c r="J126" s="812"/>
      <c r="K126" s="1023"/>
      <c r="L126" s="812"/>
      <c r="M126" s="813"/>
      <c r="N126" s="813"/>
      <c r="O126" s="813"/>
      <c r="P126" s="813"/>
      <c r="Q126" s="813"/>
      <c r="R126" s="813"/>
      <c r="S126" s="813"/>
      <c r="T126" s="1071"/>
      <c r="U126" s="1119"/>
      <c r="V126" s="1319"/>
      <c r="W126" s="1319"/>
      <c r="X126" s="1319"/>
      <c r="Y126" s="1319"/>
      <c r="Z126" s="1319"/>
      <c r="AA126" s="1319"/>
      <c r="AB126" s="1319"/>
      <c r="AC126" s="1320"/>
      <c r="AD126" s="953"/>
      <c r="AE126" s="1545"/>
    </row>
    <row r="127" spans="1:31" s="1212" customFormat="1" ht="16.149999999999999" customHeight="1">
      <c r="A127" s="850" t="s">
        <v>878</v>
      </c>
      <c r="B127" s="874"/>
      <c r="C127" s="874"/>
      <c r="D127" s="874"/>
      <c r="E127" s="727"/>
      <c r="F127" s="727"/>
      <c r="G127" s="727">
        <v>100</v>
      </c>
      <c r="H127" s="727"/>
      <c r="I127" s="811"/>
      <c r="J127" s="812"/>
      <c r="K127" s="813"/>
      <c r="L127" s="813"/>
      <c r="M127" s="813"/>
      <c r="N127" s="813"/>
      <c r="O127" s="813"/>
      <c r="P127" s="813"/>
      <c r="Q127" s="813"/>
      <c r="R127" s="813"/>
      <c r="S127" s="813"/>
      <c r="T127" s="1071">
        <f t="shared" ref="T127:AC127" si="108">ROUND(J127*$G127,-1)</f>
        <v>0</v>
      </c>
      <c r="U127" s="1119">
        <f t="shared" si="108"/>
        <v>0</v>
      </c>
      <c r="V127" s="814">
        <f t="shared" si="108"/>
        <v>0</v>
      </c>
      <c r="W127" s="814">
        <f t="shared" si="108"/>
        <v>0</v>
      </c>
      <c r="X127" s="814">
        <f t="shared" si="108"/>
        <v>0</v>
      </c>
      <c r="Y127" s="814">
        <f t="shared" si="108"/>
        <v>0</v>
      </c>
      <c r="Z127" s="814">
        <f t="shared" si="108"/>
        <v>0</v>
      </c>
      <c r="AA127" s="814">
        <f t="shared" si="108"/>
        <v>0</v>
      </c>
      <c r="AB127" s="814">
        <f t="shared" si="108"/>
        <v>0</v>
      </c>
      <c r="AC127" s="815">
        <f t="shared" si="108"/>
        <v>0</v>
      </c>
      <c r="AD127" s="953"/>
      <c r="AE127" s="1545">
        <v>1335</v>
      </c>
    </row>
    <row r="128" spans="1:31" s="1212" customFormat="1" ht="16.149999999999999" customHeight="1">
      <c r="A128" s="1267" t="s">
        <v>1011</v>
      </c>
      <c r="B128" s="874"/>
      <c r="C128" s="874"/>
      <c r="D128" s="874"/>
      <c r="E128" s="727"/>
      <c r="F128" s="727"/>
      <c r="G128" s="727"/>
      <c r="H128" s="727"/>
      <c r="I128" s="811"/>
      <c r="J128" s="812"/>
      <c r="K128" s="1023"/>
      <c r="L128" s="812"/>
      <c r="M128" s="813"/>
      <c r="N128" s="813"/>
      <c r="O128" s="813"/>
      <c r="P128" s="813"/>
      <c r="Q128" s="813"/>
      <c r="R128" s="813"/>
      <c r="S128" s="813"/>
      <c r="T128" s="1071"/>
      <c r="U128" s="1119"/>
      <c r="V128" s="1319"/>
      <c r="W128" s="1319"/>
      <c r="X128" s="1319"/>
      <c r="Y128" s="1319"/>
      <c r="Z128" s="1319"/>
      <c r="AA128" s="1319"/>
      <c r="AB128" s="1319"/>
      <c r="AC128" s="1320"/>
      <c r="AD128" s="953"/>
      <c r="AE128" s="1545"/>
    </row>
    <row r="129" spans="1:31" s="640" customFormat="1" ht="16.149999999999999" customHeight="1">
      <c r="A129" s="1267" t="s">
        <v>1012</v>
      </c>
      <c r="B129" s="874"/>
      <c r="C129" s="874"/>
      <c r="D129" s="874"/>
      <c r="E129" s="663"/>
      <c r="F129" s="663"/>
      <c r="G129" s="663"/>
      <c r="H129" s="663"/>
      <c r="I129" s="804"/>
      <c r="J129" s="771"/>
      <c r="K129" s="896"/>
      <c r="L129" s="771"/>
      <c r="M129" s="772"/>
      <c r="N129" s="772"/>
      <c r="O129" s="772"/>
      <c r="P129" s="772"/>
      <c r="Q129" s="772"/>
      <c r="R129" s="772"/>
      <c r="S129" s="772"/>
      <c r="T129" s="1049"/>
      <c r="U129" s="845"/>
      <c r="V129" s="769"/>
      <c r="W129" s="769"/>
      <c r="X129" s="769"/>
      <c r="Y129" s="769"/>
      <c r="Z129" s="769"/>
      <c r="AA129" s="769"/>
      <c r="AB129" s="769"/>
      <c r="AC129" s="921"/>
      <c r="AD129" s="848"/>
      <c r="AE129" s="1545"/>
    </row>
    <row r="130" spans="1:31" s="640" customFormat="1" ht="15.75" customHeight="1">
      <c r="A130" s="1120"/>
      <c r="B130" s="874"/>
      <c r="C130" s="874"/>
      <c r="D130" s="874"/>
      <c r="E130" s="670"/>
      <c r="F130" s="670"/>
      <c r="G130" s="670"/>
      <c r="H130" s="670"/>
      <c r="I130" s="793"/>
      <c r="J130" s="794"/>
      <c r="K130" s="758"/>
      <c r="L130" s="824"/>
      <c r="M130" s="758"/>
      <c r="N130" s="758"/>
      <c r="O130" s="758"/>
      <c r="P130" s="758"/>
      <c r="Q130" s="758"/>
      <c r="R130" s="758"/>
      <c r="S130" s="758"/>
      <c r="T130" s="1049"/>
      <c r="U130" s="845"/>
      <c r="V130" s="789"/>
      <c r="W130" s="789"/>
      <c r="X130" s="789"/>
      <c r="Y130" s="789"/>
      <c r="Z130" s="789"/>
      <c r="AA130" s="789"/>
      <c r="AB130" s="789"/>
      <c r="AC130" s="790"/>
      <c r="AD130" s="944"/>
      <c r="AE130" s="1545"/>
    </row>
    <row r="131" spans="1:31" ht="15" customHeight="1">
      <c r="A131" s="696" t="s">
        <v>373</v>
      </c>
      <c r="B131" s="874" t="s">
        <v>1031</v>
      </c>
      <c r="C131" s="874" t="s">
        <v>1066</v>
      </c>
      <c r="D131" s="874"/>
      <c r="E131" s="670"/>
      <c r="F131" s="670"/>
      <c r="G131" s="686">
        <v>1000</v>
      </c>
      <c r="H131" s="687"/>
      <c r="I131" s="825"/>
      <c r="J131" s="930">
        <v>0.3</v>
      </c>
      <c r="K131" s="930">
        <v>0.3</v>
      </c>
      <c r="L131" s="930">
        <v>0.1</v>
      </c>
      <c r="M131" s="930">
        <v>0.1</v>
      </c>
      <c r="N131" s="930">
        <v>0.1</v>
      </c>
      <c r="O131" s="930">
        <v>0.1</v>
      </c>
      <c r="P131" s="930">
        <v>0.1</v>
      </c>
      <c r="Q131" s="930">
        <v>0.1</v>
      </c>
      <c r="R131" s="930">
        <v>0.1</v>
      </c>
      <c r="S131" s="1133">
        <v>0.3</v>
      </c>
      <c r="T131" s="1049">
        <f t="shared" ref="T131:AC132" si="109">ROUND(J131*$G131,-1)</f>
        <v>300</v>
      </c>
      <c r="U131" s="845">
        <f t="shared" si="109"/>
        <v>300</v>
      </c>
      <c r="V131" s="789">
        <f t="shared" si="109"/>
        <v>100</v>
      </c>
      <c r="W131" s="789">
        <f t="shared" si="109"/>
        <v>100</v>
      </c>
      <c r="X131" s="789">
        <f t="shared" si="109"/>
        <v>100</v>
      </c>
      <c r="Y131" s="789">
        <f t="shared" si="109"/>
        <v>100</v>
      </c>
      <c r="Z131" s="789">
        <f t="shared" si="109"/>
        <v>100</v>
      </c>
      <c r="AA131" s="789">
        <f t="shared" si="109"/>
        <v>100</v>
      </c>
      <c r="AB131" s="789">
        <f t="shared" si="109"/>
        <v>100</v>
      </c>
      <c r="AC131" s="790">
        <f t="shared" si="109"/>
        <v>300</v>
      </c>
      <c r="AD131" s="973"/>
      <c r="AE131" s="1544"/>
    </row>
    <row r="132" spans="1:31" ht="16.149999999999999" customHeight="1" thickBot="1">
      <c r="A132" s="696" t="s">
        <v>114</v>
      </c>
      <c r="B132" s="874" t="s">
        <v>1031</v>
      </c>
      <c r="C132" s="874" t="s">
        <v>1066</v>
      </c>
      <c r="D132" s="874"/>
      <c r="E132" s="670"/>
      <c r="F132" s="670"/>
      <c r="G132" s="686">
        <v>500</v>
      </c>
      <c r="H132" s="687"/>
      <c r="I132" s="825"/>
      <c r="J132" s="930">
        <v>0.1</v>
      </c>
      <c r="K132" s="930">
        <v>0.1</v>
      </c>
      <c r="L132" s="930">
        <v>0.1</v>
      </c>
      <c r="M132" s="930">
        <v>0.1</v>
      </c>
      <c r="N132" s="930">
        <v>0.1</v>
      </c>
      <c r="O132" s="930">
        <v>0.1</v>
      </c>
      <c r="P132" s="930">
        <v>0.1</v>
      </c>
      <c r="Q132" s="930">
        <v>0.1</v>
      </c>
      <c r="R132" s="930">
        <v>0.1</v>
      </c>
      <c r="S132" s="1133">
        <v>0.1</v>
      </c>
      <c r="T132" s="1052">
        <f t="shared" si="109"/>
        <v>50</v>
      </c>
      <c r="U132" s="1485">
        <f t="shared" si="109"/>
        <v>50</v>
      </c>
      <c r="V132" s="1486">
        <f t="shared" si="109"/>
        <v>50</v>
      </c>
      <c r="W132" s="1486">
        <f t="shared" si="109"/>
        <v>50</v>
      </c>
      <c r="X132" s="1486">
        <f t="shared" si="109"/>
        <v>50</v>
      </c>
      <c r="Y132" s="1486">
        <f t="shared" si="109"/>
        <v>50</v>
      </c>
      <c r="Z132" s="1486">
        <f t="shared" si="109"/>
        <v>50</v>
      </c>
      <c r="AA132" s="1486">
        <f t="shared" si="109"/>
        <v>50</v>
      </c>
      <c r="AB132" s="1486">
        <f t="shared" si="109"/>
        <v>50</v>
      </c>
      <c r="AC132" s="1487">
        <f t="shared" si="109"/>
        <v>50</v>
      </c>
      <c r="AD132" s="973"/>
      <c r="AE132" s="1544"/>
    </row>
    <row r="133" spans="1:31">
      <c r="AE133" s="1544"/>
    </row>
    <row r="134" spans="1:31">
      <c r="I134" s="903" t="s">
        <v>1028</v>
      </c>
      <c r="T134" s="641">
        <f t="shared" ref="T134:AC134" si="110">T120+T119+T118+T42+T29</f>
        <v>1190</v>
      </c>
      <c r="U134" s="641">
        <f t="shared" si="110"/>
        <v>720</v>
      </c>
      <c r="V134" s="641">
        <f t="shared" si="110"/>
        <v>900</v>
      </c>
      <c r="W134" s="641">
        <f t="shared" si="110"/>
        <v>0</v>
      </c>
      <c r="X134" s="641">
        <f t="shared" si="110"/>
        <v>100</v>
      </c>
      <c r="Y134" s="641">
        <f t="shared" si="110"/>
        <v>900</v>
      </c>
      <c r="Z134" s="641">
        <f t="shared" si="110"/>
        <v>0</v>
      </c>
      <c r="AA134" s="641">
        <f t="shared" si="110"/>
        <v>0</v>
      </c>
      <c r="AB134" s="641">
        <f t="shared" si="110"/>
        <v>0</v>
      </c>
      <c r="AC134" s="641">
        <f t="shared" si="110"/>
        <v>0</v>
      </c>
      <c r="AE134" s="1544"/>
    </row>
    <row r="135" spans="1:31">
      <c r="I135" s="903" t="s">
        <v>1029</v>
      </c>
      <c r="T135" s="641">
        <f>T123</f>
        <v>0</v>
      </c>
      <c r="U135" s="641">
        <f t="shared" ref="U135:AC135" si="111">U123</f>
        <v>360</v>
      </c>
      <c r="V135" s="641">
        <f t="shared" si="111"/>
        <v>0</v>
      </c>
      <c r="W135" s="641">
        <f t="shared" si="111"/>
        <v>0</v>
      </c>
      <c r="X135" s="641">
        <f t="shared" si="111"/>
        <v>0</v>
      </c>
      <c r="Y135" s="641">
        <f t="shared" si="111"/>
        <v>0</v>
      </c>
      <c r="Z135" s="641">
        <f t="shared" si="111"/>
        <v>0</v>
      </c>
      <c r="AA135" s="641">
        <f t="shared" si="111"/>
        <v>0</v>
      </c>
      <c r="AB135" s="641">
        <f t="shared" si="111"/>
        <v>0</v>
      </c>
      <c r="AC135" s="641">
        <f t="shared" si="111"/>
        <v>0</v>
      </c>
      <c r="AE135" s="1544"/>
    </row>
    <row r="136" spans="1:31">
      <c r="I136" s="903" t="s">
        <v>1030</v>
      </c>
      <c r="T136" s="641"/>
      <c r="AE136" s="1544"/>
    </row>
    <row r="137" spans="1:31" ht="15.75">
      <c r="I137" s="903" t="s">
        <v>1031</v>
      </c>
      <c r="T137" s="641">
        <f t="shared" ref="T137:AC137" si="112">T132+T131+T103+T102+T98+T97+T95+T61</f>
        <v>350</v>
      </c>
      <c r="U137" s="641">
        <f t="shared" si="112"/>
        <v>350</v>
      </c>
      <c r="V137" s="641">
        <f t="shared" si="112"/>
        <v>150</v>
      </c>
      <c r="W137" s="641">
        <f t="shared" si="112"/>
        <v>150</v>
      </c>
      <c r="X137" s="641">
        <f t="shared" si="112"/>
        <v>150</v>
      </c>
      <c r="Y137" s="641">
        <f t="shared" si="112"/>
        <v>750</v>
      </c>
      <c r="Z137" s="641">
        <f t="shared" si="112"/>
        <v>150</v>
      </c>
      <c r="AA137" s="641">
        <f t="shared" si="112"/>
        <v>600</v>
      </c>
      <c r="AB137" s="641">
        <f t="shared" si="112"/>
        <v>830</v>
      </c>
      <c r="AC137" s="641">
        <f t="shared" si="112"/>
        <v>730</v>
      </c>
      <c r="AE137" s="1546"/>
    </row>
    <row r="138" spans="1:31">
      <c r="I138" s="903" t="s">
        <v>1087</v>
      </c>
      <c r="T138" s="641"/>
      <c r="AE138" s="1544"/>
    </row>
    <row r="139" spans="1:31">
      <c r="I139" s="903" t="s">
        <v>1068</v>
      </c>
      <c r="T139" s="1488" t="e">
        <f>T86+T85+T84+T83+T77+T76+T75+T74+T73+T72+T71+T70+T69+T68+T67+T66+T38+T36+T35+#REF!+T34+T33+T32+T62+T54+T53+T52+T44+T39+T41+T31</f>
        <v>#REF!</v>
      </c>
      <c r="U139" s="1488" t="e">
        <f>U86+U85+U84+U83+U77+U76+U75+U74+U73+U72+U71+U70+U69+U68+U67+U66+U38+U36+U35+#REF!+U34+U33+U32+U62+U54+U53+U52+U44+U39+U41+U31</f>
        <v>#REF!</v>
      </c>
      <c r="V139" s="1488" t="e">
        <f>V86+V85+V84+V83+V77+V76+V75+V74+V73+V72+V71+V70+V69+V68+V67+V66+V38+V36+V35+#REF!+V34+V33+V32+V62+V54+V53+V52+V44+V39+V41+V31</f>
        <v>#REF!</v>
      </c>
      <c r="W139" s="1488" t="e">
        <f>W86+W85+W84+W83+W77+W76+W75+W74+W73+W72+W71+W70+W69+W68+W67+W66+W38+W36+W35+#REF!+W34+W33+W32+W62+W54+W53+W52+W44+W39+W41+W31</f>
        <v>#REF!</v>
      </c>
      <c r="X139" s="1488" t="e">
        <f>X86+X85+X84+X83+X77+X76+X75+X74+X73+X72+X71+X70+X69+X68+X67+X66+X38+X36+X35+#REF!+X34+X33+X32+X62+X54+X53+X52+X44+X39+X41+X31</f>
        <v>#REF!</v>
      </c>
      <c r="Y139" s="1488" t="e">
        <f>Y86+Y85+Y84+Y83+Y77+Y76+Y75+Y74+Y73+Y72+Y71+Y70+Y69+Y68+Y67+Y66+Y38+Y36+Y35+#REF!+Y34+Y33+Y32+Y62+Y54+Y53+Y52+Y44+Y39+Y41+Y31</f>
        <v>#REF!</v>
      </c>
      <c r="Z139" s="1488" t="e">
        <f>Z86+Z85+Z84+Z83+Z77+Z76+Z75+Z74+Z73+Z72+Z71+Z70+Z69+Z68+Z67+Z66+Z38+Z36+Z35+#REF!+Z34+Z33+Z32+Z62+Z54+Z53+Z52+Z44+Z39+Z41+Z31</f>
        <v>#REF!</v>
      </c>
      <c r="AA139" s="1488" t="e">
        <f>AA86+AA85+AA84+AA83+AA77+AA76+AA75+AA74+AA73+AA72+AA71+AA70+AA69+AA68+AA67+AA66+AA38+AA36+AA35+#REF!+AA34+AA33+AA32+AA62+AA54+AA53+AA52+AA44+AA39+AA41+AA31</f>
        <v>#REF!</v>
      </c>
      <c r="AB139" s="1488" t="e">
        <f>AB86+AB85+AB84+AB83+AB77+AB76+AB75+AB74+AB73+AB72+AB71+AB70+AB69+AB68+AB67+AB66+AB38+AB36+AB35+#REF!+AB34+AB33+AB32+AB62+AB54+AB53+AB52+AB44+AB39+AB41+AB31</f>
        <v>#REF!</v>
      </c>
      <c r="AC139" s="1488" t="e">
        <f>AC86+AC85+AC84+AC83+AC77+AC76+AC75+AC74+AC73+AC72+AC71+AC70+AC69+AC68+AC67+AC66+AC38+AC36+AC35+#REF!+AC34+AC33+AC32+AC62+AC54+AC53+AC52+AC44+AC39+AC41+AC31</f>
        <v>#REF!</v>
      </c>
      <c r="AD139" s="641" t="s">
        <v>1090</v>
      </c>
      <c r="AE139" s="1544"/>
    </row>
    <row r="140" spans="1:31">
      <c r="I140" s="903" t="s">
        <v>1088</v>
      </c>
      <c r="T140" s="641"/>
      <c r="AE140" s="1544"/>
    </row>
    <row r="141" spans="1:31" ht="15.75">
      <c r="I141" s="903" t="s">
        <v>1069</v>
      </c>
      <c r="T141" s="641">
        <f>T93</f>
        <v>360</v>
      </c>
      <c r="U141" s="641">
        <f t="shared" ref="U141:AC141" si="113">U93</f>
        <v>0</v>
      </c>
      <c r="V141" s="641">
        <f t="shared" si="113"/>
        <v>0</v>
      </c>
      <c r="W141" s="641">
        <f t="shared" si="113"/>
        <v>0</v>
      </c>
      <c r="X141" s="641">
        <f t="shared" si="113"/>
        <v>0</v>
      </c>
      <c r="Y141" s="641">
        <f t="shared" si="113"/>
        <v>0</v>
      </c>
      <c r="Z141" s="641">
        <f t="shared" si="113"/>
        <v>0</v>
      </c>
      <c r="AA141" s="641">
        <f t="shared" si="113"/>
        <v>0</v>
      </c>
      <c r="AB141" s="641">
        <f t="shared" si="113"/>
        <v>0</v>
      </c>
      <c r="AC141" s="641">
        <f t="shared" si="113"/>
        <v>0</v>
      </c>
      <c r="AE141" s="1545"/>
    </row>
    <row r="142" spans="1:31" ht="15.75">
      <c r="I142" s="903" t="s">
        <v>1070</v>
      </c>
      <c r="T142" s="641"/>
      <c r="AE142" s="1545"/>
    </row>
    <row r="143" spans="1:31" ht="15.75">
      <c r="I143" s="903" t="s">
        <v>1089</v>
      </c>
      <c r="T143" s="641"/>
      <c r="AE143" s="1545"/>
    </row>
    <row r="144" spans="1:31" ht="15.75">
      <c r="T144" s="641" t="e">
        <f>SUM(T134:T143)</f>
        <v>#REF!</v>
      </c>
      <c r="U144" s="641" t="e">
        <f t="shared" ref="U144:AC144" si="114">SUM(U134:U143)</f>
        <v>#REF!</v>
      </c>
      <c r="V144" s="641" t="e">
        <f t="shared" si="114"/>
        <v>#REF!</v>
      </c>
      <c r="W144" s="641" t="e">
        <f t="shared" si="114"/>
        <v>#REF!</v>
      </c>
      <c r="X144" s="641" t="e">
        <f t="shared" si="114"/>
        <v>#REF!</v>
      </c>
      <c r="Y144" s="641" t="e">
        <f t="shared" si="114"/>
        <v>#REF!</v>
      </c>
      <c r="Z144" s="641" t="e">
        <f t="shared" si="114"/>
        <v>#REF!</v>
      </c>
      <c r="AA144" s="641" t="e">
        <f t="shared" si="114"/>
        <v>#REF!</v>
      </c>
      <c r="AB144" s="641" t="e">
        <f t="shared" si="114"/>
        <v>#REF!</v>
      </c>
      <c r="AC144" s="641" t="e">
        <f t="shared" si="114"/>
        <v>#REF!</v>
      </c>
      <c r="AE144" s="1545"/>
    </row>
    <row r="145" spans="20:31" ht="15.75">
      <c r="T145" s="641"/>
      <c r="AE145" s="1545"/>
    </row>
    <row r="146" spans="20:31" ht="15.75">
      <c r="AE146" s="1545"/>
    </row>
    <row r="147" spans="20:31" ht="15.75">
      <c r="AE147" s="1545"/>
    </row>
    <row r="148" spans="20:31" ht="15.75">
      <c r="AE148" s="1545"/>
    </row>
    <row r="149" spans="20:31" ht="15.75">
      <c r="AE149" s="1547"/>
    </row>
    <row r="150" spans="20:31" ht="15.75">
      <c r="AE150" s="1547"/>
    </row>
    <row r="151" spans="20:31" ht="15.75">
      <c r="AE151" s="1545"/>
    </row>
    <row r="152" spans="20:31" ht="15.75">
      <c r="AE152" s="1545"/>
    </row>
    <row r="153" spans="20:31">
      <c r="AE153" s="1544"/>
    </row>
    <row r="154" spans="20:31">
      <c r="AE154" s="1544"/>
    </row>
    <row r="155" spans="20:31">
      <c r="AE155" s="1544"/>
    </row>
    <row r="156" spans="20:31" ht="15.75">
      <c r="AE156" s="1547"/>
    </row>
    <row r="157" spans="20:31">
      <c r="AE157" s="1544"/>
    </row>
    <row r="158" spans="20:31">
      <c r="AE158" s="1544"/>
    </row>
    <row r="159" spans="20:31" ht="15.75">
      <c r="AE159" s="1547"/>
    </row>
    <row r="160" spans="20:31">
      <c r="AE160" s="1544"/>
    </row>
    <row r="161" spans="31:31">
      <c r="AE161" s="1544"/>
    </row>
    <row r="162" spans="31:31" ht="15.75">
      <c r="AE162" s="1549"/>
    </row>
    <row r="163" spans="31:31" ht="15.75">
      <c r="AE163" s="1550"/>
    </row>
    <row r="164" spans="31:31" ht="15.75">
      <c r="AE164" s="1549"/>
    </row>
    <row r="165" spans="31:31" ht="15.75">
      <c r="AE165" s="1550"/>
    </row>
    <row r="166" spans="31:31" ht="15.75">
      <c r="AE166" s="1549"/>
    </row>
    <row r="167" spans="31:31" ht="15.75">
      <c r="AE167" s="1551"/>
    </row>
    <row r="168" spans="31:31" ht="15.75">
      <c r="AE168" s="1550"/>
    </row>
    <row r="169" spans="31:31" ht="15.75">
      <c r="AE169" s="1550"/>
    </row>
    <row r="170" spans="31:31" ht="15.75">
      <c r="AE170" s="1545"/>
    </row>
    <row r="171" spans="31:31" ht="15.75">
      <c r="AE171" s="1548"/>
    </row>
    <row r="172" spans="31:31">
      <c r="AE172" s="1544"/>
    </row>
    <row r="173" spans="31:31">
      <c r="AE173" s="1544"/>
    </row>
    <row r="174" spans="31:31">
      <c r="AE174" s="1544"/>
    </row>
    <row r="175" spans="31:31">
      <c r="AE175" s="1544"/>
    </row>
    <row r="176" spans="31:31">
      <c r="AE176" s="1544"/>
    </row>
    <row r="177" spans="31:31" ht="15.75">
      <c r="AE177" s="1546"/>
    </row>
    <row r="178" spans="31:31">
      <c r="AE178" s="1544"/>
    </row>
    <row r="179" spans="31:31">
      <c r="AE179" s="1544"/>
    </row>
    <row r="180" spans="31:31" ht="15.75">
      <c r="AE180" s="1547"/>
    </row>
    <row r="181" spans="31:31" ht="15.75">
      <c r="AE181" s="1545"/>
    </row>
    <row r="182" spans="31:31" ht="15.75">
      <c r="AE182" s="1547"/>
    </row>
    <row r="183" spans="31:31" ht="15.75">
      <c r="AE183" s="1547"/>
    </row>
    <row r="184" spans="31:31" ht="15.75">
      <c r="AE184" s="1547"/>
    </row>
    <row r="185" spans="31:31">
      <c r="AE185" s="1544"/>
    </row>
    <row r="186" spans="31:31">
      <c r="AE186" s="1544"/>
    </row>
    <row r="187" spans="31:31">
      <c r="AE187" s="1544"/>
    </row>
    <row r="188" spans="31:31">
      <c r="AE188" s="1544"/>
    </row>
    <row r="189" spans="31:31" ht="15.75">
      <c r="AE189" s="1545"/>
    </row>
    <row r="190" spans="31:31" ht="15.75">
      <c r="AE190" s="1545"/>
    </row>
    <row r="191" spans="31:31" ht="15.75">
      <c r="AE191" s="1545"/>
    </row>
    <row r="192" spans="31:31" ht="15.75">
      <c r="AE192" s="1547"/>
    </row>
    <row r="193" spans="31:31" ht="15.75">
      <c r="AE193" s="1545"/>
    </row>
    <row r="194" spans="31:31" ht="15.75">
      <c r="AE194" s="1545"/>
    </row>
    <row r="195" spans="31:31">
      <c r="AE195" s="1544"/>
    </row>
    <row r="196" spans="31:31" ht="15.75">
      <c r="AE196" s="1545"/>
    </row>
    <row r="197" spans="31:31">
      <c r="AE197" s="1544"/>
    </row>
    <row r="198" spans="31:31" ht="15.75">
      <c r="AE198" s="1545"/>
    </row>
    <row r="199" spans="31:31" ht="15.75">
      <c r="AE199" s="1545"/>
    </row>
    <row r="200" spans="31:31" ht="15.75">
      <c r="AE200" s="1547"/>
    </row>
    <row r="201" spans="31:31" ht="15.75">
      <c r="AE201" s="1545"/>
    </row>
    <row r="202" spans="31:31" ht="15.75">
      <c r="AE202" s="1545"/>
    </row>
    <row r="203" spans="31:31" ht="15.75">
      <c r="AE203" s="1545"/>
    </row>
    <row r="204" spans="31:31" ht="15.75">
      <c r="AE204" s="1545"/>
    </row>
    <row r="205" spans="31:31">
      <c r="AE205" s="1544"/>
    </row>
    <row r="206" spans="31:31">
      <c r="AE206" s="1544"/>
    </row>
    <row r="207" spans="31:31">
      <c r="AE207" s="1544"/>
    </row>
    <row r="208" spans="31:31">
      <c r="AE208" s="1544"/>
    </row>
    <row r="209" spans="31:31">
      <c r="AE209" s="1544"/>
    </row>
    <row r="210" spans="31:31">
      <c r="AE210" s="1544"/>
    </row>
    <row r="211" spans="31:31">
      <c r="AE211" s="1544"/>
    </row>
    <row r="212" spans="31:31" ht="15.75">
      <c r="AE212" s="1546"/>
    </row>
    <row r="213" spans="31:31">
      <c r="AE213" s="1544"/>
    </row>
    <row r="214" spans="31:31">
      <c r="AE214" s="1544"/>
    </row>
    <row r="215" spans="31:31" ht="15.75">
      <c r="AE215" s="1547"/>
    </row>
    <row r="216" spans="31:31">
      <c r="AE216" s="1544"/>
    </row>
    <row r="217" spans="31:31">
      <c r="AE217" s="1544"/>
    </row>
    <row r="218" spans="31:31" ht="15.75">
      <c r="AE218" s="1548"/>
    </row>
    <row r="219" spans="31:31" ht="15.75">
      <c r="AE219" s="1548"/>
    </row>
    <row r="220" spans="31:31" ht="15.75">
      <c r="AE220" s="1548"/>
    </row>
    <row r="221" spans="31:31" ht="15.75">
      <c r="AE221" s="1545"/>
    </row>
    <row r="222" spans="31:31">
      <c r="AE222" s="1544"/>
    </row>
    <row r="223" spans="31:31">
      <c r="AE223" s="1544"/>
    </row>
    <row r="224" spans="31:31">
      <c r="AE224" s="1544"/>
    </row>
    <row r="225" spans="31:31">
      <c r="AE225" s="1544"/>
    </row>
    <row r="226" spans="31:31" ht="15.75">
      <c r="AE226" s="1547"/>
    </row>
    <row r="227" spans="31:31">
      <c r="AE227" s="1544"/>
    </row>
    <row r="228" spans="31:31">
      <c r="AE228" s="1544"/>
    </row>
    <row r="229" spans="31:31">
      <c r="AE229" s="1544"/>
    </row>
    <row r="230" spans="31:31">
      <c r="AE230" s="1544"/>
    </row>
    <row r="231" spans="31:31">
      <c r="AE231" s="1544"/>
    </row>
    <row r="232" spans="31:31">
      <c r="AE232" s="1544"/>
    </row>
    <row r="233" spans="31:31">
      <c r="AE233" s="1544"/>
    </row>
    <row r="234" spans="31:31" ht="15.75">
      <c r="AE234" s="1547"/>
    </row>
    <row r="235" spans="31:31">
      <c r="AE235" s="1544"/>
    </row>
    <row r="236" spans="31:31">
      <c r="AE236" s="1544"/>
    </row>
    <row r="237" spans="31:31" ht="15.75">
      <c r="AE237" s="1545"/>
    </row>
    <row r="238" spans="31:31" ht="15.75">
      <c r="AE238" s="1545"/>
    </row>
    <row r="239" spans="31:31" ht="15.75">
      <c r="AE239" s="1545"/>
    </row>
    <row r="240" spans="31:31" ht="15.75">
      <c r="AE240" s="1545"/>
    </row>
    <row r="241" spans="31:31" ht="15.75">
      <c r="AE241" s="1545"/>
    </row>
    <row r="242" spans="31:31" ht="15.75">
      <c r="AE242" s="1545"/>
    </row>
    <row r="243" spans="31:31" ht="15.75">
      <c r="AE243" s="1548"/>
    </row>
    <row r="244" spans="31:31" ht="15.75">
      <c r="AE244" s="1548"/>
    </row>
    <row r="245" spans="31:31" ht="15.75">
      <c r="AE245" s="1548"/>
    </row>
    <row r="246" spans="31:31" ht="15.75">
      <c r="AE246" s="1545"/>
    </row>
    <row r="247" spans="31:31" ht="15.75">
      <c r="AE247" s="1545"/>
    </row>
    <row r="248" spans="31:31" ht="15.75">
      <c r="AE248" s="1545"/>
    </row>
    <row r="249" spans="31:31" ht="15.75">
      <c r="AE249" s="1545"/>
    </row>
    <row r="250" spans="31:31" ht="15.75">
      <c r="AE250" s="1548"/>
    </row>
    <row r="251" spans="31:31">
      <c r="AE251" s="1544"/>
    </row>
    <row r="252" spans="31:31">
      <c r="AE252" s="1544"/>
    </row>
    <row r="253" spans="31:31">
      <c r="AE253" s="1544"/>
    </row>
    <row r="254" spans="31:31">
      <c r="AE254" s="1544"/>
    </row>
    <row r="255" spans="31:31">
      <c r="AE255" s="1544"/>
    </row>
    <row r="256" spans="31:31" ht="15.75">
      <c r="AE256" s="1547"/>
    </row>
    <row r="257" spans="31:31" ht="15.75">
      <c r="AE257" s="1547"/>
    </row>
    <row r="258" spans="31:31" ht="15.75">
      <c r="AE258" s="1547"/>
    </row>
    <row r="259" spans="31:31">
      <c r="AE259" s="1544"/>
    </row>
    <row r="260" spans="31:31">
      <c r="AE260" s="1544"/>
    </row>
    <row r="261" spans="31:31">
      <c r="AE261" s="1544"/>
    </row>
    <row r="262" spans="31:31">
      <c r="AE262" s="1544"/>
    </row>
    <row r="263" spans="31:31" ht="15.75">
      <c r="AE263" s="1547"/>
    </row>
    <row r="264" spans="31:31" ht="15.75">
      <c r="AE264" s="1547"/>
    </row>
    <row r="265" spans="31:31">
      <c r="AE265" s="1544"/>
    </row>
    <row r="266" spans="31:31">
      <c r="AE266" s="1544"/>
    </row>
    <row r="267" spans="31:31" ht="15.75">
      <c r="AE267" s="1545"/>
    </row>
    <row r="268" spans="31:31" ht="15.75">
      <c r="AE268" s="1545"/>
    </row>
    <row r="269" spans="31:31">
      <c r="AE269" s="1544"/>
    </row>
    <row r="270" spans="31:31">
      <c r="AE270" s="1544"/>
    </row>
    <row r="271" spans="31:31">
      <c r="AE271" s="1544"/>
    </row>
    <row r="272" spans="31:31">
      <c r="AE272" s="1544"/>
    </row>
    <row r="273" spans="31:31">
      <c r="AE273" s="1544"/>
    </row>
    <row r="274" spans="31:31">
      <c r="AE274" s="1544"/>
    </row>
    <row r="275" spans="31:31" ht="15.75">
      <c r="AE275" s="1546"/>
    </row>
    <row r="276" spans="31:31">
      <c r="AE276" s="1544"/>
    </row>
    <row r="277" spans="31:31">
      <c r="AE277" s="1544"/>
    </row>
    <row r="278" spans="31:31">
      <c r="AE278" s="1544"/>
    </row>
    <row r="279" spans="31:31">
      <c r="AE279" s="1544"/>
    </row>
    <row r="280" spans="31:31">
      <c r="AE280" s="1544"/>
    </row>
    <row r="281" spans="31:31">
      <c r="AE281" s="1544"/>
    </row>
    <row r="282" spans="31:31" ht="15.75">
      <c r="AE282" s="1552"/>
    </row>
    <row r="283" spans="31:31" ht="15.75">
      <c r="AE283" s="1548"/>
    </row>
    <row r="284" spans="31:31" ht="15.75">
      <c r="AE284" s="1548"/>
    </row>
    <row r="285" spans="31:31" ht="15.75">
      <c r="AE285" s="1548"/>
    </row>
    <row r="286" spans="31:31">
      <c r="AE286" s="1544"/>
    </row>
    <row r="287" spans="31:31">
      <c r="AE287" s="1544"/>
    </row>
    <row r="288" spans="31:31">
      <c r="AE288" s="1544"/>
    </row>
    <row r="289" spans="31:31">
      <c r="AE289" s="1544"/>
    </row>
    <row r="290" spans="31:31" ht="15.75">
      <c r="AE290" s="1545"/>
    </row>
    <row r="291" spans="31:31" ht="15.75">
      <c r="AE291" s="1548"/>
    </row>
    <row r="292" spans="31:31" ht="15.75">
      <c r="AE292" s="1548"/>
    </row>
    <row r="293" spans="31:31" ht="15.75">
      <c r="AE293" s="1548"/>
    </row>
    <row r="294" spans="31:31">
      <c r="AE294" s="1544"/>
    </row>
    <row r="295" spans="31:31">
      <c r="AE295" s="1544"/>
    </row>
    <row r="296" spans="31:31">
      <c r="AE296" s="1544"/>
    </row>
    <row r="297" spans="31:31" ht="15.75">
      <c r="AE297" s="1546"/>
    </row>
    <row r="298" spans="31:31">
      <c r="AE298" s="1544"/>
    </row>
    <row r="299" spans="31:31" ht="15.75">
      <c r="AE299" s="1545"/>
    </row>
    <row r="300" spans="31:31" ht="15.75">
      <c r="AE300" s="1553"/>
    </row>
    <row r="301" spans="31:31" ht="15.75">
      <c r="AE301" s="1553"/>
    </row>
    <row r="302" spans="31:31" ht="15.75">
      <c r="AE302" s="1554"/>
    </row>
    <row r="303" spans="31:31" ht="15.75">
      <c r="AE303" s="1554"/>
    </row>
    <row r="304" spans="31:31" ht="15.75">
      <c r="AE304" s="1554"/>
    </row>
    <row r="305" spans="31:31" ht="15.75">
      <c r="AE305" s="1554"/>
    </row>
    <row r="306" spans="31:31">
      <c r="AE306" s="1544"/>
    </row>
    <row r="307" spans="31:31">
      <c r="AE307" s="1544"/>
    </row>
    <row r="308" spans="31:31">
      <c r="AE308" s="1544"/>
    </row>
    <row r="309" spans="31:31" ht="15.75">
      <c r="AE309" s="1545"/>
    </row>
    <row r="310" spans="31:31" ht="15.75">
      <c r="AE310" s="1545"/>
    </row>
    <row r="311" spans="31:31" ht="15.75">
      <c r="AE311" s="1545"/>
    </row>
    <row r="312" spans="31:31" ht="15.75">
      <c r="AE312" s="1545"/>
    </row>
    <row r="313" spans="31:31" ht="15.75">
      <c r="AE313" s="1545"/>
    </row>
    <row r="314" spans="31:31" ht="15.75">
      <c r="AE314" s="1545"/>
    </row>
    <row r="315" spans="31:31" ht="15.75">
      <c r="AE315" s="1545"/>
    </row>
    <row r="316" spans="31:31" ht="15.75">
      <c r="AE316" s="1545"/>
    </row>
    <row r="317" spans="31:31" ht="15.75">
      <c r="AE317" s="1545"/>
    </row>
    <row r="318" spans="31:31" ht="15.75">
      <c r="AE318" s="1545"/>
    </row>
    <row r="319" spans="31:31" ht="15.75">
      <c r="AE319" s="1551"/>
    </row>
    <row r="320" spans="31:31" ht="15.75">
      <c r="AE320" s="1545"/>
    </row>
    <row r="321" spans="31:31" ht="15.75">
      <c r="AE321" s="1545"/>
    </row>
    <row r="322" spans="31:31" ht="15.75">
      <c r="AE322" s="1545"/>
    </row>
    <row r="323" spans="31:31" ht="15.75">
      <c r="AE323" s="1545"/>
    </row>
    <row r="324" spans="31:31" ht="15.75">
      <c r="AE324" s="1545"/>
    </row>
    <row r="325" spans="31:31" ht="15.75">
      <c r="AE325" s="1545"/>
    </row>
    <row r="326" spans="31:31" ht="15.75">
      <c r="AE326" s="1545"/>
    </row>
    <row r="327" spans="31:31" ht="15.75">
      <c r="AE327" s="1545"/>
    </row>
    <row r="328" spans="31:31" ht="15.75">
      <c r="AE328" s="1545"/>
    </row>
    <row r="329" spans="31:31" ht="15.75">
      <c r="AE329" s="1547"/>
    </row>
    <row r="330" spans="31:31" ht="15.75">
      <c r="AE330" s="1547"/>
    </row>
    <row r="331" spans="31:31" ht="15.75">
      <c r="AE331" s="1547"/>
    </row>
    <row r="332" spans="31:31" ht="15.75">
      <c r="AE332" s="1547"/>
    </row>
    <row r="333" spans="31:31" ht="15.75">
      <c r="AE333" s="1547"/>
    </row>
    <row r="334" spans="31:31" ht="15.75">
      <c r="AE334" s="1553"/>
    </row>
    <row r="335" spans="31:31" ht="15.75">
      <c r="AE335" s="1553"/>
    </row>
    <row r="336" spans="31:31" ht="15.75">
      <c r="AE336" s="1553"/>
    </row>
    <row r="337" spans="31:31" ht="15.75">
      <c r="AE337" s="1553"/>
    </row>
    <row r="338" spans="31:31" ht="15.75">
      <c r="AE338" s="1553"/>
    </row>
    <row r="339" spans="31:31" ht="15.75">
      <c r="AE339" s="1553"/>
    </row>
    <row r="340" spans="31:31" ht="15.75">
      <c r="AE340" s="1553"/>
    </row>
    <row r="341" spans="31:31" ht="15.75">
      <c r="AE341" s="1553"/>
    </row>
    <row r="342" spans="31:31">
      <c r="AE342" s="1544"/>
    </row>
    <row r="343" spans="31:31">
      <c r="AE343" s="1544"/>
    </row>
    <row r="344" spans="31:31">
      <c r="AE344" s="1544"/>
    </row>
    <row r="345" spans="31:31" ht="15.75">
      <c r="AE345" s="1548"/>
    </row>
    <row r="346" spans="31:31" ht="15.75">
      <c r="AE346" s="1548"/>
    </row>
    <row r="347" spans="31:31" ht="15.75">
      <c r="AE347" s="1548"/>
    </row>
    <row r="348" spans="31:31">
      <c r="AE348" s="1544"/>
    </row>
    <row r="349" spans="31:31">
      <c r="AE349" s="1544"/>
    </row>
    <row r="350" spans="31:31">
      <c r="AE350" s="1544"/>
    </row>
    <row r="351" spans="31:31">
      <c r="AE351" s="1544"/>
    </row>
    <row r="352" spans="31:31" ht="15.75">
      <c r="AE352" s="1545"/>
    </row>
    <row r="353" spans="31:31" ht="15.75">
      <c r="AE353" s="1545"/>
    </row>
    <row r="354" spans="31:31" ht="15.75">
      <c r="AE354" s="1545"/>
    </row>
    <row r="355" spans="31:31" ht="15.75">
      <c r="AE355" s="1545"/>
    </row>
    <row r="356" spans="31:31" ht="15.75">
      <c r="AE356" s="1545"/>
    </row>
    <row r="357" spans="31:31" ht="15.75">
      <c r="AE357" s="1545"/>
    </row>
    <row r="358" spans="31:31" ht="15.75">
      <c r="AE358" s="1545"/>
    </row>
    <row r="359" spans="31:31" ht="15.75">
      <c r="AE359" s="1545"/>
    </row>
    <row r="360" spans="31:31" ht="15.75">
      <c r="AE360" s="1545"/>
    </row>
    <row r="361" spans="31:31" ht="15.75">
      <c r="AE361" s="1545"/>
    </row>
    <row r="362" spans="31:31" ht="15.75">
      <c r="AE362" s="1545"/>
    </row>
    <row r="363" spans="31:31" ht="15.75">
      <c r="AE363" s="1545"/>
    </row>
    <row r="364" spans="31:31" ht="15.75">
      <c r="AE364" s="1545"/>
    </row>
    <row r="365" spans="31:31" ht="15.75">
      <c r="AE365" s="1545"/>
    </row>
    <row r="366" spans="31:31" ht="15.75">
      <c r="AE366" s="1545"/>
    </row>
    <row r="367" spans="31:31" ht="15.75">
      <c r="AE367" s="1545"/>
    </row>
    <row r="368" spans="31:31" ht="15.75">
      <c r="AE368" s="1545"/>
    </row>
    <row r="369" spans="31:31" ht="15.75">
      <c r="AE369" s="1545"/>
    </row>
    <row r="370" spans="31:31" ht="15.75">
      <c r="AE370" s="1545"/>
    </row>
    <row r="371" spans="31:31" ht="15.75">
      <c r="AE371" s="1545"/>
    </row>
    <row r="372" spans="31:31" ht="15.75">
      <c r="AE372" s="1545"/>
    </row>
    <row r="373" spans="31:31" ht="15.75">
      <c r="AE373" s="1545"/>
    </row>
    <row r="374" spans="31:31" ht="15.75">
      <c r="AE374" s="1545"/>
    </row>
    <row r="375" spans="31:31" ht="15.75">
      <c r="AE375" s="1545"/>
    </row>
    <row r="376" spans="31:31" ht="15.75">
      <c r="AE376" s="1545"/>
    </row>
    <row r="377" spans="31:31" ht="15.75">
      <c r="AE377" s="1545"/>
    </row>
    <row r="378" spans="31:31" ht="15.75">
      <c r="AE378" s="1545"/>
    </row>
    <row r="379" spans="31:31" ht="15.75">
      <c r="AE379" s="1545"/>
    </row>
    <row r="380" spans="31:31" ht="15.75">
      <c r="AE380" s="1545"/>
    </row>
    <row r="381" spans="31:31" ht="15.75">
      <c r="AE381" s="1545"/>
    </row>
    <row r="382" spans="31:31" ht="15.75">
      <c r="AE382" s="1545"/>
    </row>
    <row r="383" spans="31:31">
      <c r="AE383" s="1544"/>
    </row>
    <row r="384" spans="31:31">
      <c r="AE384" s="1544"/>
    </row>
    <row r="385" spans="31:31">
      <c r="AE385" s="1544"/>
    </row>
    <row r="386" spans="31:31">
      <c r="AE386" s="1544"/>
    </row>
    <row r="387" spans="31:31">
      <c r="AE387" s="1544"/>
    </row>
    <row r="388" spans="31:31" ht="15.75">
      <c r="AE388" s="1546"/>
    </row>
    <row r="389" spans="31:31">
      <c r="AE389" s="1544"/>
    </row>
    <row r="390" spans="31:31">
      <c r="AE390" s="1544"/>
    </row>
    <row r="391" spans="31:31">
      <c r="AE391" s="1544"/>
    </row>
    <row r="392" spans="31:31">
      <c r="AE392" s="1544"/>
    </row>
    <row r="393" spans="31:31">
      <c r="AE393" s="1544"/>
    </row>
    <row r="394" spans="31:31">
      <c r="AE394" s="1544"/>
    </row>
    <row r="395" spans="31:31">
      <c r="AE395" s="1544"/>
    </row>
    <row r="396" spans="31:31">
      <c r="AE396" s="1544"/>
    </row>
    <row r="397" spans="31:31">
      <c r="AE397" s="1544"/>
    </row>
    <row r="398" spans="31:31" ht="16.5" thickBot="1">
      <c r="AE398" s="1555"/>
    </row>
    <row r="399" spans="31:31" ht="15.75">
      <c r="AE399" s="1556"/>
    </row>
  </sheetData>
  <sheetProtection formatCells="0" formatColumns="0" formatRows="0" insertColumns="0" insertRows="0"/>
  <mergeCells count="1">
    <mergeCell ref="I3:J3"/>
  </mergeCells>
  <phoneticPr fontId="38" type="noConversion"/>
  <pageMargins left="0.39370078740157483" right="0.19685039370078741" top="0.59055118110236227" bottom="0.59055118110236227" header="0.51181102362204722" footer="0.31496062992125984"/>
  <pageSetup paperSize="8" scale="91" fitToHeight="0" orientation="landscape" r:id="rId1"/>
  <headerFooter alignWithMargins="0">
    <oddFooter>&amp;LM= Maanrakennus, K/P= Kiveys/Päällystys, V=Viimeistely&amp;C&amp;P(&amp;N)</oddFoot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400"/>
  <sheetViews>
    <sheetView zoomScale="93" zoomScaleNormal="93" zoomScaleSheetLayoutView="95" zoomScalePageLayoutView="80" workbookViewId="0">
      <pane ySplit="18" topLeftCell="A85" activePane="bottomLeft" state="frozen"/>
      <selection pane="bottomLeft" activeCell="H11" sqref="H11"/>
    </sheetView>
  </sheetViews>
  <sheetFormatPr defaultColWidth="18.42578125" defaultRowHeight="15"/>
  <cols>
    <col min="1" max="1" width="68.140625" style="678" customWidth="1"/>
    <col min="2" max="2" width="7" style="678" customWidth="1"/>
    <col min="3" max="3" width="20.42578125" style="678" customWidth="1"/>
    <col min="4" max="4" width="14.5703125" style="678" customWidth="1"/>
    <col min="5" max="5" width="28.140625" style="678" customWidth="1"/>
    <col min="6" max="6" width="18.140625" style="678" customWidth="1"/>
    <col min="7" max="7" width="0.140625" style="678" customWidth="1"/>
    <col min="8" max="8" width="12.7109375" style="678" customWidth="1"/>
    <col min="9" max="19" width="8.7109375" style="678" customWidth="1"/>
    <col min="20" max="20" width="9.7109375" style="678" customWidth="1"/>
    <col min="21" max="21" width="11.140625" style="678" customWidth="1"/>
    <col min="22" max="22" width="11.42578125" style="678" customWidth="1"/>
    <col min="23" max="28" width="9.7109375" style="678" customWidth="1"/>
    <col min="29" max="29" width="9.5703125" style="678" customWidth="1"/>
    <col min="30" max="30" width="71.7109375" style="678" customWidth="1"/>
    <col min="31" max="31" width="15.7109375" customWidth="1"/>
    <col min="32" max="16384" width="18.42578125" style="678"/>
  </cols>
  <sheetData>
    <row r="1" spans="1:31" s="653" customFormat="1" ht="16.149999999999999" customHeight="1">
      <c r="A1" s="1333" t="s">
        <v>891</v>
      </c>
      <c r="B1" s="1333"/>
      <c r="C1" s="1333"/>
      <c r="D1" s="1333"/>
      <c r="E1" s="1334"/>
      <c r="F1" s="1334"/>
      <c r="G1" s="1334"/>
      <c r="H1" s="1333" t="s">
        <v>966</v>
      </c>
      <c r="I1" s="1335"/>
      <c r="J1" s="1335"/>
      <c r="K1" s="1335"/>
      <c r="L1" s="1335"/>
      <c r="M1" s="1335"/>
      <c r="N1" s="1335"/>
      <c r="O1" s="1335"/>
      <c r="P1" s="1335"/>
      <c r="Q1" s="1335"/>
      <c r="R1" s="1335"/>
      <c r="S1" s="1336"/>
      <c r="T1" s="1337"/>
      <c r="U1" s="1338"/>
      <c r="V1" s="1336"/>
      <c r="W1" s="1339"/>
      <c r="X1" s="1339"/>
      <c r="Y1" s="1339"/>
      <c r="Z1" s="1339"/>
      <c r="AA1" s="1339"/>
      <c r="AB1" s="1339"/>
      <c r="AE1"/>
    </row>
    <row r="2" spans="1:31" s="653" customFormat="1" ht="16.149999999999999" customHeight="1">
      <c r="A2" s="1333" t="s">
        <v>892</v>
      </c>
      <c r="B2" s="1333"/>
      <c r="C2" s="1333"/>
      <c r="D2" s="1333"/>
      <c r="E2" s="1334"/>
      <c r="F2" s="1334"/>
      <c r="G2" s="1334"/>
      <c r="H2" s="1340"/>
      <c r="I2" s="1335"/>
      <c r="J2" s="1335"/>
      <c r="K2" s="1335"/>
      <c r="L2" s="1335"/>
      <c r="M2" s="1335"/>
      <c r="N2" s="1335"/>
      <c r="O2" s="1335"/>
      <c r="P2" s="1335"/>
      <c r="Q2" s="1335"/>
      <c r="R2" s="1335"/>
      <c r="S2" s="1335"/>
      <c r="T2" s="1341"/>
      <c r="U2" s="1335"/>
      <c r="V2" s="1335"/>
      <c r="W2" s="1335"/>
      <c r="X2" s="1335"/>
      <c r="Y2" s="1335"/>
      <c r="Z2" s="1335"/>
      <c r="AA2" s="1335"/>
      <c r="AB2" s="1335"/>
      <c r="AE2"/>
    </row>
    <row r="3" spans="1:31" s="653" customFormat="1" ht="16.149999999999999" customHeight="1">
      <c r="A3" s="1333" t="s">
        <v>1067</v>
      </c>
      <c r="B3" s="1333"/>
      <c r="C3" s="1333"/>
      <c r="D3" s="1333"/>
      <c r="E3" s="1334"/>
      <c r="F3" s="1342" t="s">
        <v>969</v>
      </c>
      <c r="G3" s="1282">
        <v>44621</v>
      </c>
      <c r="H3" s="1343" t="s">
        <v>942</v>
      </c>
      <c r="I3" s="1563"/>
      <c r="J3" s="1563"/>
      <c r="K3" s="1335"/>
      <c r="L3" s="1335"/>
      <c r="M3" s="1335"/>
      <c r="N3" s="1335"/>
      <c r="O3" s="1335"/>
      <c r="P3" s="1335"/>
      <c r="Q3" s="1335"/>
      <c r="R3" s="1335"/>
      <c r="S3" s="1335"/>
      <c r="T3" s="1344"/>
      <c r="U3" s="1335"/>
      <c r="V3" s="1335"/>
      <c r="W3" s="1345"/>
      <c r="X3" s="1345"/>
      <c r="Y3" s="1345"/>
      <c r="Z3" s="1345"/>
      <c r="AA3" s="1345"/>
      <c r="AB3" s="1345"/>
      <c r="AC3" s="1168"/>
      <c r="AE3" s="509"/>
    </row>
    <row r="4" spans="1:31" s="653" customFormat="1" ht="16.149999999999999" customHeight="1">
      <c r="A4" s="1333"/>
      <c r="B4" s="1333"/>
      <c r="C4" s="1333"/>
      <c r="D4" s="1333"/>
      <c r="E4" s="1334"/>
      <c r="F4" s="1334"/>
      <c r="G4" s="1334"/>
      <c r="H4" s="1335"/>
      <c r="I4" s="1335"/>
      <c r="J4" s="1335"/>
      <c r="K4" s="1335"/>
      <c r="L4" s="1335"/>
      <c r="M4" s="1335"/>
      <c r="N4" s="1335"/>
      <c r="O4" s="1335"/>
      <c r="P4" s="1335"/>
      <c r="Q4" s="1335"/>
      <c r="R4" s="1335"/>
      <c r="S4" s="1335"/>
      <c r="T4" s="1341"/>
      <c r="U4" s="1335"/>
      <c r="V4" s="1335"/>
      <c r="W4" s="1333"/>
      <c r="X4" s="1333"/>
      <c r="Y4" s="1333"/>
      <c r="Z4" s="1333"/>
      <c r="AA4" s="1333"/>
      <c r="AB4" s="1333"/>
      <c r="AC4" s="1333"/>
      <c r="AE4" s="1558"/>
    </row>
    <row r="5" spans="1:31" s="1347" customFormat="1" ht="18" customHeight="1">
      <c r="A5" s="1346" t="s">
        <v>965</v>
      </c>
      <c r="B5" s="1346"/>
      <c r="C5" s="1346"/>
      <c r="D5" s="1346"/>
      <c r="E5" s="1334"/>
      <c r="F5" s="1334"/>
      <c r="G5" s="1334"/>
      <c r="H5" s="1335"/>
      <c r="I5" s="1335"/>
      <c r="J5" s="1335"/>
      <c r="K5" s="1335"/>
      <c r="L5" s="1335"/>
      <c r="M5" s="1335"/>
      <c r="N5" s="1335"/>
      <c r="O5" s="1335"/>
      <c r="P5" s="1335"/>
      <c r="Q5" s="1335"/>
      <c r="R5" s="1335"/>
      <c r="S5" s="1335"/>
      <c r="T5" s="1341"/>
      <c r="U5" s="1335"/>
      <c r="V5" s="1335"/>
      <c r="W5" s="1335"/>
      <c r="X5" s="1335"/>
      <c r="Y5" s="1335"/>
      <c r="Z5" s="1335"/>
      <c r="AA5" s="1335"/>
      <c r="AB5" s="1335"/>
      <c r="AC5" s="1335"/>
      <c r="AE5" s="1558"/>
    </row>
    <row r="6" spans="1:31" s="1347" customFormat="1" ht="16.149999999999999" customHeight="1">
      <c r="A6" s="1348" t="s">
        <v>893</v>
      </c>
      <c r="B6" s="1348"/>
      <c r="C6" s="1348"/>
      <c r="D6" s="1348"/>
      <c r="E6" s="1334"/>
      <c r="F6" s="1334"/>
      <c r="G6" s="1334"/>
      <c r="H6" s="1335"/>
      <c r="I6" s="1335"/>
      <c r="J6" s="1335"/>
      <c r="K6" s="1335"/>
      <c r="L6" s="1335"/>
      <c r="M6" s="1335"/>
      <c r="N6" s="1335"/>
      <c r="O6" s="1335"/>
      <c r="P6" s="1335"/>
      <c r="Q6" s="1335"/>
      <c r="R6" s="1335"/>
      <c r="S6" s="1335"/>
      <c r="T6" s="1341"/>
      <c r="U6" s="1335"/>
      <c r="V6" s="1335"/>
      <c r="W6" s="1335"/>
      <c r="X6" s="1335"/>
      <c r="Y6" s="1349"/>
      <c r="Z6" s="1350"/>
      <c r="AA6" s="916"/>
      <c r="AB6" s="916"/>
      <c r="AC6" s="916"/>
      <c r="AD6" s="909"/>
      <c r="AE6" s="509"/>
    </row>
    <row r="7" spans="1:31" s="694" customFormat="1" ht="16.149999999999999" customHeight="1">
      <c r="A7" s="1169"/>
      <c r="B7" s="1169"/>
      <c r="C7" s="1169"/>
      <c r="D7" s="1169"/>
      <c r="E7" s="1168"/>
      <c r="F7" s="1169"/>
      <c r="G7" s="1169"/>
      <c r="H7" s="1168"/>
      <c r="I7" s="1168"/>
      <c r="J7" s="1168"/>
      <c r="K7" s="1168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351"/>
      <c r="AA7" s="1350"/>
      <c r="AB7" s="1350"/>
      <c r="AC7" s="1170"/>
      <c r="AD7" s="688"/>
      <c r="AE7" s="1558"/>
    </row>
    <row r="8" spans="1:31" s="694" customFormat="1" ht="16.149999999999999" customHeight="1">
      <c r="A8" s="1169" t="s">
        <v>1</v>
      </c>
      <c r="B8" s="1169"/>
      <c r="C8" s="1169"/>
      <c r="D8" s="1169"/>
      <c r="E8" s="1168"/>
      <c r="F8" s="1169"/>
      <c r="G8" s="653"/>
      <c r="H8" s="1169" t="s">
        <v>115</v>
      </c>
      <c r="I8" s="1168"/>
      <c r="J8" s="1168"/>
      <c r="K8" s="1168"/>
      <c r="L8" s="1168"/>
      <c r="M8" s="1168"/>
      <c r="N8" s="1168"/>
      <c r="O8" s="1168"/>
      <c r="P8" s="1168"/>
      <c r="Q8" s="1168"/>
      <c r="R8" s="1168"/>
      <c r="S8" s="1168"/>
      <c r="T8" s="1171"/>
      <c r="U8" s="1168"/>
      <c r="V8" s="1168"/>
      <c r="W8" s="1168"/>
      <c r="X8" s="1168"/>
      <c r="Y8" s="1278"/>
      <c r="Z8" s="1352"/>
      <c r="AA8" s="1350"/>
      <c r="AB8" s="1350"/>
      <c r="AC8" s="1278"/>
      <c r="AD8" s="688"/>
      <c r="AE8" s="1558"/>
    </row>
    <row r="9" spans="1:31" s="688" customFormat="1" ht="16.149999999999999" customHeight="1" thickBot="1">
      <c r="A9" s="1168"/>
      <c r="B9" s="1168"/>
      <c r="C9" s="1168"/>
      <c r="D9" s="1168"/>
      <c r="E9" s="1168"/>
      <c r="F9" s="1168"/>
      <c r="G9" s="1168"/>
      <c r="H9" s="1168"/>
      <c r="I9" s="1168"/>
      <c r="J9" s="1168"/>
      <c r="K9" s="1168"/>
      <c r="L9" s="1168"/>
      <c r="M9" s="1168"/>
      <c r="N9" s="1168"/>
      <c r="O9" s="1168"/>
      <c r="P9" s="1168"/>
      <c r="Q9" s="1168"/>
      <c r="R9" s="1168"/>
      <c r="S9" s="1168"/>
      <c r="T9" s="1168"/>
      <c r="U9" s="1353"/>
      <c r="V9" s="1168"/>
      <c r="W9" s="1354"/>
      <c r="X9" s="1354"/>
      <c r="Y9" s="1352"/>
      <c r="Z9" s="648"/>
      <c r="AA9" s="1350"/>
      <c r="AB9" s="1350"/>
      <c r="AC9" s="1352"/>
      <c r="AE9" s="1558"/>
    </row>
    <row r="10" spans="1:31" s="648" customFormat="1" ht="16.149999999999999" customHeight="1">
      <c r="A10" s="1326" t="s">
        <v>2</v>
      </c>
      <c r="B10" s="1371" t="s">
        <v>1033</v>
      </c>
      <c r="C10" s="1356" t="s">
        <v>1055</v>
      </c>
      <c r="D10" s="1356" t="s">
        <v>1058</v>
      </c>
      <c r="E10" s="649" t="s">
        <v>3</v>
      </c>
      <c r="F10" s="649" t="s">
        <v>4</v>
      </c>
      <c r="G10" s="649" t="s">
        <v>5</v>
      </c>
      <c r="H10" s="1225" t="s">
        <v>6</v>
      </c>
      <c r="I10" s="1226" t="s">
        <v>7</v>
      </c>
      <c r="J10" s="1227" t="s">
        <v>8</v>
      </c>
      <c r="K10" s="1228" t="s">
        <v>8</v>
      </c>
      <c r="L10" s="1228" t="s">
        <v>8</v>
      </c>
      <c r="M10" s="1225" t="s">
        <v>8</v>
      </c>
      <c r="N10" s="1327" t="s">
        <v>9</v>
      </c>
      <c r="O10" s="1227" t="s">
        <v>8</v>
      </c>
      <c r="P10" s="1228" t="s">
        <v>8</v>
      </c>
      <c r="Q10" s="1228" t="s">
        <v>8</v>
      </c>
      <c r="R10" s="1228" t="s">
        <v>8</v>
      </c>
      <c r="S10" s="1225" t="s">
        <v>929</v>
      </c>
      <c r="T10" s="1226" t="s">
        <v>10</v>
      </c>
      <c r="U10" s="1328" t="s">
        <v>930</v>
      </c>
      <c r="V10" s="1329" t="s">
        <v>931</v>
      </c>
      <c r="W10" s="1330" t="s">
        <v>1052</v>
      </c>
      <c r="X10" s="1330"/>
      <c r="Y10" s="1330"/>
      <c r="Z10" s="1331"/>
      <c r="AA10" s="1330"/>
      <c r="AB10" s="1330"/>
      <c r="AC10" s="1332"/>
      <c r="AD10" s="985" t="s">
        <v>680</v>
      </c>
      <c r="AE10" s="1557"/>
    </row>
    <row r="11" spans="1:31" s="648" customFormat="1" ht="16.149999999999999" customHeight="1" thickBot="1">
      <c r="A11" s="699"/>
      <c r="B11" s="1357"/>
      <c r="C11" s="1371" t="s">
        <v>1056</v>
      </c>
      <c r="D11" s="1371" t="s">
        <v>1059</v>
      </c>
      <c r="E11" s="649" t="s">
        <v>11</v>
      </c>
      <c r="F11" s="649" t="s">
        <v>12</v>
      </c>
      <c r="G11" s="649" t="s">
        <v>13</v>
      </c>
      <c r="H11" s="1225">
        <v>2023</v>
      </c>
      <c r="I11" s="1226">
        <v>2022</v>
      </c>
      <c r="J11" s="1227">
        <v>2023</v>
      </c>
      <c r="K11" s="1228">
        <v>2024</v>
      </c>
      <c r="L11" s="1228">
        <v>2025</v>
      </c>
      <c r="M11" s="1225">
        <v>2026</v>
      </c>
      <c r="N11" s="1228">
        <v>2027</v>
      </c>
      <c r="O11" s="1227">
        <v>2028</v>
      </c>
      <c r="P11" s="1228">
        <v>2029</v>
      </c>
      <c r="Q11" s="1228">
        <v>2030</v>
      </c>
      <c r="R11" s="1228">
        <v>2031</v>
      </c>
      <c r="S11" s="1225">
        <v>2032</v>
      </c>
      <c r="T11" s="1229">
        <v>2023</v>
      </c>
      <c r="U11" s="1230">
        <v>2024</v>
      </c>
      <c r="V11" s="1231">
        <v>2025</v>
      </c>
      <c r="W11" s="1230">
        <v>2026</v>
      </c>
      <c r="X11" s="650">
        <v>2027</v>
      </c>
      <c r="Y11" s="1232">
        <v>2028</v>
      </c>
      <c r="Z11" s="650">
        <v>2029</v>
      </c>
      <c r="AA11" s="650">
        <v>2030</v>
      </c>
      <c r="AB11" s="650">
        <v>2031</v>
      </c>
      <c r="AC11" s="1231">
        <v>2032</v>
      </c>
      <c r="AD11" s="985"/>
      <c r="AE11" s="1542" t="s">
        <v>1119</v>
      </c>
    </row>
    <row r="12" spans="1:31" s="648" customFormat="1" ht="16.149999999999999" customHeight="1" thickBot="1">
      <c r="A12" s="974"/>
      <c r="B12" s="1358"/>
      <c r="C12" s="1402" t="s">
        <v>1057</v>
      </c>
      <c r="D12" s="1358"/>
      <c r="E12" s="651" t="s">
        <v>15</v>
      </c>
      <c r="F12" s="651" t="s">
        <v>105</v>
      </c>
      <c r="G12" s="651" t="s">
        <v>106</v>
      </c>
      <c r="H12" s="738" t="s">
        <v>18</v>
      </c>
      <c r="I12" s="739" t="s">
        <v>19</v>
      </c>
      <c r="J12" s="651" t="s">
        <v>19</v>
      </c>
      <c r="K12" s="651" t="s">
        <v>19</v>
      </c>
      <c r="L12" s="651" t="s">
        <v>19</v>
      </c>
      <c r="M12" s="651" t="s">
        <v>19</v>
      </c>
      <c r="N12" s="651" t="s">
        <v>19</v>
      </c>
      <c r="O12" s="651" t="s">
        <v>19</v>
      </c>
      <c r="P12" s="651" t="s">
        <v>19</v>
      </c>
      <c r="Q12" s="651" t="s">
        <v>19</v>
      </c>
      <c r="R12" s="651" t="s">
        <v>19</v>
      </c>
      <c r="S12" s="651" t="s">
        <v>19</v>
      </c>
      <c r="T12" s="1046" t="s">
        <v>106</v>
      </c>
      <c r="U12" s="651" t="s">
        <v>106</v>
      </c>
      <c r="V12" s="651" t="s">
        <v>106</v>
      </c>
      <c r="W12" s="651" t="s">
        <v>106</v>
      </c>
      <c r="X12" s="651" t="s">
        <v>106</v>
      </c>
      <c r="Y12" s="651" t="s">
        <v>106</v>
      </c>
      <c r="Z12" s="651" t="s">
        <v>106</v>
      </c>
      <c r="AA12" s="651" t="s">
        <v>106</v>
      </c>
      <c r="AB12" s="651" t="s">
        <v>106</v>
      </c>
      <c r="AC12" s="991" t="s">
        <v>106</v>
      </c>
      <c r="AD12" s="969"/>
      <c r="AE12" s="1543" t="s">
        <v>1120</v>
      </c>
    </row>
    <row r="13" spans="1:31" s="688" customFormat="1" ht="16.149999999999999" customHeight="1">
      <c r="A13" s="1096"/>
      <c r="B13" s="652"/>
      <c r="C13" s="652"/>
      <c r="D13" s="652"/>
      <c r="E13" s="652"/>
      <c r="F13" s="652"/>
      <c r="G13" s="652"/>
      <c r="H13" s="992"/>
      <c r="I13" s="1080"/>
      <c r="J13" s="742"/>
      <c r="K13" s="742"/>
      <c r="L13" s="831"/>
      <c r="M13" s="831"/>
      <c r="N13" s="831"/>
      <c r="O13" s="831"/>
      <c r="P13" s="831"/>
      <c r="Q13" s="831"/>
      <c r="R13" s="831"/>
      <c r="S13" s="831"/>
      <c r="T13" s="1047"/>
      <c r="U13" s="832"/>
      <c r="V13" s="1027"/>
      <c r="W13" s="1027"/>
      <c r="X13" s="1027"/>
      <c r="Y13" s="1027"/>
      <c r="Z13" s="1027"/>
      <c r="AA13" s="1027"/>
      <c r="AB13" s="1027"/>
      <c r="AC13" s="992"/>
      <c r="AD13" s="986"/>
      <c r="AE13" s="1545"/>
    </row>
    <row r="14" spans="1:31" s="684" customFormat="1" ht="16.149999999999999" customHeight="1">
      <c r="A14" s="702" t="s">
        <v>890</v>
      </c>
      <c r="B14" s="689"/>
      <c r="C14" s="689"/>
      <c r="D14" s="689"/>
      <c r="E14" s="689"/>
      <c r="F14" s="689"/>
      <c r="G14" s="665">
        <f>G21</f>
        <v>8400</v>
      </c>
      <c r="H14" s="1097"/>
      <c r="I14" s="1081"/>
      <c r="J14" s="748"/>
      <c r="K14" s="748"/>
      <c r="L14" s="690"/>
      <c r="M14" s="690"/>
      <c r="N14" s="690"/>
      <c r="O14" s="690"/>
      <c r="P14" s="690"/>
      <c r="Q14" s="690"/>
      <c r="R14" s="690"/>
      <c r="S14" s="833"/>
      <c r="T14" s="1048">
        <f t="shared" ref="T14:AC14" si="0">T21</f>
        <v>2710</v>
      </c>
      <c r="U14" s="1004">
        <f t="shared" si="0"/>
        <v>3400</v>
      </c>
      <c r="V14" s="777">
        <f t="shared" si="0"/>
        <v>3460</v>
      </c>
      <c r="W14" s="777">
        <f t="shared" si="0"/>
        <v>3050</v>
      </c>
      <c r="X14" s="777">
        <f t="shared" si="0"/>
        <v>1470</v>
      </c>
      <c r="Y14" s="777">
        <f t="shared" si="0"/>
        <v>2090</v>
      </c>
      <c r="Z14" s="777">
        <f t="shared" si="0"/>
        <v>1820</v>
      </c>
      <c r="AA14" s="777">
        <f t="shared" si="0"/>
        <v>2270</v>
      </c>
      <c r="AB14" s="777">
        <f t="shared" si="0"/>
        <v>3910</v>
      </c>
      <c r="AC14" s="1005">
        <f t="shared" si="0"/>
        <v>3660</v>
      </c>
      <c r="AD14" s="987"/>
      <c r="AE14" s="1545"/>
    </row>
    <row r="15" spans="1:31" s="691" customFormat="1" ht="16.149999999999999" customHeight="1">
      <c r="A15" s="977"/>
      <c r="B15" s="656"/>
      <c r="C15" s="656"/>
      <c r="D15" s="656"/>
      <c r="E15" s="656"/>
      <c r="F15" s="656"/>
      <c r="G15" s="656"/>
      <c r="H15" s="842"/>
      <c r="I15" s="1082"/>
      <c r="J15" s="753"/>
      <c r="K15" s="753"/>
      <c r="L15" s="753"/>
      <c r="M15" s="834"/>
      <c r="N15" s="834"/>
      <c r="O15" s="834"/>
      <c r="P15" s="834"/>
      <c r="Q15" s="834"/>
      <c r="R15" s="834"/>
      <c r="S15" s="835"/>
      <c r="T15" s="1049"/>
      <c r="U15" s="832"/>
      <c r="V15" s="1158"/>
      <c r="W15" s="1158"/>
      <c r="X15" s="1158"/>
      <c r="Y15" s="1158"/>
      <c r="Z15" s="1158"/>
      <c r="AA15" s="1158"/>
      <c r="AB15" s="1158"/>
      <c r="AC15" s="842"/>
      <c r="AD15" s="988"/>
      <c r="AE15" s="1545"/>
    </row>
    <row r="16" spans="1:31" s="691" customFormat="1" ht="16.149999999999999" customHeight="1">
      <c r="A16" s="702" t="s">
        <v>908</v>
      </c>
      <c r="B16" s="1059"/>
      <c r="C16" s="1059"/>
      <c r="D16" s="1059"/>
      <c r="E16" s="1059"/>
      <c r="F16" s="1059"/>
      <c r="G16" s="1059">
        <f>G104</f>
        <v>5600</v>
      </c>
      <c r="H16" s="1098"/>
      <c r="I16" s="1083"/>
      <c r="J16" s="1060"/>
      <c r="K16" s="1060"/>
      <c r="L16" s="1061"/>
      <c r="M16" s="1061"/>
      <c r="N16" s="1061"/>
      <c r="O16" s="1061"/>
      <c r="P16" s="1061"/>
      <c r="Q16" s="1061"/>
      <c r="R16" s="1061"/>
      <c r="S16" s="1062"/>
      <c r="T16" s="1050">
        <f>T104</f>
        <v>170</v>
      </c>
      <c r="U16" s="1109">
        <f t="shared" ref="U16:AC16" si="1">U104</f>
        <v>660</v>
      </c>
      <c r="V16" s="1156">
        <f t="shared" si="1"/>
        <v>700</v>
      </c>
      <c r="W16" s="1156">
        <f t="shared" si="1"/>
        <v>320</v>
      </c>
      <c r="X16" s="1156">
        <f t="shared" si="1"/>
        <v>680</v>
      </c>
      <c r="Y16" s="1156">
        <f t="shared" si="1"/>
        <v>1080</v>
      </c>
      <c r="Z16" s="1156">
        <f t="shared" si="1"/>
        <v>830</v>
      </c>
      <c r="AA16" s="1156">
        <f t="shared" si="1"/>
        <v>830</v>
      </c>
      <c r="AB16" s="1156">
        <f t="shared" si="1"/>
        <v>830</v>
      </c>
      <c r="AC16" s="1157">
        <f t="shared" si="1"/>
        <v>830</v>
      </c>
      <c r="AD16" s="1064"/>
      <c r="AE16" s="1545"/>
    </row>
    <row r="17" spans="1:36" s="684" customFormat="1" ht="16.149999999999999" customHeight="1">
      <c r="A17" s="1054"/>
      <c r="B17" s="1053"/>
      <c r="C17" s="1053"/>
      <c r="D17" s="1053"/>
      <c r="E17" s="1053"/>
      <c r="F17" s="1053"/>
      <c r="G17" s="1053"/>
      <c r="H17" s="1099"/>
      <c r="I17" s="1084"/>
      <c r="J17" s="870"/>
      <c r="K17" s="870"/>
      <c r="L17" s="704"/>
      <c r="M17" s="704"/>
      <c r="N17" s="1134"/>
      <c r="O17" s="1134"/>
      <c r="P17" s="1134"/>
      <c r="Q17" s="1134"/>
      <c r="R17" s="1134"/>
      <c r="S17" s="1055"/>
      <c r="T17" s="1049"/>
      <c r="U17" s="1053"/>
      <c r="V17" s="1056"/>
      <c r="W17" s="1056"/>
      <c r="X17" s="1056"/>
      <c r="Y17" s="1056"/>
      <c r="Z17" s="1056"/>
      <c r="AA17" s="1056"/>
      <c r="AB17" s="1056"/>
      <c r="AC17" s="1057"/>
      <c r="AD17" s="1058"/>
      <c r="AE17" s="1545"/>
    </row>
    <row r="18" spans="1:36" s="684" customFormat="1" ht="16.149999999999999" customHeight="1">
      <c r="A18" s="705" t="s">
        <v>403</v>
      </c>
      <c r="B18" s="689"/>
      <c r="C18" s="689"/>
      <c r="D18" s="689"/>
      <c r="E18" s="689"/>
      <c r="F18" s="689"/>
      <c r="G18" s="665">
        <f>SUM(G14:G17)</f>
        <v>14000</v>
      </c>
      <c r="H18" s="1097"/>
      <c r="I18" s="1081"/>
      <c r="J18" s="762"/>
      <c r="K18" s="762"/>
      <c r="L18" s="762"/>
      <c r="M18" s="759"/>
      <c r="N18" s="1014"/>
      <c r="O18" s="1014"/>
      <c r="P18" s="1014"/>
      <c r="Q18" s="1014"/>
      <c r="R18" s="1014"/>
      <c r="S18" s="1041"/>
      <c r="T18" s="1051">
        <f t="shared" ref="T18:AC18" si="2">SUM(T14:T17)</f>
        <v>2880</v>
      </c>
      <c r="U18" s="1045">
        <f t="shared" si="2"/>
        <v>4060</v>
      </c>
      <c r="V18" s="763">
        <f t="shared" si="2"/>
        <v>4160</v>
      </c>
      <c r="W18" s="763">
        <f t="shared" si="2"/>
        <v>3370</v>
      </c>
      <c r="X18" s="763">
        <f t="shared" si="2"/>
        <v>2150</v>
      </c>
      <c r="Y18" s="763">
        <f t="shared" si="2"/>
        <v>3170</v>
      </c>
      <c r="Z18" s="763">
        <f t="shared" si="2"/>
        <v>2650</v>
      </c>
      <c r="AA18" s="763">
        <f t="shared" si="2"/>
        <v>3100</v>
      </c>
      <c r="AB18" s="763">
        <f t="shared" si="2"/>
        <v>4740</v>
      </c>
      <c r="AC18" s="980">
        <f t="shared" si="2"/>
        <v>4490</v>
      </c>
      <c r="AD18" s="989"/>
      <c r="AE18" s="1545"/>
    </row>
    <row r="19" spans="1:36" s="692" customFormat="1" ht="16.149999999999999" customHeight="1" thickBot="1">
      <c r="A19" s="1100"/>
      <c r="B19" s="768"/>
      <c r="C19" s="768"/>
      <c r="D19" s="768"/>
      <c r="E19" s="768"/>
      <c r="F19" s="768"/>
      <c r="G19" s="768"/>
      <c r="H19" s="921"/>
      <c r="I19" s="1085"/>
      <c r="J19" s="922"/>
      <c r="K19" s="922"/>
      <c r="L19" s="938"/>
      <c r="M19" s="938"/>
      <c r="N19" s="938"/>
      <c r="O19" s="938"/>
      <c r="P19" s="938"/>
      <c r="Q19" s="938"/>
      <c r="R19" s="938"/>
      <c r="S19" s="939"/>
      <c r="T19" s="1148"/>
      <c r="U19" s="768"/>
      <c r="V19" s="769"/>
      <c r="W19" s="769"/>
      <c r="X19" s="769"/>
      <c r="Y19" s="769"/>
      <c r="Z19" s="769"/>
      <c r="AA19" s="769"/>
      <c r="AB19" s="769"/>
      <c r="AC19" s="921"/>
      <c r="AD19" s="990"/>
      <c r="AE19" s="1545"/>
    </row>
    <row r="20" spans="1:36" s="693" customFormat="1" ht="16.149999999999999" customHeight="1">
      <c r="A20" s="1101"/>
      <c r="B20" s="1372"/>
      <c r="C20" s="1372"/>
      <c r="D20" s="1372"/>
      <c r="E20" s="917"/>
      <c r="F20" s="917"/>
      <c r="G20" s="917"/>
      <c r="H20" s="776"/>
      <c r="I20" s="1086"/>
      <c r="J20" s="940"/>
      <c r="K20" s="941"/>
      <c r="L20" s="941"/>
      <c r="M20" s="941"/>
      <c r="N20" s="941"/>
      <c r="O20" s="941"/>
      <c r="P20" s="941"/>
      <c r="Q20" s="941"/>
      <c r="R20" s="941"/>
      <c r="S20" s="941"/>
      <c r="T20" s="1070"/>
      <c r="U20" s="1115"/>
      <c r="V20" s="774"/>
      <c r="W20" s="774"/>
      <c r="X20" s="774"/>
      <c r="Y20" s="774"/>
      <c r="Z20" s="774"/>
      <c r="AA20" s="774"/>
      <c r="AB20" s="774"/>
      <c r="AC20" s="776"/>
      <c r="AD20" s="932"/>
      <c r="AE20" s="1545"/>
    </row>
    <row r="21" spans="1:36" s="684" customFormat="1" ht="16.149999999999999" customHeight="1">
      <c r="A21" s="923" t="s">
        <v>667</v>
      </c>
      <c r="B21" s="1373"/>
      <c r="C21" s="1373"/>
      <c r="D21" s="1373"/>
      <c r="E21" s="665">
        <f>E25+E98</f>
        <v>0</v>
      </c>
      <c r="F21" s="664"/>
      <c r="G21" s="665">
        <f>G25+G83+G98</f>
        <v>8400</v>
      </c>
      <c r="H21" s="799"/>
      <c r="I21" s="1087"/>
      <c r="J21" s="779"/>
      <c r="K21" s="780"/>
      <c r="L21" s="780"/>
      <c r="M21" s="780"/>
      <c r="N21" s="780"/>
      <c r="O21" s="780"/>
      <c r="P21" s="780"/>
      <c r="Q21" s="780"/>
      <c r="R21" s="780"/>
      <c r="S21" s="780"/>
      <c r="T21" s="1489">
        <f>T25+T75+T83+T98</f>
        <v>2710</v>
      </c>
      <c r="U21" s="1490">
        <f>U25+U75+U83+U98</f>
        <v>3400</v>
      </c>
      <c r="V21" s="1445">
        <f t="shared" ref="V21:AC21" si="3">V25+V75+V83+V98</f>
        <v>3460</v>
      </c>
      <c r="W21" s="1445">
        <f t="shared" si="3"/>
        <v>3050</v>
      </c>
      <c r="X21" s="1445">
        <f t="shared" si="3"/>
        <v>1470</v>
      </c>
      <c r="Y21" s="1445">
        <f t="shared" si="3"/>
        <v>2090</v>
      </c>
      <c r="Z21" s="1445">
        <f t="shared" si="3"/>
        <v>1820</v>
      </c>
      <c r="AA21" s="1445">
        <f t="shared" si="3"/>
        <v>2270</v>
      </c>
      <c r="AB21" s="1445">
        <f t="shared" si="3"/>
        <v>3910</v>
      </c>
      <c r="AC21" s="1491">
        <f t="shared" si="3"/>
        <v>3660</v>
      </c>
      <c r="AD21" s="823"/>
      <c r="AE21" s="1545"/>
      <c r="AF21" s="688"/>
      <c r="AG21" s="688"/>
      <c r="AH21" s="688"/>
      <c r="AI21" s="688"/>
      <c r="AJ21" s="688"/>
    </row>
    <row r="22" spans="1:36" ht="16.149999999999999" customHeight="1">
      <c r="A22" s="924" t="s">
        <v>807</v>
      </c>
      <c r="B22" s="1374"/>
      <c r="C22" s="1374"/>
      <c r="D22" s="1374"/>
      <c r="E22" s="671"/>
      <c r="F22" s="671"/>
      <c r="G22" s="671"/>
      <c r="H22" s="803"/>
      <c r="I22" s="1088"/>
      <c r="J22" s="801"/>
      <c r="K22" s="673"/>
      <c r="L22" s="673"/>
      <c r="M22" s="673"/>
      <c r="N22" s="673"/>
      <c r="O22" s="673"/>
      <c r="P22" s="673"/>
      <c r="Q22" s="673"/>
      <c r="R22" s="673"/>
      <c r="S22" s="673"/>
      <c r="T22" s="1462">
        <v>2400</v>
      </c>
      <c r="U22" s="1469">
        <v>2200</v>
      </c>
      <c r="V22" s="1450">
        <v>2000</v>
      </c>
      <c r="W22" s="1450">
        <v>1700</v>
      </c>
      <c r="X22" s="1450">
        <v>2000</v>
      </c>
      <c r="Y22" s="1450">
        <v>2000</v>
      </c>
      <c r="Z22" s="1450">
        <v>2300</v>
      </c>
      <c r="AA22" s="1450">
        <v>2400</v>
      </c>
      <c r="AB22" s="1450">
        <v>3700</v>
      </c>
      <c r="AC22" s="1470">
        <v>3700</v>
      </c>
      <c r="AD22" s="933"/>
      <c r="AE22" s="1544"/>
      <c r="AF22" s="694"/>
      <c r="AG22" s="694"/>
      <c r="AH22" s="694"/>
      <c r="AI22" s="694"/>
      <c r="AJ22" s="694"/>
    </row>
    <row r="23" spans="1:36" ht="16.149999999999999" customHeight="1">
      <c r="A23" s="1142" t="s">
        <v>904</v>
      </c>
      <c r="B23" s="1375"/>
      <c r="C23" s="1375"/>
      <c r="D23" s="1375"/>
      <c r="E23" s="671"/>
      <c r="F23" s="671"/>
      <c r="G23" s="671"/>
      <c r="H23" s="803"/>
      <c r="I23" s="1088"/>
      <c r="J23" s="801"/>
      <c r="K23" s="673"/>
      <c r="L23" s="673"/>
      <c r="M23" s="673"/>
      <c r="N23" s="673"/>
      <c r="O23" s="673"/>
      <c r="P23" s="673"/>
      <c r="Q23" s="673"/>
      <c r="R23" s="673"/>
      <c r="S23" s="673"/>
      <c r="T23" s="1463">
        <f>T22-T21</f>
        <v>-310</v>
      </c>
      <c r="U23" s="1471">
        <f t="shared" ref="U23:AC23" si="4">U22-U21</f>
        <v>-1200</v>
      </c>
      <c r="V23" s="1451">
        <f t="shared" si="4"/>
        <v>-1460</v>
      </c>
      <c r="W23" s="1451">
        <f t="shared" si="4"/>
        <v>-1350</v>
      </c>
      <c r="X23" s="1451">
        <f t="shared" si="4"/>
        <v>530</v>
      </c>
      <c r="Y23" s="1451">
        <f t="shared" si="4"/>
        <v>-90</v>
      </c>
      <c r="Z23" s="1451">
        <f t="shared" si="4"/>
        <v>480</v>
      </c>
      <c r="AA23" s="1451">
        <f t="shared" si="4"/>
        <v>130</v>
      </c>
      <c r="AB23" s="1451">
        <f t="shared" si="4"/>
        <v>-210</v>
      </c>
      <c r="AC23" s="1472">
        <f t="shared" si="4"/>
        <v>40</v>
      </c>
      <c r="AD23" s="933"/>
      <c r="AE23" s="1544"/>
      <c r="AF23" s="694"/>
      <c r="AG23" s="694"/>
      <c r="AH23" s="694"/>
      <c r="AI23" s="694"/>
      <c r="AJ23" s="694"/>
    </row>
    <row r="24" spans="1:36" ht="16.149999999999999" customHeight="1">
      <c r="A24" s="924"/>
      <c r="B24" s="1374"/>
      <c r="C24" s="1374"/>
      <c r="D24" s="1374"/>
      <c r="E24" s="671"/>
      <c r="F24" s="671"/>
      <c r="G24" s="671"/>
      <c r="H24" s="803"/>
      <c r="I24" s="1088"/>
      <c r="J24" s="801"/>
      <c r="K24" s="673"/>
      <c r="L24" s="673"/>
      <c r="M24" s="673"/>
      <c r="N24" s="673"/>
      <c r="O24" s="673"/>
      <c r="P24" s="673"/>
      <c r="Q24" s="673"/>
      <c r="R24" s="673"/>
      <c r="S24" s="673"/>
      <c r="T24" s="1452"/>
      <c r="U24" s="1497"/>
      <c r="V24" s="1492"/>
      <c r="W24" s="1492"/>
      <c r="X24" s="1492"/>
      <c r="Y24" s="1492"/>
      <c r="Z24" s="1492"/>
      <c r="AA24" s="1492"/>
      <c r="AB24" s="1492"/>
      <c r="AC24" s="1493"/>
      <c r="AD24" s="933"/>
      <c r="AE24" s="1544"/>
      <c r="AF24" s="694"/>
      <c r="AG24" s="694"/>
      <c r="AH24" s="694"/>
      <c r="AI24" s="694"/>
      <c r="AJ24" s="694"/>
    </row>
    <row r="25" spans="1:36" ht="16.149999999999999" customHeight="1">
      <c r="A25" s="710" t="s">
        <v>116</v>
      </c>
      <c r="B25" s="1376"/>
      <c r="C25" s="1376"/>
      <c r="D25" s="1376"/>
      <c r="E25" s="676"/>
      <c r="F25" s="674"/>
      <c r="G25" s="676"/>
      <c r="H25" s="803"/>
      <c r="I25" s="1088"/>
      <c r="J25" s="801"/>
      <c r="K25" s="673"/>
      <c r="L25" s="675"/>
      <c r="M25" s="675"/>
      <c r="N25" s="675"/>
      <c r="O25" s="675"/>
      <c r="P25" s="675"/>
      <c r="Q25" s="675"/>
      <c r="R25" s="675"/>
      <c r="S25" s="675"/>
      <c r="T25" s="1050">
        <f>SUM(T26:T73)</f>
        <v>2120</v>
      </c>
      <c r="U25" s="1109">
        <f t="shared" ref="U25:AC25" si="5">SUM(U26:U73)</f>
        <v>3240</v>
      </c>
      <c r="V25" s="1156">
        <f t="shared" si="5"/>
        <v>3300</v>
      </c>
      <c r="W25" s="1156">
        <f t="shared" si="5"/>
        <v>2520</v>
      </c>
      <c r="X25" s="1156">
        <f t="shared" si="5"/>
        <v>500</v>
      </c>
      <c r="Y25" s="1156">
        <f t="shared" si="5"/>
        <v>300</v>
      </c>
      <c r="Z25" s="1156">
        <f t="shared" si="5"/>
        <v>0</v>
      </c>
      <c r="AA25" s="1156">
        <f t="shared" si="5"/>
        <v>250</v>
      </c>
      <c r="AB25" s="1156">
        <f t="shared" si="5"/>
        <v>250</v>
      </c>
      <c r="AC25" s="1157">
        <f t="shared" si="5"/>
        <v>0</v>
      </c>
      <c r="AD25" s="933"/>
      <c r="AE25" s="1547"/>
    </row>
    <row r="26" spans="1:36" ht="16.149999999999999" customHeight="1">
      <c r="A26" s="1102"/>
      <c r="B26" s="1377"/>
      <c r="C26" s="1377"/>
      <c r="D26" s="1377"/>
      <c r="E26" s="674"/>
      <c r="F26" s="674"/>
      <c r="G26" s="674"/>
      <c r="H26" s="803"/>
      <c r="I26" s="1093"/>
      <c r="J26" s="801"/>
      <c r="K26" s="673"/>
      <c r="L26" s="675"/>
      <c r="M26" s="675"/>
      <c r="N26" s="675"/>
      <c r="O26" s="675"/>
      <c r="P26" s="675"/>
      <c r="Q26" s="675"/>
      <c r="R26" s="675"/>
      <c r="S26" s="675"/>
      <c r="T26" s="1072"/>
      <c r="U26" s="845"/>
      <c r="V26" s="789"/>
      <c r="W26" s="789"/>
      <c r="X26" s="789"/>
      <c r="Y26" s="789"/>
      <c r="Z26" s="789"/>
      <c r="AA26" s="789"/>
      <c r="AB26" s="789"/>
      <c r="AC26" s="790"/>
      <c r="AD26" s="933"/>
      <c r="AE26" s="1545"/>
    </row>
    <row r="27" spans="1:36" ht="16.149999999999999" customHeight="1">
      <c r="A27" s="713" t="s">
        <v>1082</v>
      </c>
      <c r="B27" s="1378" t="s">
        <v>1068</v>
      </c>
      <c r="C27" s="1377"/>
      <c r="D27" s="1377"/>
      <c r="E27" s="674"/>
      <c r="F27" s="674"/>
      <c r="G27" s="671">
        <v>1000</v>
      </c>
      <c r="H27" s="803"/>
      <c r="I27" s="1093"/>
      <c r="J27" s="801"/>
      <c r="K27" s="673">
        <v>0.05</v>
      </c>
      <c r="L27" s="673">
        <v>0.5</v>
      </c>
      <c r="M27" s="673">
        <v>0.4</v>
      </c>
      <c r="N27" s="675"/>
      <c r="O27" s="675"/>
      <c r="P27" s="675"/>
      <c r="Q27" s="675"/>
      <c r="R27" s="675"/>
      <c r="S27" s="675"/>
      <c r="T27" s="1049">
        <f t="shared" ref="T27" si="6">ROUND(J27*$G27,-1)</f>
        <v>0</v>
      </c>
      <c r="U27" s="845">
        <f t="shared" ref="U27" si="7">ROUND(K27*$G27,-1)</f>
        <v>50</v>
      </c>
      <c r="V27" s="789">
        <f t="shared" ref="V27" si="8">ROUND(L27*$G27,-1)</f>
        <v>500</v>
      </c>
      <c r="W27" s="789">
        <f t="shared" ref="W27" si="9">ROUND(M27*$G27,-1)</f>
        <v>400</v>
      </c>
      <c r="X27" s="789">
        <f t="shared" ref="X27" si="10">ROUND(N27*$G27,-1)</f>
        <v>0</v>
      </c>
      <c r="Y27" s="789">
        <f t="shared" ref="Y27" si="11">ROUND(O27*$G27,-1)</f>
        <v>0</v>
      </c>
      <c r="Z27" s="789">
        <f t="shared" ref="Z27" si="12">ROUND(P27*$G27,-1)</f>
        <v>0</v>
      </c>
      <c r="AA27" s="789">
        <f t="shared" ref="AA27" si="13">ROUND(Q27*$G27,-1)</f>
        <v>0</v>
      </c>
      <c r="AB27" s="789">
        <f t="shared" ref="AB27" si="14">ROUND(R27*$G27,-1)</f>
        <v>0</v>
      </c>
      <c r="AC27" s="790">
        <f t="shared" ref="AC27" si="15">ROUND(S27*$G27,-1)</f>
        <v>0</v>
      </c>
      <c r="AD27" s="933"/>
      <c r="AE27" s="1547" t="s">
        <v>1121</v>
      </c>
    </row>
    <row r="28" spans="1:36" ht="16.149999999999999" customHeight="1">
      <c r="A28" s="713" t="s">
        <v>1107</v>
      </c>
      <c r="B28" s="1378"/>
      <c r="C28" s="1377"/>
      <c r="D28" s="1377"/>
      <c r="E28" s="674"/>
      <c r="F28" s="674"/>
      <c r="G28" s="671">
        <v>1000</v>
      </c>
      <c r="H28" s="803"/>
      <c r="I28" s="1093"/>
      <c r="J28" s="801">
        <v>0.05</v>
      </c>
      <c r="K28" s="673">
        <v>0.5</v>
      </c>
      <c r="L28" s="673">
        <v>0.4</v>
      </c>
      <c r="M28" s="673"/>
      <c r="N28" s="675"/>
      <c r="O28" s="675"/>
      <c r="P28" s="675"/>
      <c r="Q28" s="675"/>
      <c r="R28" s="675"/>
      <c r="S28" s="675"/>
      <c r="T28" s="1049">
        <f t="shared" ref="T28" si="16">ROUND(J28*$G28,-1)</f>
        <v>50</v>
      </c>
      <c r="U28" s="845">
        <f t="shared" ref="U28" si="17">ROUND(K28*$G28,-1)</f>
        <v>500</v>
      </c>
      <c r="V28" s="789">
        <f t="shared" ref="V28" si="18">ROUND(L28*$G28,-1)</f>
        <v>400</v>
      </c>
      <c r="W28" s="789">
        <f t="shared" ref="W28" si="19">ROUND(M28*$G28,-1)</f>
        <v>0</v>
      </c>
      <c r="X28" s="789">
        <f t="shared" ref="X28" si="20">ROUND(N28*$G28,-1)</f>
        <v>0</v>
      </c>
      <c r="Y28" s="789">
        <f t="shared" ref="Y28" si="21">ROUND(O28*$G28,-1)</f>
        <v>0</v>
      </c>
      <c r="Z28" s="789">
        <f t="shared" ref="Z28" si="22">ROUND(P28*$G28,-1)</f>
        <v>0</v>
      </c>
      <c r="AA28" s="789">
        <f t="shared" ref="AA28" si="23">ROUND(Q28*$G28,-1)</f>
        <v>0</v>
      </c>
      <c r="AB28" s="789">
        <f t="shared" ref="AB28" si="24">ROUND(R28*$G28,-1)</f>
        <v>0</v>
      </c>
      <c r="AC28" s="790">
        <f t="shared" ref="AC28" si="25">ROUND(S28*$G28,-1)</f>
        <v>0</v>
      </c>
      <c r="AD28" s="933" t="s">
        <v>1117</v>
      </c>
      <c r="AE28" s="1545" t="s">
        <v>1121</v>
      </c>
    </row>
    <row r="29" spans="1:36" ht="16.149999999999999" customHeight="1">
      <c r="A29" s="713"/>
      <c r="B29" s="1377"/>
      <c r="C29" s="1377"/>
      <c r="D29" s="1377"/>
      <c r="E29" s="674"/>
      <c r="F29" s="674"/>
      <c r="G29" s="671"/>
      <c r="H29" s="803"/>
      <c r="I29" s="1093"/>
      <c r="J29" s="801"/>
      <c r="K29" s="673"/>
      <c r="L29" s="673"/>
      <c r="M29" s="673"/>
      <c r="N29" s="675"/>
      <c r="O29" s="675"/>
      <c r="P29" s="675"/>
      <c r="Q29" s="675"/>
      <c r="R29" s="675"/>
      <c r="S29" s="675"/>
      <c r="T29" s="1049"/>
      <c r="U29" s="845"/>
      <c r="V29" s="789"/>
      <c r="W29" s="789"/>
      <c r="X29" s="789"/>
      <c r="Y29" s="789"/>
      <c r="Z29" s="789"/>
      <c r="AA29" s="789"/>
      <c r="AB29" s="789"/>
      <c r="AC29" s="790"/>
      <c r="AD29" s="933"/>
      <c r="AE29" s="1545"/>
    </row>
    <row r="30" spans="1:36" ht="16.149999999999999" customHeight="1">
      <c r="A30" s="713" t="s">
        <v>1083</v>
      </c>
      <c r="B30" s="1378" t="s">
        <v>1068</v>
      </c>
      <c r="C30" s="1377"/>
      <c r="D30" s="1377"/>
      <c r="E30" s="674"/>
      <c r="F30" s="674"/>
      <c r="G30" s="671">
        <v>1000</v>
      </c>
      <c r="H30" s="803"/>
      <c r="I30" s="1093"/>
      <c r="J30" s="801"/>
      <c r="K30" s="673"/>
      <c r="L30" s="673">
        <v>0.1</v>
      </c>
      <c r="M30" s="673">
        <v>0.4</v>
      </c>
      <c r="N30" s="673">
        <v>0.5</v>
      </c>
      <c r="O30" s="673"/>
      <c r="P30" s="673"/>
      <c r="Q30" s="673"/>
      <c r="R30" s="675"/>
      <c r="S30" s="675"/>
      <c r="T30" s="1049">
        <f t="shared" ref="T30" si="26">ROUND(J30*$G30,-1)</f>
        <v>0</v>
      </c>
      <c r="U30" s="845">
        <f t="shared" ref="U30" si="27">ROUND(K30*$G30,-1)</f>
        <v>0</v>
      </c>
      <c r="V30" s="789">
        <f t="shared" ref="V30" si="28">ROUND(L30*$G30,-1)</f>
        <v>100</v>
      </c>
      <c r="W30" s="789">
        <f t="shared" ref="W30" si="29">ROUND(M30*$G30,-1)</f>
        <v>400</v>
      </c>
      <c r="X30" s="789">
        <f t="shared" ref="X30" si="30">ROUND(N30*$G30,-1)</f>
        <v>500</v>
      </c>
      <c r="Y30" s="789">
        <f t="shared" ref="Y30" si="31">ROUND(O30*$G30,-1)</f>
        <v>0</v>
      </c>
      <c r="Z30" s="789">
        <f t="shared" ref="Z30" si="32">ROUND(P30*$G30,-1)</f>
        <v>0</v>
      </c>
      <c r="AA30" s="789">
        <f t="shared" ref="AA30" si="33">ROUND(Q30*$G30,-1)</f>
        <v>0</v>
      </c>
      <c r="AB30" s="789">
        <f t="shared" ref="AB30" si="34">ROUND(R30*$G30,-1)</f>
        <v>0</v>
      </c>
      <c r="AC30" s="790">
        <f t="shared" ref="AC30" si="35">ROUND(S30*$G30,-1)</f>
        <v>0</v>
      </c>
      <c r="AD30" s="933"/>
      <c r="AE30" s="1545" t="s">
        <v>1121</v>
      </c>
    </row>
    <row r="31" spans="1:36" ht="16.149999999999999" customHeight="1">
      <c r="A31" s="1102"/>
      <c r="B31" s="1377"/>
      <c r="C31" s="1377"/>
      <c r="D31" s="1377"/>
      <c r="E31" s="674"/>
      <c r="F31" s="674"/>
      <c r="G31" s="674"/>
      <c r="H31" s="803"/>
      <c r="I31" s="1093"/>
      <c r="J31" s="801"/>
      <c r="K31" s="673"/>
      <c r="L31" s="673"/>
      <c r="M31" s="673"/>
      <c r="N31" s="673"/>
      <c r="O31" s="673"/>
      <c r="P31" s="673"/>
      <c r="Q31" s="673"/>
      <c r="R31" s="675"/>
      <c r="S31" s="675"/>
      <c r="T31" s="1072"/>
      <c r="U31" s="845"/>
      <c r="V31" s="789"/>
      <c r="W31" s="789"/>
      <c r="X31" s="789"/>
      <c r="Y31" s="789"/>
      <c r="Z31" s="789"/>
      <c r="AA31" s="789"/>
      <c r="AB31" s="789"/>
      <c r="AC31" s="790"/>
      <c r="AD31" s="933"/>
      <c r="AE31" s="1545"/>
    </row>
    <row r="32" spans="1:36" s="641" customFormat="1" ht="16.149999999999999" customHeight="1">
      <c r="A32" s="713" t="s">
        <v>991</v>
      </c>
      <c r="B32" s="1378" t="s">
        <v>1068</v>
      </c>
      <c r="C32" s="1378" t="s">
        <v>1065</v>
      </c>
      <c r="D32" s="1378"/>
      <c r="E32" s="671"/>
      <c r="F32" s="671"/>
      <c r="G32" s="671">
        <v>250</v>
      </c>
      <c r="H32" s="803" t="s">
        <v>933</v>
      </c>
      <c r="I32" s="1093">
        <v>0.7</v>
      </c>
      <c r="J32" s="801">
        <v>0.3</v>
      </c>
      <c r="K32" s="673"/>
      <c r="L32" s="673"/>
      <c r="M32" s="673"/>
      <c r="N32" s="673"/>
      <c r="O32" s="673"/>
      <c r="P32" s="673"/>
      <c r="Q32" s="673"/>
      <c r="R32" s="673"/>
      <c r="S32" s="673"/>
      <c r="T32" s="1049">
        <f t="shared" ref="T32" si="36">ROUND(J32*$G32,-1)</f>
        <v>80</v>
      </c>
      <c r="U32" s="845">
        <f t="shared" ref="U32" si="37">ROUND(K32*$G32,-1)</f>
        <v>0</v>
      </c>
      <c r="V32" s="789">
        <f t="shared" ref="V32" si="38">ROUND(L32*$G32,-1)</f>
        <v>0</v>
      </c>
      <c r="W32" s="789">
        <f t="shared" ref="W32" si="39">ROUND(M32*$G32,-1)</f>
        <v>0</v>
      </c>
      <c r="X32" s="789">
        <f t="shared" ref="X32" si="40">ROUND(N32*$G32,-1)</f>
        <v>0</v>
      </c>
      <c r="Y32" s="789">
        <f t="shared" ref="Y32" si="41">ROUND(O32*$G32,-1)</f>
        <v>0</v>
      </c>
      <c r="Z32" s="789">
        <f t="shared" ref="Z32" si="42">ROUND(P32*$G32,-1)</f>
        <v>0</v>
      </c>
      <c r="AA32" s="789">
        <f t="shared" ref="AA32" si="43">ROUND(Q32*$G32,-1)</f>
        <v>0</v>
      </c>
      <c r="AB32" s="789">
        <f t="shared" ref="AB32" si="44">ROUND(R32*$G32,-1)</f>
        <v>0</v>
      </c>
      <c r="AC32" s="790">
        <f t="shared" ref="AC32" si="45">ROUND(S32*$G32,-1)</f>
        <v>0</v>
      </c>
      <c r="AD32" s="933"/>
      <c r="AE32" s="1545">
        <v>3150</v>
      </c>
    </row>
    <row r="33" spans="1:31" s="684" customFormat="1" ht="16.149999999999999" customHeight="1">
      <c r="A33" s="844"/>
      <c r="B33" s="1379"/>
      <c r="C33" s="1379"/>
      <c r="D33" s="1379"/>
      <c r="E33" s="663"/>
      <c r="F33" s="663"/>
      <c r="G33" s="663"/>
      <c r="H33" s="790"/>
      <c r="I33" s="1091"/>
      <c r="J33" s="771"/>
      <c r="K33" s="772"/>
      <c r="L33" s="772"/>
      <c r="M33" s="772"/>
      <c r="N33" s="772"/>
      <c r="O33" s="772"/>
      <c r="P33" s="772"/>
      <c r="Q33" s="772"/>
      <c r="R33" s="772"/>
      <c r="S33" s="772"/>
      <c r="T33" s="1049"/>
      <c r="U33" s="845"/>
      <c r="V33" s="789"/>
      <c r="W33" s="789"/>
      <c r="X33" s="789"/>
      <c r="Y33" s="789"/>
      <c r="Z33" s="789"/>
      <c r="AA33" s="789"/>
      <c r="AB33" s="789"/>
      <c r="AC33" s="790"/>
      <c r="AD33" s="932"/>
      <c r="AE33" s="1545"/>
    </row>
    <row r="34" spans="1:31" s="640" customFormat="1" ht="16.149999999999999" customHeight="1">
      <c r="A34" s="1248" t="s">
        <v>823</v>
      </c>
      <c r="B34" s="1380"/>
      <c r="C34" s="1380"/>
      <c r="D34" s="1380"/>
      <c r="E34" s="663"/>
      <c r="F34" s="663"/>
      <c r="G34" s="663"/>
      <c r="H34" s="790"/>
      <c r="I34" s="1091"/>
      <c r="J34" s="771"/>
      <c r="K34" s="772"/>
      <c r="L34" s="772"/>
      <c r="M34" s="772"/>
      <c r="N34" s="772"/>
      <c r="O34" s="772"/>
      <c r="P34" s="772"/>
      <c r="Q34" s="772"/>
      <c r="R34" s="772"/>
      <c r="S34" s="772"/>
      <c r="T34" s="1049"/>
      <c r="U34" s="845"/>
      <c r="V34" s="789"/>
      <c r="W34" s="789"/>
      <c r="X34" s="789"/>
      <c r="Y34" s="789"/>
      <c r="Z34" s="789"/>
      <c r="AA34" s="789"/>
      <c r="AB34" s="789"/>
      <c r="AC34" s="790"/>
      <c r="AD34" s="932"/>
      <c r="AE34" s="1545"/>
    </row>
    <row r="35" spans="1:31" s="640" customFormat="1" ht="16.149999999999999" customHeight="1">
      <c r="A35" s="844" t="s">
        <v>684</v>
      </c>
      <c r="B35" s="1378" t="s">
        <v>1068</v>
      </c>
      <c r="C35" s="1378" t="s">
        <v>1065</v>
      </c>
      <c r="D35" s="1378"/>
      <c r="E35" s="663">
        <v>1492</v>
      </c>
      <c r="F35" s="663">
        <v>150</v>
      </c>
      <c r="G35" s="663">
        <v>400</v>
      </c>
      <c r="H35" s="790"/>
      <c r="I35" s="1091"/>
      <c r="J35" s="930"/>
      <c r="K35" s="771"/>
      <c r="L35" s="772"/>
      <c r="M35" s="772">
        <v>1</v>
      </c>
      <c r="N35" s="772"/>
      <c r="O35" s="772"/>
      <c r="P35" s="772"/>
      <c r="Q35" s="772"/>
      <c r="R35" s="772"/>
      <c r="S35" s="772"/>
      <c r="T35" s="1049">
        <f t="shared" ref="T35:AC35" si="46">ROUND(J35*$G35,-1)</f>
        <v>0</v>
      </c>
      <c r="U35" s="845">
        <f t="shared" si="46"/>
        <v>0</v>
      </c>
      <c r="V35" s="789">
        <f t="shared" si="46"/>
        <v>0</v>
      </c>
      <c r="W35" s="789">
        <f t="shared" si="46"/>
        <v>400</v>
      </c>
      <c r="X35" s="789">
        <f t="shared" si="46"/>
        <v>0</v>
      </c>
      <c r="Y35" s="789">
        <f t="shared" si="46"/>
        <v>0</v>
      </c>
      <c r="Z35" s="789">
        <f t="shared" si="46"/>
        <v>0</v>
      </c>
      <c r="AA35" s="789">
        <f t="shared" si="46"/>
        <v>0</v>
      </c>
      <c r="AB35" s="789">
        <f t="shared" si="46"/>
        <v>0</v>
      </c>
      <c r="AC35" s="790">
        <f t="shared" si="46"/>
        <v>0</v>
      </c>
      <c r="AD35" s="932"/>
      <c r="AE35" s="1545">
        <v>105</v>
      </c>
    </row>
    <row r="36" spans="1:31" s="640" customFormat="1" ht="16.149999999999999" customHeight="1">
      <c r="A36" s="844" t="s">
        <v>988</v>
      </c>
      <c r="B36" s="1378" t="s">
        <v>1068</v>
      </c>
      <c r="C36" s="1378" t="s">
        <v>1065</v>
      </c>
      <c r="D36" s="1378"/>
      <c r="E36" s="663"/>
      <c r="F36" s="663"/>
      <c r="G36" s="663">
        <v>200</v>
      </c>
      <c r="H36" s="790"/>
      <c r="I36" s="1091"/>
      <c r="J36" s="930">
        <v>1</v>
      </c>
      <c r="K36" s="771"/>
      <c r="L36" s="772"/>
      <c r="M36" s="772"/>
      <c r="N36" s="772"/>
      <c r="O36" s="772"/>
      <c r="P36" s="772"/>
      <c r="Q36" s="772"/>
      <c r="R36" s="772"/>
      <c r="S36" s="772"/>
      <c r="T36" s="1049">
        <f t="shared" ref="T36" si="47">ROUND(J36*$G36,-1)</f>
        <v>200</v>
      </c>
      <c r="U36" s="845">
        <f t="shared" ref="U36" si="48">ROUND(K36*$G36,-1)</f>
        <v>0</v>
      </c>
      <c r="V36" s="789">
        <f t="shared" ref="V36" si="49">ROUND(L36*$G36,-1)</f>
        <v>0</v>
      </c>
      <c r="W36" s="789">
        <f t="shared" ref="W36" si="50">ROUND(M36*$G36,-1)</f>
        <v>0</v>
      </c>
      <c r="X36" s="789">
        <f t="shared" ref="X36" si="51">ROUND(N36*$G36,-1)</f>
        <v>0</v>
      </c>
      <c r="Y36" s="789">
        <f t="shared" ref="Y36" si="52">ROUND(O36*$G36,-1)</f>
        <v>0</v>
      </c>
      <c r="Z36" s="789">
        <f t="shared" ref="Z36" si="53">ROUND(P36*$G36,-1)</f>
        <v>0</v>
      </c>
      <c r="AA36" s="789">
        <f t="shared" ref="AA36" si="54">ROUND(Q36*$G36,-1)</f>
        <v>0</v>
      </c>
      <c r="AB36" s="789">
        <f t="shared" ref="AB36" si="55">ROUND(R36*$G36,-1)</f>
        <v>0</v>
      </c>
      <c r="AC36" s="790">
        <f t="shared" ref="AC36" si="56">ROUND(S36*$G36,-1)</f>
        <v>0</v>
      </c>
      <c r="AD36" s="932"/>
      <c r="AE36" s="1544">
        <v>2567</v>
      </c>
    </row>
    <row r="37" spans="1:31" ht="15.75" customHeight="1">
      <c r="A37" s="713"/>
      <c r="B37" s="1378"/>
      <c r="C37" s="1378"/>
      <c r="D37" s="1378"/>
      <c r="E37" s="671"/>
      <c r="F37" s="671"/>
      <c r="G37" s="671"/>
      <c r="H37" s="803"/>
      <c r="I37" s="1093"/>
      <c r="J37" s="801"/>
      <c r="K37" s="673"/>
      <c r="L37" s="672"/>
      <c r="M37" s="673"/>
      <c r="N37" s="673"/>
      <c r="O37" s="673"/>
      <c r="P37" s="673"/>
      <c r="Q37" s="673"/>
      <c r="R37" s="673"/>
      <c r="S37" s="673"/>
      <c r="T37" s="1049"/>
      <c r="U37" s="1116"/>
      <c r="V37" s="668"/>
      <c r="W37" s="668"/>
      <c r="X37" s="668"/>
      <c r="Y37" s="668"/>
      <c r="Z37" s="668"/>
      <c r="AA37" s="668"/>
      <c r="AB37" s="668"/>
      <c r="AC37" s="803"/>
      <c r="AD37" s="933"/>
      <c r="AE37" s="1544"/>
    </row>
    <row r="38" spans="1:31" s="641" customFormat="1" ht="16.149999999999999" customHeight="1">
      <c r="A38" s="1248" t="s">
        <v>824</v>
      </c>
      <c r="B38" s="1380"/>
      <c r="C38" s="1380"/>
      <c r="D38" s="1380"/>
      <c r="E38" s="671"/>
      <c r="F38" s="671"/>
      <c r="G38" s="671"/>
      <c r="H38" s="803"/>
      <c r="I38" s="1093"/>
      <c r="J38" s="801"/>
      <c r="K38" s="673"/>
      <c r="L38" s="672"/>
      <c r="M38" s="673"/>
      <c r="N38" s="673"/>
      <c r="O38" s="673"/>
      <c r="P38" s="673"/>
      <c r="Q38" s="673"/>
      <c r="R38" s="673"/>
      <c r="S38" s="673"/>
      <c r="T38" s="1049"/>
      <c r="U38" s="1116"/>
      <c r="V38" s="668"/>
      <c r="W38" s="668"/>
      <c r="X38" s="668"/>
      <c r="Y38" s="668"/>
      <c r="Z38" s="668"/>
      <c r="AA38" s="668"/>
      <c r="AB38" s="668"/>
      <c r="AC38" s="803"/>
      <c r="AD38" s="933"/>
      <c r="AE38" s="1544"/>
    </row>
    <row r="39" spans="1:31" s="641" customFormat="1" ht="16.149999999999999" customHeight="1">
      <c r="A39" s="844" t="s">
        <v>813</v>
      </c>
      <c r="B39" s="1378" t="s">
        <v>1029</v>
      </c>
      <c r="C39" s="1378" t="s">
        <v>1066</v>
      </c>
      <c r="D39" s="1378"/>
      <c r="E39" s="1290"/>
      <c r="F39" s="671"/>
      <c r="G39" s="663">
        <v>300</v>
      </c>
      <c r="H39" s="803"/>
      <c r="I39" s="1093"/>
      <c r="J39" s="801"/>
      <c r="K39" s="673"/>
      <c r="L39" s="672"/>
      <c r="M39" s="673"/>
      <c r="N39" s="673"/>
      <c r="O39" s="673">
        <v>1</v>
      </c>
      <c r="P39" s="673"/>
      <c r="Q39" s="673"/>
      <c r="R39" s="673"/>
      <c r="S39" s="673"/>
      <c r="T39" s="1049">
        <f t="shared" ref="T39:AC39" si="57">ROUND(J39*$G39,-1)</f>
        <v>0</v>
      </c>
      <c r="U39" s="845">
        <f t="shared" si="57"/>
        <v>0</v>
      </c>
      <c r="V39" s="789">
        <f t="shared" si="57"/>
        <v>0</v>
      </c>
      <c r="W39" s="789">
        <f t="shared" si="57"/>
        <v>0</v>
      </c>
      <c r="X39" s="789">
        <f t="shared" si="57"/>
        <v>0</v>
      </c>
      <c r="Y39" s="789">
        <f t="shared" si="57"/>
        <v>300</v>
      </c>
      <c r="Z39" s="789">
        <f t="shared" si="57"/>
        <v>0</v>
      </c>
      <c r="AA39" s="789">
        <f t="shared" si="57"/>
        <v>0</v>
      </c>
      <c r="AB39" s="789">
        <f t="shared" si="57"/>
        <v>0</v>
      </c>
      <c r="AC39" s="790">
        <f t="shared" si="57"/>
        <v>0</v>
      </c>
      <c r="AD39" s="933"/>
      <c r="AE39" s="1544">
        <v>1469</v>
      </c>
    </row>
    <row r="40" spans="1:31" s="641" customFormat="1" ht="16.149999999999999" customHeight="1">
      <c r="A40" s="713"/>
      <c r="B40" s="1378"/>
      <c r="C40" s="1378"/>
      <c r="D40" s="1378"/>
      <c r="E40" s="671"/>
      <c r="F40" s="671"/>
      <c r="G40" s="663"/>
      <c r="H40" s="803"/>
      <c r="I40" s="1093"/>
      <c r="J40" s="801"/>
      <c r="K40" s="673"/>
      <c r="L40" s="672"/>
      <c r="M40" s="673"/>
      <c r="N40" s="673"/>
      <c r="O40" s="673"/>
      <c r="P40" s="673"/>
      <c r="Q40" s="673"/>
      <c r="R40" s="673"/>
      <c r="S40" s="673"/>
      <c r="T40" s="1049"/>
      <c r="U40" s="845"/>
      <c r="V40" s="789"/>
      <c r="W40" s="789"/>
      <c r="X40" s="789"/>
      <c r="Y40" s="789"/>
      <c r="Z40" s="789"/>
      <c r="AA40" s="789"/>
      <c r="AB40" s="789"/>
      <c r="AC40" s="790"/>
      <c r="AD40" s="933"/>
      <c r="AE40" s="1544"/>
    </row>
    <row r="41" spans="1:31" ht="16.149999999999999" customHeight="1">
      <c r="A41" s="710" t="s">
        <v>970</v>
      </c>
      <c r="B41" s="1376"/>
      <c r="C41" s="1376"/>
      <c r="D41" s="1376"/>
      <c r="E41" s="677"/>
      <c r="F41" s="677"/>
      <c r="G41" s="727"/>
      <c r="H41" s="803"/>
      <c r="I41" s="1093"/>
      <c r="J41" s="801"/>
      <c r="K41" s="673"/>
      <c r="L41" s="672"/>
      <c r="M41" s="673"/>
      <c r="N41" s="673"/>
      <c r="O41" s="673"/>
      <c r="P41" s="673"/>
      <c r="Q41" s="673"/>
      <c r="R41" s="673"/>
      <c r="S41" s="673"/>
      <c r="T41" s="1049"/>
      <c r="U41" s="845"/>
      <c r="V41" s="789"/>
      <c r="W41" s="789"/>
      <c r="X41" s="789"/>
      <c r="Y41" s="789"/>
      <c r="Z41" s="789"/>
      <c r="AA41" s="789"/>
      <c r="AB41" s="789"/>
      <c r="AC41" s="790"/>
      <c r="AD41" s="933"/>
      <c r="AE41" s="1544">
        <v>1179</v>
      </c>
    </row>
    <row r="42" spans="1:31" ht="16.149999999999999" customHeight="1">
      <c r="A42" s="844" t="s">
        <v>1026</v>
      </c>
      <c r="B42" s="1378" t="s">
        <v>1068</v>
      </c>
      <c r="C42" s="1378" t="s">
        <v>1065</v>
      </c>
      <c r="D42" s="1378"/>
      <c r="E42" s="663"/>
      <c r="F42" s="663"/>
      <c r="G42" s="663">
        <v>400</v>
      </c>
      <c r="H42" s="790"/>
      <c r="I42" s="1091">
        <v>0.3</v>
      </c>
      <c r="J42" s="673">
        <v>0.2</v>
      </c>
      <c r="K42" s="673"/>
      <c r="L42" s="673">
        <v>0.5</v>
      </c>
      <c r="M42" s="673"/>
      <c r="N42" s="673"/>
      <c r="O42" s="673"/>
      <c r="P42" s="673"/>
      <c r="Q42" s="673"/>
      <c r="R42" s="673"/>
      <c r="S42" s="673"/>
      <c r="T42" s="1049">
        <f t="shared" ref="T42:AC42" si="58">ROUND(J42*$G42,-1)</f>
        <v>80</v>
      </c>
      <c r="U42" s="845">
        <f t="shared" si="58"/>
        <v>0</v>
      </c>
      <c r="V42" s="789">
        <f t="shared" si="58"/>
        <v>200</v>
      </c>
      <c r="W42" s="789">
        <f t="shared" si="58"/>
        <v>0</v>
      </c>
      <c r="X42" s="789">
        <f t="shared" si="58"/>
        <v>0</v>
      </c>
      <c r="Y42" s="789">
        <f t="shared" si="58"/>
        <v>0</v>
      </c>
      <c r="Z42" s="789">
        <f t="shared" si="58"/>
        <v>0</v>
      </c>
      <c r="AA42" s="789">
        <f t="shared" si="58"/>
        <v>0</v>
      </c>
      <c r="AB42" s="789">
        <f t="shared" si="58"/>
        <v>0</v>
      </c>
      <c r="AC42" s="790">
        <f t="shared" si="58"/>
        <v>0</v>
      </c>
      <c r="AD42" s="933" t="s">
        <v>1025</v>
      </c>
      <c r="AE42" s="1544">
        <v>2194</v>
      </c>
    </row>
    <row r="43" spans="1:31" ht="16.149999999999999" customHeight="1">
      <c r="A43" s="844" t="s">
        <v>1024</v>
      </c>
      <c r="B43" s="1378" t="s">
        <v>1068</v>
      </c>
      <c r="C43" s="1378" t="s">
        <v>1065</v>
      </c>
      <c r="D43" s="1378"/>
      <c r="E43" s="663"/>
      <c r="F43" s="663"/>
      <c r="G43" s="663">
        <v>200</v>
      </c>
      <c r="H43" s="790" t="s">
        <v>997</v>
      </c>
      <c r="I43" s="1091">
        <v>0.1</v>
      </c>
      <c r="J43" s="673"/>
      <c r="K43" s="673">
        <v>0.9</v>
      </c>
      <c r="L43" s="673"/>
      <c r="M43" s="673"/>
      <c r="N43" s="673"/>
      <c r="O43" s="673"/>
      <c r="P43" s="673"/>
      <c r="Q43" s="673"/>
      <c r="R43" s="673"/>
      <c r="S43" s="673"/>
      <c r="T43" s="1049">
        <f t="shared" ref="T43:T50" si="59">ROUND(J43*$G43,-1)</f>
        <v>0</v>
      </c>
      <c r="U43" s="845">
        <f t="shared" ref="U43:U50" si="60">ROUND(K43*$G43,-1)</f>
        <v>180</v>
      </c>
      <c r="V43" s="789">
        <f t="shared" ref="V43:V50" si="61">ROUND(L43*$G43,-1)</f>
        <v>0</v>
      </c>
      <c r="W43" s="789">
        <f t="shared" ref="W43:W50" si="62">ROUND(M43*$G43,-1)</f>
        <v>0</v>
      </c>
      <c r="X43" s="789">
        <f t="shared" ref="X43:X50" si="63">ROUND(N43*$G43,-1)</f>
        <v>0</v>
      </c>
      <c r="Y43" s="789">
        <f t="shared" ref="Y43:Y50" si="64">ROUND(O43*$G43,-1)</f>
        <v>0</v>
      </c>
      <c r="Z43" s="789">
        <f t="shared" ref="Z43:Z50" si="65">ROUND(P43*$G43,-1)</f>
        <v>0</v>
      </c>
      <c r="AA43" s="789">
        <f t="shared" ref="AA43:AA50" si="66">ROUND(Q43*$G43,-1)</f>
        <v>0</v>
      </c>
      <c r="AB43" s="789">
        <f t="shared" ref="AB43:AB50" si="67">ROUND(R43*$G43,-1)</f>
        <v>0</v>
      </c>
      <c r="AC43" s="790">
        <f t="shared" ref="AC43:AC50" si="68">ROUND(S43*$G43,-1)</f>
        <v>0</v>
      </c>
      <c r="AD43" s="1281"/>
      <c r="AE43" s="1545">
        <v>2193</v>
      </c>
    </row>
    <row r="44" spans="1:31" ht="16.149999999999999" customHeight="1">
      <c r="A44" s="844" t="s">
        <v>1047</v>
      </c>
      <c r="B44" s="1378" t="s">
        <v>1068</v>
      </c>
      <c r="C44" s="1378" t="s">
        <v>1065</v>
      </c>
      <c r="D44" s="1378"/>
      <c r="E44" s="663"/>
      <c r="F44" s="663"/>
      <c r="G44" s="663">
        <v>100</v>
      </c>
      <c r="H44" s="790"/>
      <c r="I44" s="1091">
        <v>0.9</v>
      </c>
      <c r="J44" s="673">
        <v>0.1</v>
      </c>
      <c r="K44" s="673"/>
      <c r="L44" s="673"/>
      <c r="M44" s="673"/>
      <c r="N44" s="673"/>
      <c r="O44" s="673"/>
      <c r="P44" s="673"/>
      <c r="Q44" s="673"/>
      <c r="R44" s="673"/>
      <c r="S44" s="673"/>
      <c r="T44" s="1049">
        <f t="shared" si="59"/>
        <v>10</v>
      </c>
      <c r="U44" s="845">
        <f t="shared" si="60"/>
        <v>0</v>
      </c>
      <c r="V44" s="789">
        <f t="shared" si="61"/>
        <v>0</v>
      </c>
      <c r="W44" s="789">
        <f t="shared" si="62"/>
        <v>0</v>
      </c>
      <c r="X44" s="789">
        <f t="shared" si="63"/>
        <v>0</v>
      </c>
      <c r="Y44" s="789">
        <f t="shared" si="64"/>
        <v>0</v>
      </c>
      <c r="Z44" s="789">
        <f t="shared" si="65"/>
        <v>0</v>
      </c>
      <c r="AA44" s="789">
        <f t="shared" si="66"/>
        <v>0</v>
      </c>
      <c r="AB44" s="789">
        <f t="shared" si="67"/>
        <v>0</v>
      </c>
      <c r="AC44" s="790">
        <f t="shared" si="68"/>
        <v>0</v>
      </c>
      <c r="AD44" s="1281"/>
      <c r="AE44" s="1545">
        <v>3334</v>
      </c>
    </row>
    <row r="45" spans="1:31" ht="16.149999999999999" customHeight="1">
      <c r="A45" s="844" t="s">
        <v>944</v>
      </c>
      <c r="B45" s="1378" t="s">
        <v>1068</v>
      </c>
      <c r="C45" s="1378" t="s">
        <v>1065</v>
      </c>
      <c r="D45" s="1378"/>
      <c r="E45" s="663"/>
      <c r="F45" s="663"/>
      <c r="G45" s="663">
        <v>500</v>
      </c>
      <c r="H45" s="790"/>
      <c r="I45" s="1091"/>
      <c r="J45" s="673">
        <v>1</v>
      </c>
      <c r="K45" s="673"/>
      <c r="L45" s="673"/>
      <c r="M45" s="673"/>
      <c r="N45" s="673"/>
      <c r="O45" s="673"/>
      <c r="P45" s="673"/>
      <c r="Q45" s="673"/>
      <c r="R45" s="673"/>
      <c r="S45" s="673"/>
      <c r="T45" s="1049">
        <f t="shared" si="59"/>
        <v>500</v>
      </c>
      <c r="U45" s="845">
        <f t="shared" si="60"/>
        <v>0</v>
      </c>
      <c r="V45" s="789">
        <f t="shared" si="61"/>
        <v>0</v>
      </c>
      <c r="W45" s="789">
        <f t="shared" si="62"/>
        <v>0</v>
      </c>
      <c r="X45" s="789">
        <f t="shared" si="63"/>
        <v>0</v>
      </c>
      <c r="Y45" s="789">
        <f t="shared" si="64"/>
        <v>0</v>
      </c>
      <c r="Z45" s="789">
        <f t="shared" si="65"/>
        <v>0</v>
      </c>
      <c r="AA45" s="789">
        <f t="shared" si="66"/>
        <v>0</v>
      </c>
      <c r="AB45" s="789">
        <f t="shared" si="67"/>
        <v>0</v>
      </c>
      <c r="AC45" s="790">
        <f t="shared" si="68"/>
        <v>0</v>
      </c>
      <c r="AD45" s="933"/>
      <c r="AE45" s="1544">
        <v>2195</v>
      </c>
    </row>
    <row r="46" spans="1:31" ht="16.149999999999999" customHeight="1">
      <c r="A46" s="844" t="s">
        <v>943</v>
      </c>
      <c r="B46" s="1378" t="s">
        <v>1068</v>
      </c>
      <c r="C46" s="1378" t="s">
        <v>1065</v>
      </c>
      <c r="D46" s="1378"/>
      <c r="E46" s="663"/>
      <c r="F46" s="663"/>
      <c r="G46" s="663">
        <v>200</v>
      </c>
      <c r="H46" s="790" t="s">
        <v>997</v>
      </c>
      <c r="I46" s="1091">
        <v>0.6</v>
      </c>
      <c r="J46" s="673">
        <v>0.2</v>
      </c>
      <c r="K46" s="673">
        <v>0.2</v>
      </c>
      <c r="L46" s="673"/>
      <c r="M46" s="673"/>
      <c r="N46" s="673"/>
      <c r="O46" s="673"/>
      <c r="P46" s="673"/>
      <c r="Q46" s="673"/>
      <c r="R46" s="673"/>
      <c r="S46" s="673"/>
      <c r="T46" s="1049">
        <f t="shared" si="59"/>
        <v>40</v>
      </c>
      <c r="U46" s="845">
        <f t="shared" si="60"/>
        <v>40</v>
      </c>
      <c r="V46" s="789">
        <f t="shared" si="61"/>
        <v>0</v>
      </c>
      <c r="W46" s="789">
        <f t="shared" si="62"/>
        <v>0</v>
      </c>
      <c r="X46" s="789">
        <f t="shared" si="63"/>
        <v>0</v>
      </c>
      <c r="Y46" s="789">
        <f t="shared" si="64"/>
        <v>0</v>
      </c>
      <c r="Z46" s="789">
        <f t="shared" si="65"/>
        <v>0</v>
      </c>
      <c r="AA46" s="789">
        <f t="shared" si="66"/>
        <v>0</v>
      </c>
      <c r="AB46" s="789">
        <f t="shared" si="67"/>
        <v>0</v>
      </c>
      <c r="AC46" s="790">
        <f t="shared" si="68"/>
        <v>0</v>
      </c>
      <c r="AD46" s="933" t="s">
        <v>945</v>
      </c>
      <c r="AE46" s="1544">
        <v>2676</v>
      </c>
    </row>
    <row r="47" spans="1:31" ht="16.149999999999999" customHeight="1">
      <c r="A47" s="713" t="s">
        <v>900</v>
      </c>
      <c r="B47" s="1378" t="s">
        <v>1068</v>
      </c>
      <c r="C47" s="1378" t="s">
        <v>1065</v>
      </c>
      <c r="D47" s="1378"/>
      <c r="E47" s="671"/>
      <c r="F47" s="671"/>
      <c r="G47" s="663">
        <v>600</v>
      </c>
      <c r="H47" s="803" t="s">
        <v>997</v>
      </c>
      <c r="I47" s="1093">
        <v>0.2</v>
      </c>
      <c r="J47" s="673"/>
      <c r="K47" s="673">
        <v>0.3</v>
      </c>
      <c r="L47" s="673">
        <v>0.5</v>
      </c>
      <c r="M47" s="673"/>
      <c r="N47" s="673"/>
      <c r="O47" s="673"/>
      <c r="P47" s="673"/>
      <c r="Q47" s="673"/>
      <c r="R47" s="673"/>
      <c r="S47" s="673"/>
      <c r="T47" s="1049">
        <f t="shared" si="59"/>
        <v>0</v>
      </c>
      <c r="U47" s="845">
        <f t="shared" si="60"/>
        <v>180</v>
      </c>
      <c r="V47" s="789">
        <f t="shared" si="61"/>
        <v>300</v>
      </c>
      <c r="W47" s="789">
        <f t="shared" si="62"/>
        <v>0</v>
      </c>
      <c r="X47" s="789">
        <f t="shared" si="63"/>
        <v>0</v>
      </c>
      <c r="Y47" s="789">
        <f t="shared" si="64"/>
        <v>0</v>
      </c>
      <c r="Z47" s="789">
        <f t="shared" si="65"/>
        <v>0</v>
      </c>
      <c r="AA47" s="789">
        <f t="shared" si="66"/>
        <v>0</v>
      </c>
      <c r="AB47" s="789">
        <f t="shared" si="67"/>
        <v>0</v>
      </c>
      <c r="AC47" s="790">
        <f t="shared" si="68"/>
        <v>0</v>
      </c>
      <c r="AD47" s="933"/>
      <c r="AE47" s="1544">
        <v>2196</v>
      </c>
    </row>
    <row r="48" spans="1:31" ht="16.149999999999999" customHeight="1">
      <c r="A48" s="713" t="s">
        <v>901</v>
      </c>
      <c r="B48" s="1378" t="s">
        <v>1068</v>
      </c>
      <c r="C48" s="1378" t="s">
        <v>1065</v>
      </c>
      <c r="D48" s="1378"/>
      <c r="E48" s="671"/>
      <c r="F48" s="671"/>
      <c r="G48" s="663">
        <v>500</v>
      </c>
      <c r="H48" s="803"/>
      <c r="I48" s="1093">
        <v>0.3</v>
      </c>
      <c r="J48" s="673"/>
      <c r="K48" s="673">
        <v>0.7</v>
      </c>
      <c r="L48" s="673"/>
      <c r="M48" s="673"/>
      <c r="N48" s="673"/>
      <c r="O48" s="673"/>
      <c r="P48" s="673"/>
      <c r="Q48" s="673"/>
      <c r="R48" s="673"/>
      <c r="S48" s="673"/>
      <c r="T48" s="1049">
        <f t="shared" si="59"/>
        <v>0</v>
      </c>
      <c r="U48" s="845">
        <f t="shared" si="60"/>
        <v>350</v>
      </c>
      <c r="V48" s="789">
        <f t="shared" si="61"/>
        <v>0</v>
      </c>
      <c r="W48" s="789">
        <f t="shared" si="62"/>
        <v>0</v>
      </c>
      <c r="X48" s="789">
        <f t="shared" si="63"/>
        <v>0</v>
      </c>
      <c r="Y48" s="789">
        <f t="shared" si="64"/>
        <v>0</v>
      </c>
      <c r="Z48" s="789">
        <f t="shared" si="65"/>
        <v>0</v>
      </c>
      <c r="AA48" s="789">
        <f t="shared" si="66"/>
        <v>0</v>
      </c>
      <c r="AB48" s="789">
        <f t="shared" si="67"/>
        <v>0</v>
      </c>
      <c r="AC48" s="790">
        <f t="shared" si="68"/>
        <v>0</v>
      </c>
      <c r="AD48" s="933"/>
      <c r="AE48" s="1544">
        <v>2197</v>
      </c>
    </row>
    <row r="49" spans="1:31" ht="16.149999999999999" customHeight="1">
      <c r="A49" s="713" t="s">
        <v>987</v>
      </c>
      <c r="B49" s="1378" t="s">
        <v>1068</v>
      </c>
      <c r="C49" s="1378" t="s">
        <v>1065</v>
      </c>
      <c r="D49" s="1378"/>
      <c r="E49" s="671"/>
      <c r="F49" s="671"/>
      <c r="G49" s="663">
        <v>20</v>
      </c>
      <c r="H49" s="803"/>
      <c r="I49" s="1093">
        <v>0.8</v>
      </c>
      <c r="J49" s="673">
        <v>0.2</v>
      </c>
      <c r="K49" s="673"/>
      <c r="L49" s="673"/>
      <c r="M49" s="673"/>
      <c r="N49" s="673"/>
      <c r="O49" s="673"/>
      <c r="P49" s="673"/>
      <c r="Q49" s="673"/>
      <c r="R49" s="673"/>
      <c r="S49" s="673"/>
      <c r="T49" s="1049">
        <f t="shared" si="59"/>
        <v>0</v>
      </c>
      <c r="U49" s="845">
        <f t="shared" si="60"/>
        <v>0</v>
      </c>
      <c r="V49" s="789">
        <f t="shared" si="61"/>
        <v>0</v>
      </c>
      <c r="W49" s="789">
        <f t="shared" si="62"/>
        <v>0</v>
      </c>
      <c r="X49" s="789">
        <f t="shared" si="63"/>
        <v>0</v>
      </c>
      <c r="Y49" s="789">
        <f t="shared" si="64"/>
        <v>0</v>
      </c>
      <c r="Z49" s="789">
        <f t="shared" si="65"/>
        <v>0</v>
      </c>
      <c r="AA49" s="789">
        <f t="shared" si="66"/>
        <v>0</v>
      </c>
      <c r="AB49" s="789">
        <f t="shared" si="67"/>
        <v>0</v>
      </c>
      <c r="AC49" s="790">
        <f t="shared" si="68"/>
        <v>0</v>
      </c>
      <c r="AD49" s="933"/>
      <c r="AE49" s="1544">
        <v>2674</v>
      </c>
    </row>
    <row r="50" spans="1:31" ht="16.149999999999999" customHeight="1">
      <c r="A50" s="713" t="s">
        <v>994</v>
      </c>
      <c r="B50" s="1378" t="s">
        <v>1068</v>
      </c>
      <c r="C50" s="1378" t="s">
        <v>1065</v>
      </c>
      <c r="D50" s="1378"/>
      <c r="E50" s="671"/>
      <c r="F50" s="671"/>
      <c r="G50" s="663">
        <v>500</v>
      </c>
      <c r="H50" s="803"/>
      <c r="I50" s="1093"/>
      <c r="J50" s="801"/>
      <c r="K50" s="673"/>
      <c r="L50" s="673">
        <v>1</v>
      </c>
      <c r="M50" s="673"/>
      <c r="N50" s="673"/>
      <c r="O50" s="673"/>
      <c r="P50" s="673"/>
      <c r="Q50" s="673"/>
      <c r="R50" s="673"/>
      <c r="S50" s="673"/>
      <c r="T50" s="1049">
        <f t="shared" si="59"/>
        <v>0</v>
      </c>
      <c r="U50" s="845">
        <f t="shared" si="60"/>
        <v>0</v>
      </c>
      <c r="V50" s="789">
        <f t="shared" si="61"/>
        <v>500</v>
      </c>
      <c r="W50" s="789">
        <f t="shared" si="62"/>
        <v>0</v>
      </c>
      <c r="X50" s="789">
        <f t="shared" si="63"/>
        <v>0</v>
      </c>
      <c r="Y50" s="789">
        <f t="shared" si="64"/>
        <v>0</v>
      </c>
      <c r="Z50" s="789">
        <f t="shared" si="65"/>
        <v>0</v>
      </c>
      <c r="AA50" s="789">
        <f t="shared" si="66"/>
        <v>0</v>
      </c>
      <c r="AB50" s="789">
        <f t="shared" si="67"/>
        <v>0</v>
      </c>
      <c r="AC50" s="790">
        <f t="shared" si="68"/>
        <v>0</v>
      </c>
      <c r="AD50" s="933"/>
      <c r="AE50" s="1544"/>
    </row>
    <row r="51" spans="1:31" ht="16.149999999999999" customHeight="1">
      <c r="A51" s="713"/>
      <c r="B51" s="1378"/>
      <c r="C51" s="1378"/>
      <c r="D51" s="1378"/>
      <c r="E51" s="671"/>
      <c r="F51" s="671"/>
      <c r="G51" s="663"/>
      <c r="H51" s="803"/>
      <c r="I51" s="1093"/>
      <c r="J51" s="801"/>
      <c r="K51" s="673"/>
      <c r="L51" s="673"/>
      <c r="M51" s="673"/>
      <c r="N51" s="673"/>
      <c r="O51" s="673"/>
      <c r="P51" s="673"/>
      <c r="Q51" s="673"/>
      <c r="R51" s="673"/>
      <c r="S51" s="673"/>
      <c r="T51" s="1049"/>
      <c r="U51" s="845"/>
      <c r="V51" s="789"/>
      <c r="W51" s="789"/>
      <c r="X51" s="789"/>
      <c r="Y51" s="789"/>
      <c r="Z51" s="789"/>
      <c r="AA51" s="789"/>
      <c r="AB51" s="789"/>
      <c r="AC51" s="790"/>
      <c r="AD51" s="933"/>
      <c r="AE51" s="1544"/>
    </row>
    <row r="52" spans="1:31" ht="16.149999999999999" customHeight="1">
      <c r="A52" s="1248" t="s">
        <v>867</v>
      </c>
      <c r="B52" s="1380"/>
      <c r="C52" s="1380"/>
      <c r="D52" s="1380"/>
      <c r="E52" s="671"/>
      <c r="F52" s="671"/>
      <c r="G52" s="671"/>
      <c r="H52" s="803"/>
      <c r="I52" s="1093"/>
      <c r="J52" s="801"/>
      <c r="K52" s="673"/>
      <c r="L52" s="672"/>
      <c r="M52" s="673"/>
      <c r="N52" s="673"/>
      <c r="O52" s="673"/>
      <c r="P52" s="673"/>
      <c r="Q52" s="673"/>
      <c r="R52" s="673"/>
      <c r="S52" s="673"/>
      <c r="T52" s="1049"/>
      <c r="U52" s="1116"/>
      <c r="V52" s="668"/>
      <c r="W52" s="668"/>
      <c r="X52" s="668"/>
      <c r="Y52" s="668"/>
      <c r="Z52" s="668"/>
      <c r="AA52" s="668"/>
      <c r="AB52" s="668"/>
      <c r="AC52" s="803"/>
      <c r="AD52" s="933"/>
      <c r="AE52" s="1544">
        <v>1082</v>
      </c>
    </row>
    <row r="53" spans="1:31" ht="16.149999999999999" customHeight="1">
      <c r="A53" s="844" t="s">
        <v>921</v>
      </c>
      <c r="B53" s="1378" t="s">
        <v>1068</v>
      </c>
      <c r="C53" s="1378" t="s">
        <v>1065</v>
      </c>
      <c r="D53" s="1378"/>
      <c r="E53" s="753"/>
      <c r="F53" s="663"/>
      <c r="G53" s="663">
        <v>300</v>
      </c>
      <c r="H53" s="790"/>
      <c r="I53" s="1091"/>
      <c r="J53" s="771"/>
      <c r="K53" s="772">
        <v>1</v>
      </c>
      <c r="L53" s="706"/>
      <c r="M53" s="772"/>
      <c r="N53" s="772"/>
      <c r="O53" s="772"/>
      <c r="P53" s="772"/>
      <c r="Q53" s="772"/>
      <c r="R53" s="772"/>
      <c r="S53" s="772"/>
      <c r="T53" s="1049">
        <f t="shared" ref="T53:AC53" si="69">ROUND(J53*$G53,-1)</f>
        <v>0</v>
      </c>
      <c r="U53" s="845">
        <f t="shared" si="69"/>
        <v>300</v>
      </c>
      <c r="V53" s="789">
        <f t="shared" si="69"/>
        <v>0</v>
      </c>
      <c r="W53" s="789">
        <f t="shared" si="69"/>
        <v>0</v>
      </c>
      <c r="X53" s="789">
        <f t="shared" si="69"/>
        <v>0</v>
      </c>
      <c r="Y53" s="789">
        <f t="shared" si="69"/>
        <v>0</v>
      </c>
      <c r="Z53" s="789">
        <f t="shared" si="69"/>
        <v>0</v>
      </c>
      <c r="AA53" s="789">
        <f t="shared" si="69"/>
        <v>0</v>
      </c>
      <c r="AB53" s="789">
        <f t="shared" si="69"/>
        <v>0</v>
      </c>
      <c r="AC53" s="790">
        <f t="shared" si="69"/>
        <v>0</v>
      </c>
      <c r="AD53" s="933"/>
      <c r="AE53" s="1544" t="s">
        <v>1121</v>
      </c>
    </row>
    <row r="54" spans="1:31" ht="15" customHeight="1">
      <c r="A54" s="844" t="s">
        <v>919</v>
      </c>
      <c r="B54" s="1378" t="s">
        <v>1068</v>
      </c>
      <c r="C54" s="1378" t="s">
        <v>1065</v>
      </c>
      <c r="D54" s="1378"/>
      <c r="E54" s="663"/>
      <c r="F54" s="663"/>
      <c r="G54" s="663">
        <v>800</v>
      </c>
      <c r="H54" s="790" t="s">
        <v>998</v>
      </c>
      <c r="I54" s="1091">
        <v>0.5</v>
      </c>
      <c r="J54" s="771">
        <v>0.3</v>
      </c>
      <c r="K54" s="772">
        <v>0.2</v>
      </c>
      <c r="L54" s="772"/>
      <c r="M54" s="772"/>
      <c r="N54" s="772"/>
      <c r="O54" s="896"/>
      <c r="P54" s="771"/>
      <c r="Q54" s="772"/>
      <c r="R54" s="772"/>
      <c r="S54" s="772"/>
      <c r="T54" s="1049">
        <f t="shared" ref="T54:T61" si="70">ROUND(J54*$G54,-1)</f>
        <v>240</v>
      </c>
      <c r="U54" s="845">
        <f t="shared" ref="U54:U61" si="71">ROUND(K54*$G54,-1)</f>
        <v>160</v>
      </c>
      <c r="V54" s="789">
        <f t="shared" ref="V54:V61" si="72">ROUND(L54*$G54,-1)</f>
        <v>0</v>
      </c>
      <c r="W54" s="789">
        <f t="shared" ref="W54:W61" si="73">ROUND(M54*$G54,-1)</f>
        <v>0</v>
      </c>
      <c r="X54" s="789">
        <f t="shared" ref="X54:X61" si="74">ROUND(N54*$G54,-1)</f>
        <v>0</v>
      </c>
      <c r="Y54" s="789">
        <f t="shared" ref="Y54:Y61" si="75">ROUND(O54*$G54,-1)</f>
        <v>0</v>
      </c>
      <c r="Z54" s="789">
        <f t="shared" ref="Z54:Z61" si="76">ROUND(P54*$G54,-1)</f>
        <v>0</v>
      </c>
      <c r="AA54" s="789">
        <f t="shared" ref="AA54:AA61" si="77">ROUND(Q54*$G54,-1)</f>
        <v>0</v>
      </c>
      <c r="AB54" s="789">
        <f t="shared" ref="AB54:AB61" si="78">ROUND(R54*$G54,-1)</f>
        <v>0</v>
      </c>
      <c r="AC54" s="790">
        <f t="shared" ref="AC54:AC61" si="79">ROUND(S54*$G54,-1)</f>
        <v>0</v>
      </c>
      <c r="AD54" s="933"/>
      <c r="AE54" s="1544">
        <v>1479</v>
      </c>
    </row>
    <row r="55" spans="1:31" ht="16.149999999999999" customHeight="1">
      <c r="A55" s="844" t="s">
        <v>898</v>
      </c>
      <c r="B55" s="1378" t="s">
        <v>1068</v>
      </c>
      <c r="C55" s="1378" t="s">
        <v>1065</v>
      </c>
      <c r="D55" s="1378"/>
      <c r="E55" s="663"/>
      <c r="F55" s="663"/>
      <c r="G55" s="663">
        <v>100</v>
      </c>
      <c r="H55" s="790"/>
      <c r="I55" s="1091"/>
      <c r="J55" s="771"/>
      <c r="K55" s="772"/>
      <c r="L55" s="772">
        <v>1</v>
      </c>
      <c r="M55" s="772"/>
      <c r="N55" s="772"/>
      <c r="O55" s="1271"/>
      <c r="P55" s="771"/>
      <c r="Q55" s="772"/>
      <c r="R55" s="772"/>
      <c r="S55" s="772"/>
      <c r="T55" s="1049">
        <f t="shared" si="70"/>
        <v>0</v>
      </c>
      <c r="U55" s="845">
        <f t="shared" si="71"/>
        <v>0</v>
      </c>
      <c r="V55" s="789">
        <f t="shared" si="72"/>
        <v>100</v>
      </c>
      <c r="W55" s="789">
        <f t="shared" si="73"/>
        <v>0</v>
      </c>
      <c r="X55" s="789">
        <f t="shared" si="74"/>
        <v>0</v>
      </c>
      <c r="Y55" s="789">
        <f t="shared" si="75"/>
        <v>0</v>
      </c>
      <c r="Z55" s="789">
        <f t="shared" si="76"/>
        <v>0</v>
      </c>
      <c r="AA55" s="789">
        <f t="shared" si="77"/>
        <v>0</v>
      </c>
      <c r="AB55" s="789">
        <f t="shared" si="78"/>
        <v>0</v>
      </c>
      <c r="AC55" s="790">
        <f t="shared" si="79"/>
        <v>0</v>
      </c>
      <c r="AD55" s="933"/>
      <c r="AE55" s="1544">
        <v>1984</v>
      </c>
    </row>
    <row r="56" spans="1:31" ht="16.149999999999999" customHeight="1">
      <c r="A56" s="844" t="s">
        <v>895</v>
      </c>
      <c r="B56" s="1378" t="s">
        <v>1068</v>
      </c>
      <c r="C56" s="1378" t="s">
        <v>1065</v>
      </c>
      <c r="D56" s="1378"/>
      <c r="E56" s="663"/>
      <c r="F56" s="663"/>
      <c r="G56" s="663">
        <v>700</v>
      </c>
      <c r="H56" s="790"/>
      <c r="I56" s="1091"/>
      <c r="J56" s="771"/>
      <c r="K56" s="772">
        <v>0.5</v>
      </c>
      <c r="L56" s="772">
        <v>0.5</v>
      </c>
      <c r="M56" s="772">
        <v>0.5</v>
      </c>
      <c r="N56" s="772"/>
      <c r="O56" s="1271"/>
      <c r="P56" s="771"/>
      <c r="Q56" s="772"/>
      <c r="R56" s="772"/>
      <c r="S56" s="772"/>
      <c r="T56" s="1049">
        <f t="shared" si="70"/>
        <v>0</v>
      </c>
      <c r="U56" s="845">
        <f t="shared" si="71"/>
        <v>350</v>
      </c>
      <c r="V56" s="789">
        <f t="shared" si="72"/>
        <v>350</v>
      </c>
      <c r="W56" s="789">
        <f t="shared" si="73"/>
        <v>350</v>
      </c>
      <c r="X56" s="789">
        <f t="shared" si="74"/>
        <v>0</v>
      </c>
      <c r="Y56" s="789">
        <f t="shared" si="75"/>
        <v>0</v>
      </c>
      <c r="Z56" s="789">
        <f t="shared" si="76"/>
        <v>0</v>
      </c>
      <c r="AA56" s="789">
        <f t="shared" si="77"/>
        <v>0</v>
      </c>
      <c r="AB56" s="789">
        <f t="shared" si="78"/>
        <v>0</v>
      </c>
      <c r="AC56" s="790">
        <f t="shared" si="79"/>
        <v>0</v>
      </c>
      <c r="AD56" s="933"/>
      <c r="AE56" s="1544">
        <v>2163</v>
      </c>
    </row>
    <row r="57" spans="1:31" ht="16.149999999999999" customHeight="1">
      <c r="A57" s="844" t="s">
        <v>896</v>
      </c>
      <c r="B57" s="1378" t="s">
        <v>1068</v>
      </c>
      <c r="C57" s="1378" t="s">
        <v>1065</v>
      </c>
      <c r="D57" s="1378"/>
      <c r="E57" s="663"/>
      <c r="F57" s="663"/>
      <c r="G57" s="663">
        <v>800</v>
      </c>
      <c r="H57" s="790"/>
      <c r="I57" s="1091"/>
      <c r="J57" s="771"/>
      <c r="K57" s="772">
        <v>0.5</v>
      </c>
      <c r="L57" s="772"/>
      <c r="M57" s="772">
        <v>0.4</v>
      </c>
      <c r="N57" s="772"/>
      <c r="O57" s="1271"/>
      <c r="P57" s="771"/>
      <c r="Q57" s="772"/>
      <c r="R57" s="772"/>
      <c r="S57" s="772"/>
      <c r="T57" s="1049">
        <f t="shared" si="70"/>
        <v>0</v>
      </c>
      <c r="U57" s="845">
        <f t="shared" si="71"/>
        <v>400</v>
      </c>
      <c r="V57" s="789">
        <f t="shared" si="72"/>
        <v>0</v>
      </c>
      <c r="W57" s="789">
        <f t="shared" si="73"/>
        <v>320</v>
      </c>
      <c r="X57" s="789">
        <f t="shared" si="74"/>
        <v>0</v>
      </c>
      <c r="Y57" s="789">
        <f t="shared" si="75"/>
        <v>0</v>
      </c>
      <c r="Z57" s="789">
        <f t="shared" si="76"/>
        <v>0</v>
      </c>
      <c r="AA57" s="789">
        <f t="shared" si="77"/>
        <v>0</v>
      </c>
      <c r="AB57" s="789">
        <f t="shared" si="78"/>
        <v>0</v>
      </c>
      <c r="AC57" s="790">
        <f t="shared" si="79"/>
        <v>0</v>
      </c>
      <c r="AD57" s="933" t="s">
        <v>1108</v>
      </c>
      <c r="AE57" s="1544">
        <v>2188</v>
      </c>
    </row>
    <row r="58" spans="1:31" ht="16.149999999999999" customHeight="1">
      <c r="A58" s="844" t="s">
        <v>922</v>
      </c>
      <c r="B58" s="1378" t="s">
        <v>1068</v>
      </c>
      <c r="C58" s="1378" t="s">
        <v>1065</v>
      </c>
      <c r="D58" s="1378"/>
      <c r="E58" s="663"/>
      <c r="F58" s="663"/>
      <c r="G58" s="663">
        <v>300</v>
      </c>
      <c r="H58" s="790"/>
      <c r="I58" s="1091"/>
      <c r="J58" s="771"/>
      <c r="K58" s="772"/>
      <c r="L58" s="772">
        <v>1</v>
      </c>
      <c r="M58" s="772"/>
      <c r="N58" s="772"/>
      <c r="O58" s="1271"/>
      <c r="P58" s="771"/>
      <c r="Q58" s="772"/>
      <c r="R58" s="772"/>
      <c r="S58" s="772"/>
      <c r="T58" s="1049">
        <f t="shared" si="70"/>
        <v>0</v>
      </c>
      <c r="U58" s="845">
        <f t="shared" si="71"/>
        <v>0</v>
      </c>
      <c r="V58" s="789">
        <f t="shared" si="72"/>
        <v>300</v>
      </c>
      <c r="W58" s="789">
        <f t="shared" si="73"/>
        <v>0</v>
      </c>
      <c r="X58" s="789">
        <f t="shared" si="74"/>
        <v>0</v>
      </c>
      <c r="Y58" s="789">
        <f t="shared" si="75"/>
        <v>0</v>
      </c>
      <c r="Z58" s="789">
        <f t="shared" si="76"/>
        <v>0</v>
      </c>
      <c r="AA58" s="789">
        <f t="shared" si="77"/>
        <v>0</v>
      </c>
      <c r="AB58" s="789">
        <f t="shared" si="78"/>
        <v>0</v>
      </c>
      <c r="AC58" s="790">
        <f t="shared" si="79"/>
        <v>0</v>
      </c>
      <c r="AD58" s="933"/>
      <c r="AE58" s="1544">
        <v>2189</v>
      </c>
    </row>
    <row r="59" spans="1:31" ht="16.149999999999999" customHeight="1">
      <c r="A59" s="844" t="s">
        <v>897</v>
      </c>
      <c r="B59" s="1378" t="s">
        <v>1068</v>
      </c>
      <c r="C59" s="1378" t="s">
        <v>1065</v>
      </c>
      <c r="D59" s="1378"/>
      <c r="E59" s="663"/>
      <c r="F59" s="663"/>
      <c r="G59" s="663">
        <v>100</v>
      </c>
      <c r="H59" s="790"/>
      <c r="I59" s="1091"/>
      <c r="J59" s="771"/>
      <c r="K59" s="772"/>
      <c r="L59" s="772">
        <v>1</v>
      </c>
      <c r="M59" s="772"/>
      <c r="N59" s="772"/>
      <c r="O59" s="896"/>
      <c r="P59" s="771"/>
      <c r="Q59" s="772"/>
      <c r="R59" s="772"/>
      <c r="S59" s="772"/>
      <c r="T59" s="1049">
        <f t="shared" si="70"/>
        <v>0</v>
      </c>
      <c r="U59" s="845">
        <f t="shared" si="71"/>
        <v>0</v>
      </c>
      <c r="V59" s="789">
        <f t="shared" si="72"/>
        <v>100</v>
      </c>
      <c r="W59" s="789">
        <f t="shared" si="73"/>
        <v>0</v>
      </c>
      <c r="X59" s="789">
        <f t="shared" si="74"/>
        <v>0</v>
      </c>
      <c r="Y59" s="789">
        <f t="shared" si="75"/>
        <v>0</v>
      </c>
      <c r="Z59" s="789">
        <f t="shared" si="76"/>
        <v>0</v>
      </c>
      <c r="AA59" s="789">
        <f t="shared" si="77"/>
        <v>0</v>
      </c>
      <c r="AB59" s="789">
        <f t="shared" si="78"/>
        <v>0</v>
      </c>
      <c r="AC59" s="790">
        <f t="shared" si="79"/>
        <v>0</v>
      </c>
      <c r="AD59" s="933"/>
      <c r="AE59" s="1544">
        <v>2164</v>
      </c>
    </row>
    <row r="60" spans="1:31" ht="16.149999999999999" customHeight="1">
      <c r="A60" s="844" t="s">
        <v>899</v>
      </c>
      <c r="B60" s="1378" t="s">
        <v>1068</v>
      </c>
      <c r="C60" s="1378" t="s">
        <v>1065</v>
      </c>
      <c r="D60" s="1378"/>
      <c r="E60" s="663"/>
      <c r="F60" s="663"/>
      <c r="G60" s="663">
        <v>600</v>
      </c>
      <c r="H60" s="790" t="s">
        <v>999</v>
      </c>
      <c r="I60" s="1091">
        <v>0.5</v>
      </c>
      <c r="J60" s="771">
        <v>0.2</v>
      </c>
      <c r="K60" s="772">
        <v>0.3</v>
      </c>
      <c r="L60" s="772"/>
      <c r="M60" s="772"/>
      <c r="N60" s="772"/>
      <c r="O60" s="894"/>
      <c r="P60" s="772"/>
      <c r="Q60" s="772"/>
      <c r="R60" s="772"/>
      <c r="S60" s="772"/>
      <c r="T60" s="1049">
        <f t="shared" si="70"/>
        <v>120</v>
      </c>
      <c r="U60" s="845">
        <f t="shared" si="71"/>
        <v>180</v>
      </c>
      <c r="V60" s="789">
        <f t="shared" si="72"/>
        <v>0</v>
      </c>
      <c r="W60" s="789">
        <f t="shared" si="73"/>
        <v>0</v>
      </c>
      <c r="X60" s="789">
        <f t="shared" si="74"/>
        <v>0</v>
      </c>
      <c r="Y60" s="789">
        <f t="shared" si="75"/>
        <v>0</v>
      </c>
      <c r="Z60" s="789">
        <f t="shared" si="76"/>
        <v>0</v>
      </c>
      <c r="AA60" s="789">
        <f t="shared" si="77"/>
        <v>0</v>
      </c>
      <c r="AB60" s="789">
        <f t="shared" si="78"/>
        <v>0</v>
      </c>
      <c r="AC60" s="790">
        <f t="shared" si="79"/>
        <v>0</v>
      </c>
      <c r="AD60" s="933"/>
      <c r="AE60" s="1547">
        <v>1983</v>
      </c>
    </row>
    <row r="61" spans="1:31" ht="18" customHeight="1">
      <c r="A61" s="844" t="s">
        <v>989</v>
      </c>
      <c r="B61" s="1378" t="s">
        <v>1068</v>
      </c>
      <c r="C61" s="1378" t="s">
        <v>1065</v>
      </c>
      <c r="D61" s="1378"/>
      <c r="E61" s="663"/>
      <c r="F61" s="663"/>
      <c r="G61" s="663">
        <v>500</v>
      </c>
      <c r="H61" s="790" t="s">
        <v>933</v>
      </c>
      <c r="I61" s="1091">
        <v>0.1</v>
      </c>
      <c r="J61" s="771">
        <v>0.6</v>
      </c>
      <c r="K61" s="772">
        <v>0.3</v>
      </c>
      <c r="L61" s="772"/>
      <c r="M61" s="772"/>
      <c r="N61" s="772"/>
      <c r="O61" s="894"/>
      <c r="P61" s="772"/>
      <c r="Q61" s="772"/>
      <c r="R61" s="772"/>
      <c r="S61" s="772"/>
      <c r="T61" s="1049">
        <f t="shared" si="70"/>
        <v>300</v>
      </c>
      <c r="U61" s="845">
        <f t="shared" si="71"/>
        <v>150</v>
      </c>
      <c r="V61" s="789">
        <f t="shared" si="72"/>
        <v>0</v>
      </c>
      <c r="W61" s="789">
        <f t="shared" si="73"/>
        <v>0</v>
      </c>
      <c r="X61" s="789">
        <f t="shared" si="74"/>
        <v>0</v>
      </c>
      <c r="Y61" s="789">
        <f t="shared" si="75"/>
        <v>0</v>
      </c>
      <c r="Z61" s="789">
        <f t="shared" si="76"/>
        <v>0</v>
      </c>
      <c r="AA61" s="789">
        <f t="shared" si="77"/>
        <v>0</v>
      </c>
      <c r="AB61" s="789">
        <f t="shared" si="78"/>
        <v>0</v>
      </c>
      <c r="AC61" s="790">
        <f t="shared" si="79"/>
        <v>0</v>
      </c>
      <c r="AD61" s="933" t="s">
        <v>979</v>
      </c>
      <c r="AE61" s="1547">
        <v>2565</v>
      </c>
    </row>
    <row r="62" spans="1:31" ht="16.149999999999999" customHeight="1">
      <c r="A62" s="844" t="s">
        <v>920</v>
      </c>
      <c r="B62" s="1378" t="s">
        <v>1068</v>
      </c>
      <c r="C62" s="1378" t="s">
        <v>1065</v>
      </c>
      <c r="D62" s="1378"/>
      <c r="E62" s="663"/>
      <c r="F62" s="663"/>
      <c r="G62" s="663">
        <v>400</v>
      </c>
      <c r="H62" s="790"/>
      <c r="I62" s="1091"/>
      <c r="J62" s="771"/>
      <c r="K62" s="772"/>
      <c r="L62" s="772"/>
      <c r="M62" s="772">
        <v>1</v>
      </c>
      <c r="O62" s="772"/>
      <c r="P62" s="772"/>
      <c r="Q62" s="772"/>
      <c r="R62" s="772"/>
      <c r="S62" s="772"/>
      <c r="T62" s="1049">
        <f t="shared" ref="T62:T63" si="80">ROUND(J62*$G62,-1)</f>
        <v>0</v>
      </c>
      <c r="U62" s="845">
        <f t="shared" ref="U62:U63" si="81">ROUND(K62*$G62,-1)</f>
        <v>0</v>
      </c>
      <c r="V62" s="789">
        <f t="shared" ref="V62:V63" si="82">ROUND(L62*$G62,-1)</f>
        <v>0</v>
      </c>
      <c r="W62" s="789">
        <f t="shared" ref="W62:W63" si="83">ROUND(M62*$G62,-1)</f>
        <v>400</v>
      </c>
      <c r="X62" s="789">
        <f t="shared" ref="X62:X63" si="84">ROUND(N62*$G62,-1)</f>
        <v>0</v>
      </c>
      <c r="Y62" s="789">
        <f t="shared" ref="Y62:Y63" si="85">ROUND(O62*$G62,-1)</f>
        <v>0</v>
      </c>
      <c r="Z62" s="789">
        <f t="shared" ref="Z62:Z63" si="86">ROUND(P62*$G62,-1)</f>
        <v>0</v>
      </c>
      <c r="AA62" s="789">
        <f t="shared" ref="AA62:AA63" si="87">ROUND(Q62*$G62,-1)</f>
        <v>0</v>
      </c>
      <c r="AB62" s="789">
        <f t="shared" ref="AB62:AB63" si="88">ROUND(R62*$G62,-1)</f>
        <v>0</v>
      </c>
      <c r="AC62" s="790">
        <f t="shared" ref="AC62:AC63" si="89">ROUND(S62*$G62,-1)</f>
        <v>0</v>
      </c>
      <c r="AD62" s="933"/>
      <c r="AE62" s="1547">
        <v>1481</v>
      </c>
    </row>
    <row r="63" spans="1:31" ht="16.149999999999999" customHeight="1">
      <c r="A63" s="844" t="s">
        <v>994</v>
      </c>
      <c r="B63" s="1378" t="s">
        <v>1068</v>
      </c>
      <c r="C63" s="1378" t="s">
        <v>1065</v>
      </c>
      <c r="D63" s="1378"/>
      <c r="E63" s="663"/>
      <c r="F63" s="663"/>
      <c r="G63" s="663">
        <v>500</v>
      </c>
      <c r="H63" s="790"/>
      <c r="I63" s="1091"/>
      <c r="J63" s="771"/>
      <c r="K63" s="772"/>
      <c r="L63" s="772">
        <v>0.5</v>
      </c>
      <c r="M63" s="772">
        <v>0.5</v>
      </c>
      <c r="O63" s="772"/>
      <c r="P63" s="772"/>
      <c r="Q63" s="772"/>
      <c r="R63" s="772"/>
      <c r="S63" s="772"/>
      <c r="T63" s="1049">
        <f t="shared" si="80"/>
        <v>0</v>
      </c>
      <c r="U63" s="845">
        <f t="shared" si="81"/>
        <v>0</v>
      </c>
      <c r="V63" s="789">
        <f t="shared" si="82"/>
        <v>250</v>
      </c>
      <c r="W63" s="789">
        <f t="shared" si="83"/>
        <v>250</v>
      </c>
      <c r="X63" s="789">
        <f t="shared" si="84"/>
        <v>0</v>
      </c>
      <c r="Y63" s="789">
        <f t="shared" si="85"/>
        <v>0</v>
      </c>
      <c r="Z63" s="789">
        <f t="shared" si="86"/>
        <v>0</v>
      </c>
      <c r="AA63" s="789">
        <f t="shared" si="87"/>
        <v>0</v>
      </c>
      <c r="AB63" s="789">
        <f t="shared" si="88"/>
        <v>0</v>
      </c>
      <c r="AC63" s="790">
        <f t="shared" si="89"/>
        <v>0</v>
      </c>
      <c r="AD63" s="933"/>
      <c r="AE63" s="1547"/>
    </row>
    <row r="64" spans="1:31" s="684" customFormat="1" ht="16.149999999999999" customHeight="1">
      <c r="A64" s="844"/>
      <c r="B64" s="1379"/>
      <c r="C64" s="1379"/>
      <c r="D64" s="1379"/>
      <c r="E64" s="663"/>
      <c r="F64" s="663"/>
      <c r="G64" s="663"/>
      <c r="H64" s="790"/>
      <c r="I64" s="1091"/>
      <c r="J64" s="771"/>
      <c r="K64" s="772"/>
      <c r="L64" s="772"/>
      <c r="M64" s="772"/>
      <c r="N64" s="772"/>
      <c r="O64" s="772"/>
      <c r="P64" s="772"/>
      <c r="Q64" s="772"/>
      <c r="R64" s="772"/>
      <c r="S64" s="673"/>
      <c r="T64" s="1049"/>
      <c r="U64" s="1474"/>
      <c r="V64" s="789"/>
      <c r="W64" s="789"/>
      <c r="X64" s="789"/>
      <c r="Y64" s="789"/>
      <c r="Z64" s="789"/>
      <c r="AA64" s="789"/>
      <c r="AB64" s="789"/>
      <c r="AC64" s="790"/>
      <c r="AD64" s="932"/>
      <c r="AE64" s="1547"/>
    </row>
    <row r="65" spans="1:31" ht="16.149999999999999" customHeight="1">
      <c r="A65" s="1248" t="s">
        <v>874</v>
      </c>
      <c r="B65" s="1380"/>
      <c r="C65" s="1380"/>
      <c r="D65" s="1380"/>
      <c r="E65" s="753"/>
      <c r="F65" s="753"/>
      <c r="G65" s="753"/>
      <c r="H65" s="803"/>
      <c r="I65" s="1093"/>
      <c r="J65" s="801"/>
      <c r="K65" s="673"/>
      <c r="L65" s="673"/>
      <c r="M65" s="673"/>
      <c r="N65" s="673"/>
      <c r="O65" s="673"/>
      <c r="P65" s="673"/>
      <c r="Q65" s="673"/>
      <c r="R65" s="673"/>
      <c r="S65" s="673"/>
      <c r="T65" s="1049"/>
      <c r="U65" s="1116"/>
      <c r="V65" s="668"/>
      <c r="W65" s="668"/>
      <c r="X65" s="668"/>
      <c r="Y65" s="668"/>
      <c r="Z65" s="668"/>
      <c r="AA65" s="668"/>
      <c r="AB65" s="668"/>
      <c r="AC65" s="803"/>
      <c r="AD65" s="933"/>
      <c r="AE65" s="1547">
        <v>2198</v>
      </c>
    </row>
    <row r="66" spans="1:31" ht="16.149999999999999" customHeight="1">
      <c r="A66" s="1128" t="s">
        <v>932</v>
      </c>
      <c r="B66" s="1378" t="s">
        <v>1068</v>
      </c>
      <c r="C66" s="1378" t="s">
        <v>1065</v>
      </c>
      <c r="D66" s="1378"/>
      <c r="E66" s="663"/>
      <c r="F66" s="663"/>
      <c r="G66" s="663">
        <v>1000</v>
      </c>
      <c r="H66" s="790" t="s">
        <v>933</v>
      </c>
      <c r="I66" s="1091">
        <v>0.1</v>
      </c>
      <c r="J66" s="801">
        <v>0.5</v>
      </c>
      <c r="K66" s="673">
        <v>0.4</v>
      </c>
      <c r="L66" s="673"/>
      <c r="M66" s="673"/>
      <c r="N66" s="673"/>
      <c r="O66" s="673"/>
      <c r="P66" s="673"/>
      <c r="Q66" s="673"/>
      <c r="R66" s="673"/>
      <c r="S66" s="673"/>
      <c r="T66" s="1049">
        <f t="shared" ref="T66:AC67" si="90">ROUND(J66*$G66,-1)</f>
        <v>500</v>
      </c>
      <c r="U66" s="845">
        <f t="shared" si="90"/>
        <v>400</v>
      </c>
      <c r="V66" s="789">
        <f t="shared" si="90"/>
        <v>0</v>
      </c>
      <c r="W66" s="789">
        <f t="shared" si="90"/>
        <v>0</v>
      </c>
      <c r="X66" s="789">
        <f t="shared" si="90"/>
        <v>0</v>
      </c>
      <c r="Y66" s="789">
        <f t="shared" si="90"/>
        <v>0</v>
      </c>
      <c r="Z66" s="789">
        <f t="shared" si="90"/>
        <v>0</v>
      </c>
      <c r="AA66" s="789">
        <f t="shared" si="90"/>
        <v>0</v>
      </c>
      <c r="AB66" s="789">
        <f t="shared" si="90"/>
        <v>0</v>
      </c>
      <c r="AC66" s="790">
        <f t="shared" si="90"/>
        <v>0</v>
      </c>
      <c r="AD66" s="933" t="s">
        <v>1106</v>
      </c>
      <c r="AE66" s="1547">
        <v>1470</v>
      </c>
    </row>
    <row r="67" spans="1:31" ht="16.149999999999999" customHeight="1">
      <c r="A67" s="1128" t="s">
        <v>1043</v>
      </c>
      <c r="B67" s="1378" t="s">
        <v>1068</v>
      </c>
      <c r="C67" s="1378" t="s">
        <v>1065</v>
      </c>
      <c r="D67" s="1381"/>
      <c r="E67" s="663"/>
      <c r="F67" s="663"/>
      <c r="G67" s="663">
        <v>200</v>
      </c>
      <c r="H67" s="790"/>
      <c r="I67" s="1091"/>
      <c r="J67" s="801"/>
      <c r="K67" s="673"/>
      <c r="L67" s="673">
        <v>1</v>
      </c>
      <c r="M67" s="673"/>
      <c r="N67" s="673"/>
      <c r="O67" s="673"/>
      <c r="P67" s="673"/>
      <c r="Q67" s="673"/>
      <c r="R67" s="673"/>
      <c r="S67" s="673"/>
      <c r="T67" s="1049">
        <f t="shared" ref="T67" si="91">ROUND(J67*$G67,-1)</f>
        <v>0</v>
      </c>
      <c r="U67" s="845">
        <f t="shared" ref="U67" si="92">ROUND(K67*$G67,-1)</f>
        <v>0</v>
      </c>
      <c r="V67" s="789">
        <f t="shared" si="90"/>
        <v>200</v>
      </c>
      <c r="W67" s="789">
        <f t="shared" si="90"/>
        <v>0</v>
      </c>
      <c r="X67" s="789">
        <f t="shared" si="90"/>
        <v>0</v>
      </c>
      <c r="Y67" s="789">
        <f t="shared" si="90"/>
        <v>0</v>
      </c>
      <c r="Z67" s="789">
        <f t="shared" si="90"/>
        <v>0</v>
      </c>
      <c r="AA67" s="789">
        <f t="shared" si="90"/>
        <v>0</v>
      </c>
      <c r="AB67" s="789">
        <f t="shared" si="90"/>
        <v>0</v>
      </c>
      <c r="AC67" s="790">
        <f t="shared" si="90"/>
        <v>0</v>
      </c>
      <c r="AD67" s="933"/>
      <c r="AE67" s="1547">
        <v>1470</v>
      </c>
    </row>
    <row r="68" spans="1:31" ht="16.149999999999999" customHeight="1">
      <c r="A68" s="1128"/>
      <c r="B68" s="1378"/>
      <c r="C68" s="1378"/>
      <c r="D68" s="1381"/>
      <c r="E68" s="663"/>
      <c r="F68" s="663"/>
      <c r="G68" s="663"/>
      <c r="H68" s="790"/>
      <c r="I68" s="1091"/>
      <c r="J68" s="801"/>
      <c r="K68" s="673"/>
      <c r="L68" s="673"/>
      <c r="M68" s="673"/>
      <c r="N68" s="673"/>
      <c r="O68" s="673"/>
      <c r="P68" s="673"/>
      <c r="Q68" s="673"/>
      <c r="R68" s="673"/>
      <c r="S68" s="673"/>
      <c r="T68" s="1049"/>
      <c r="U68" s="845"/>
      <c r="V68" s="789"/>
      <c r="W68" s="789"/>
      <c r="X68" s="789"/>
      <c r="Y68" s="789"/>
      <c r="Z68" s="789"/>
      <c r="AA68" s="789"/>
      <c r="AB68" s="789"/>
      <c r="AC68" s="790"/>
      <c r="AD68" s="933"/>
      <c r="AE68" s="1547"/>
    </row>
    <row r="69" spans="1:31" ht="16.149999999999999" customHeight="1">
      <c r="A69" s="1296" t="s">
        <v>936</v>
      </c>
      <c r="B69" s="1382"/>
      <c r="C69" s="1382"/>
      <c r="D69" s="1382"/>
      <c r="E69" s="671"/>
      <c r="F69" s="671"/>
      <c r="G69" s="663"/>
      <c r="H69" s="803"/>
      <c r="I69" s="1093"/>
      <c r="J69" s="801"/>
      <c r="K69" s="673"/>
      <c r="L69" s="673"/>
      <c r="M69" s="673"/>
      <c r="N69" s="673"/>
      <c r="O69" s="673"/>
      <c r="P69" s="673"/>
      <c r="Q69" s="673"/>
      <c r="R69" s="673"/>
      <c r="S69" s="673"/>
      <c r="T69" s="1049"/>
      <c r="U69" s="845"/>
      <c r="V69" s="789"/>
      <c r="W69" s="789"/>
      <c r="X69" s="789"/>
      <c r="Y69" s="789"/>
      <c r="Z69" s="789"/>
      <c r="AA69" s="789"/>
      <c r="AB69" s="789"/>
      <c r="AC69" s="790"/>
      <c r="AD69" s="933"/>
      <c r="AE69" s="1547"/>
    </row>
    <row r="70" spans="1:31" ht="16.149999999999999" customHeight="1">
      <c r="A70" s="1128" t="s">
        <v>1080</v>
      </c>
      <c r="B70" s="1378" t="s">
        <v>1068</v>
      </c>
      <c r="C70" s="1378" t="s">
        <v>1065</v>
      </c>
      <c r="D70" s="1378"/>
      <c r="E70" s="671"/>
      <c r="F70" s="671"/>
      <c r="G70" s="663">
        <v>500</v>
      </c>
      <c r="H70" s="803"/>
      <c r="I70" s="1093"/>
      <c r="J70" s="801"/>
      <c r="K70" s="673"/>
      <c r="L70" s="673"/>
      <c r="M70" s="673"/>
      <c r="N70" s="673"/>
      <c r="O70" s="673"/>
      <c r="P70" s="673"/>
      <c r="Q70" s="673">
        <v>0.5</v>
      </c>
      <c r="R70" s="673">
        <v>0.5</v>
      </c>
      <c r="S70" s="673"/>
      <c r="T70" s="1049">
        <f t="shared" ref="T70:AC71" si="93">ROUND(J70*$G70,-1)</f>
        <v>0</v>
      </c>
      <c r="U70" s="845">
        <f t="shared" si="93"/>
        <v>0</v>
      </c>
      <c r="V70" s="789">
        <f t="shared" si="93"/>
        <v>0</v>
      </c>
      <c r="W70" s="789">
        <f t="shared" si="93"/>
        <v>0</v>
      </c>
      <c r="X70" s="789">
        <f t="shared" si="93"/>
        <v>0</v>
      </c>
      <c r="Y70" s="789">
        <f t="shared" si="93"/>
        <v>0</v>
      </c>
      <c r="Z70" s="789">
        <f t="shared" si="93"/>
        <v>0</v>
      </c>
      <c r="AA70" s="789">
        <f t="shared" si="93"/>
        <v>250</v>
      </c>
      <c r="AB70" s="789">
        <f t="shared" si="93"/>
        <v>250</v>
      </c>
      <c r="AC70" s="790">
        <f t="shared" si="93"/>
        <v>0</v>
      </c>
      <c r="AD70" s="933"/>
      <c r="AE70" s="1545" t="s">
        <v>1121</v>
      </c>
    </row>
    <row r="71" spans="1:31" ht="16.149999999999999" customHeight="1">
      <c r="A71" s="1128"/>
      <c r="B71" s="1381"/>
      <c r="C71" s="1381"/>
      <c r="D71" s="1381"/>
      <c r="E71" s="671"/>
      <c r="F71" s="671"/>
      <c r="G71" s="671"/>
      <c r="H71" s="803"/>
      <c r="I71" s="1093"/>
      <c r="J71" s="801"/>
      <c r="K71" s="673"/>
      <c r="L71" s="673"/>
      <c r="M71" s="673"/>
      <c r="N71" s="673"/>
      <c r="O71" s="673"/>
      <c r="P71" s="673"/>
      <c r="Q71" s="673"/>
      <c r="R71" s="673"/>
      <c r="S71" s="673"/>
      <c r="T71" s="1049">
        <f t="shared" si="93"/>
        <v>0</v>
      </c>
      <c r="U71" s="845">
        <f t="shared" si="93"/>
        <v>0</v>
      </c>
      <c r="V71" s="789">
        <f t="shared" si="93"/>
        <v>0</v>
      </c>
      <c r="W71" s="789">
        <f t="shared" si="93"/>
        <v>0</v>
      </c>
      <c r="X71" s="789">
        <f t="shared" si="93"/>
        <v>0</v>
      </c>
      <c r="Y71" s="789">
        <f t="shared" si="93"/>
        <v>0</v>
      </c>
      <c r="Z71" s="789">
        <f t="shared" si="93"/>
        <v>0</v>
      </c>
      <c r="AA71" s="789">
        <f t="shared" si="93"/>
        <v>0</v>
      </c>
      <c r="AB71" s="789">
        <f t="shared" si="93"/>
        <v>0</v>
      </c>
      <c r="AC71" s="790">
        <f t="shared" si="93"/>
        <v>0</v>
      </c>
      <c r="AD71" s="933"/>
      <c r="AE71" s="1544"/>
    </row>
    <row r="72" spans="1:31" s="684" customFormat="1" ht="16.149999999999999" customHeight="1">
      <c r="A72" s="1267" t="s">
        <v>120</v>
      </c>
      <c r="B72" s="1383"/>
      <c r="C72" s="1383"/>
      <c r="D72" s="1383"/>
      <c r="E72" s="671"/>
      <c r="F72" s="671"/>
      <c r="G72" s="663"/>
      <c r="H72" s="803"/>
      <c r="I72" s="1088"/>
      <c r="J72" s="801"/>
      <c r="K72" s="673"/>
      <c r="L72" s="673"/>
      <c r="M72" s="673"/>
      <c r="N72" s="673"/>
      <c r="O72" s="673"/>
      <c r="P72" s="673"/>
      <c r="Q72" s="673"/>
      <c r="R72" s="673"/>
      <c r="S72" s="673"/>
      <c r="T72" s="1049"/>
      <c r="U72" s="845"/>
      <c r="V72" s="789"/>
      <c r="W72" s="789"/>
      <c r="X72" s="789"/>
      <c r="Y72" s="789"/>
      <c r="Z72" s="789"/>
      <c r="AA72" s="789"/>
      <c r="AB72" s="789"/>
      <c r="AC72" s="790"/>
      <c r="AD72" s="932"/>
      <c r="AE72" s="1544"/>
    </row>
    <row r="73" spans="1:31" s="1184" customFormat="1" ht="16.149999999999999" customHeight="1">
      <c r="A73" s="850" t="s">
        <v>814</v>
      </c>
      <c r="B73" s="1378"/>
      <c r="C73" s="1378"/>
      <c r="D73" s="1378"/>
      <c r="E73" s="1291">
        <v>485</v>
      </c>
      <c r="F73" s="677">
        <v>200</v>
      </c>
      <c r="G73" s="727">
        <f>F73*E73/1000</f>
        <v>97</v>
      </c>
      <c r="H73" s="943"/>
      <c r="I73" s="1236"/>
      <c r="J73" s="1175"/>
      <c r="K73" s="1174"/>
      <c r="L73" s="1173"/>
      <c r="M73" s="1174"/>
      <c r="N73" s="1174"/>
      <c r="O73" s="1174"/>
      <c r="P73" s="1174"/>
      <c r="Q73" s="1174"/>
      <c r="R73" s="1174"/>
      <c r="S73" s="1174"/>
      <c r="T73" s="1071">
        <f t="shared" ref="T73:AC73" si="94">ROUND(J73*$G73,-1)</f>
        <v>0</v>
      </c>
      <c r="U73" s="1119">
        <f t="shared" si="94"/>
        <v>0</v>
      </c>
      <c r="V73" s="814">
        <f t="shared" si="94"/>
        <v>0</v>
      </c>
      <c r="W73" s="814">
        <f t="shared" si="94"/>
        <v>0</v>
      </c>
      <c r="X73" s="814">
        <f t="shared" si="94"/>
        <v>0</v>
      </c>
      <c r="Y73" s="814">
        <f t="shared" si="94"/>
        <v>0</v>
      </c>
      <c r="Z73" s="814">
        <f t="shared" si="94"/>
        <v>0</v>
      </c>
      <c r="AA73" s="814">
        <f t="shared" si="94"/>
        <v>0</v>
      </c>
      <c r="AB73" s="814">
        <f t="shared" si="94"/>
        <v>0</v>
      </c>
      <c r="AC73" s="815">
        <f t="shared" si="94"/>
        <v>0</v>
      </c>
      <c r="AD73" s="1183"/>
      <c r="AE73" s="1544">
        <v>1471</v>
      </c>
    </row>
    <row r="74" spans="1:31" ht="16.149999999999999" customHeight="1">
      <c r="A74" s="844"/>
      <c r="B74" s="1379"/>
      <c r="C74" s="1379"/>
      <c r="D74" s="1379"/>
      <c r="E74" s="671"/>
      <c r="F74" s="671"/>
      <c r="G74" s="671"/>
      <c r="H74" s="803"/>
      <c r="I74" s="1093"/>
      <c r="J74" s="801"/>
      <c r="K74" s="673"/>
      <c r="L74" s="672"/>
      <c r="M74" s="673"/>
      <c r="N74" s="673"/>
      <c r="O74" s="673"/>
      <c r="P74" s="673"/>
      <c r="Q74" s="673"/>
      <c r="R74" s="673"/>
      <c r="S74" s="673"/>
      <c r="T74" s="1049"/>
      <c r="U74" s="1116"/>
      <c r="V74" s="668"/>
      <c r="W74" s="668"/>
      <c r="X74" s="668"/>
      <c r="Y74" s="668"/>
      <c r="Z74" s="668"/>
      <c r="AA74" s="668"/>
      <c r="AB74" s="668"/>
      <c r="AC74" s="803"/>
      <c r="AD74" s="933"/>
      <c r="AE74" s="1544"/>
    </row>
    <row r="75" spans="1:31" s="684" customFormat="1" ht="16.149999999999999" customHeight="1">
      <c r="A75" s="1267" t="s">
        <v>685</v>
      </c>
      <c r="B75" s="1383"/>
      <c r="C75" s="1383"/>
      <c r="D75" s="1383"/>
      <c r="E75" s="676">
        <f>SUM(E76:E81)</f>
        <v>3813</v>
      </c>
      <c r="F75" s="674"/>
      <c r="G75" s="676">
        <f>SUM(G76:G81)</f>
        <v>1387.6</v>
      </c>
      <c r="H75" s="803"/>
      <c r="I75" s="1088"/>
      <c r="J75" s="801"/>
      <c r="K75" s="673"/>
      <c r="L75" s="672"/>
      <c r="M75" s="673"/>
      <c r="N75" s="673"/>
      <c r="O75" s="673"/>
      <c r="P75" s="673"/>
      <c r="Q75" s="673"/>
      <c r="R75" s="673"/>
      <c r="S75" s="673"/>
      <c r="T75" s="1072">
        <f>SUM(T76:T81)</f>
        <v>480</v>
      </c>
      <c r="U75" s="1117">
        <f t="shared" ref="U75:AC75" si="95">SUM(U76:U81)</f>
        <v>0</v>
      </c>
      <c r="V75" s="818">
        <f t="shared" si="95"/>
        <v>0</v>
      </c>
      <c r="W75" s="818">
        <f t="shared" si="95"/>
        <v>370</v>
      </c>
      <c r="X75" s="818">
        <f t="shared" si="95"/>
        <v>160</v>
      </c>
      <c r="Y75" s="818">
        <f t="shared" si="95"/>
        <v>0</v>
      </c>
      <c r="Z75" s="818">
        <f t="shared" si="95"/>
        <v>0</v>
      </c>
      <c r="AA75" s="818">
        <f t="shared" si="95"/>
        <v>0</v>
      </c>
      <c r="AB75" s="818">
        <f t="shared" si="95"/>
        <v>0</v>
      </c>
      <c r="AC75" s="817">
        <f t="shared" si="95"/>
        <v>0</v>
      </c>
      <c r="AD75" s="1153"/>
      <c r="AE75" s="1544"/>
    </row>
    <row r="76" spans="1:31" s="684" customFormat="1" ht="16.149999999999999" customHeight="1">
      <c r="A76" s="846" t="s">
        <v>686</v>
      </c>
      <c r="B76" s="1385"/>
      <c r="C76" s="1385"/>
      <c r="D76" s="1385"/>
      <c r="E76" s="674"/>
      <c r="F76" s="674"/>
      <c r="G76" s="674"/>
      <c r="H76" s="803"/>
      <c r="I76" s="1088"/>
      <c r="J76" s="801"/>
      <c r="K76" s="673"/>
      <c r="L76" s="672"/>
      <c r="M76" s="673"/>
      <c r="N76" s="673"/>
      <c r="O76" s="673"/>
      <c r="P76" s="673"/>
      <c r="Q76" s="673"/>
      <c r="R76" s="673"/>
      <c r="S76" s="673"/>
      <c r="T76" s="1049"/>
      <c r="U76" s="1194"/>
      <c r="V76" s="901"/>
      <c r="W76" s="901"/>
      <c r="X76" s="901"/>
      <c r="Y76" s="901"/>
      <c r="Z76" s="901"/>
      <c r="AA76" s="901"/>
      <c r="AB76" s="901"/>
      <c r="AC76" s="942"/>
      <c r="AD76" s="932"/>
      <c r="AE76" s="1545"/>
    </row>
    <row r="77" spans="1:31" s="684" customFormat="1" ht="16.149999999999999" customHeight="1">
      <c r="A77" s="844" t="s">
        <v>687</v>
      </c>
      <c r="B77" s="1378" t="s">
        <v>1031</v>
      </c>
      <c r="C77" s="1378" t="s">
        <v>1066</v>
      </c>
      <c r="D77" s="1378"/>
      <c r="E77" s="1290">
        <v>3500</v>
      </c>
      <c r="F77" s="671">
        <v>150</v>
      </c>
      <c r="G77" s="663">
        <f>F77*E77/1000</f>
        <v>525</v>
      </c>
      <c r="H77" s="803"/>
      <c r="I77" s="1088"/>
      <c r="J77" s="801"/>
      <c r="K77" s="673"/>
      <c r="L77" s="673"/>
      <c r="M77" s="672">
        <v>0.7</v>
      </c>
      <c r="N77" s="672">
        <v>0.3</v>
      </c>
      <c r="O77" s="672"/>
      <c r="P77" s="672"/>
      <c r="Q77" s="672"/>
      <c r="R77" s="672"/>
      <c r="S77" s="673"/>
      <c r="T77" s="1049">
        <f t="shared" ref="T77:AC77" si="96">ROUND(J77*$G77,-1)</f>
        <v>0</v>
      </c>
      <c r="U77" s="845">
        <f t="shared" si="96"/>
        <v>0</v>
      </c>
      <c r="V77" s="789">
        <f t="shared" si="96"/>
        <v>0</v>
      </c>
      <c r="W77" s="789">
        <f t="shared" si="96"/>
        <v>370</v>
      </c>
      <c r="X77" s="789">
        <f t="shared" si="96"/>
        <v>160</v>
      </c>
      <c r="Y77" s="789">
        <f t="shared" si="96"/>
        <v>0</v>
      </c>
      <c r="Z77" s="789">
        <f t="shared" si="96"/>
        <v>0</v>
      </c>
      <c r="AA77" s="789">
        <f t="shared" si="96"/>
        <v>0</v>
      </c>
      <c r="AB77" s="789">
        <f t="shared" si="96"/>
        <v>0</v>
      </c>
      <c r="AC77" s="790">
        <f t="shared" si="96"/>
        <v>0</v>
      </c>
      <c r="AD77" s="932"/>
      <c r="AE77" s="1546">
        <v>1472</v>
      </c>
    </row>
    <row r="78" spans="1:31" s="684" customFormat="1" ht="16.149999999999999" customHeight="1">
      <c r="A78" s="844" t="s">
        <v>928</v>
      </c>
      <c r="B78" s="1378" t="s">
        <v>1031</v>
      </c>
      <c r="C78" s="1378" t="s">
        <v>1066</v>
      </c>
      <c r="D78" s="1378"/>
      <c r="E78" s="663"/>
      <c r="F78" s="663"/>
      <c r="G78" s="663">
        <v>800</v>
      </c>
      <c r="H78" s="790" t="s">
        <v>933</v>
      </c>
      <c r="I78" s="1089">
        <v>0.4</v>
      </c>
      <c r="J78" s="801">
        <v>0.6</v>
      </c>
      <c r="K78" s="673"/>
      <c r="L78" s="673"/>
      <c r="M78" s="673"/>
      <c r="N78" s="673"/>
      <c r="O78" s="673"/>
      <c r="P78" s="673"/>
      <c r="Q78" s="673"/>
      <c r="R78" s="673"/>
      <c r="S78" s="673"/>
      <c r="T78" s="1049">
        <f t="shared" ref="T78:AC78" si="97">ROUND(J78*$G78,-1)</f>
        <v>480</v>
      </c>
      <c r="U78" s="845">
        <f t="shared" si="97"/>
        <v>0</v>
      </c>
      <c r="V78" s="789">
        <f t="shared" si="97"/>
        <v>0</v>
      </c>
      <c r="W78" s="789">
        <f t="shared" si="97"/>
        <v>0</v>
      </c>
      <c r="X78" s="789">
        <f t="shared" si="97"/>
        <v>0</v>
      </c>
      <c r="Y78" s="789">
        <f t="shared" si="97"/>
        <v>0</v>
      </c>
      <c r="Z78" s="789">
        <f t="shared" si="97"/>
        <v>0</v>
      </c>
      <c r="AA78" s="789">
        <f t="shared" si="97"/>
        <v>0</v>
      </c>
      <c r="AB78" s="789">
        <f t="shared" si="97"/>
        <v>0</v>
      </c>
      <c r="AC78" s="790">
        <f t="shared" si="97"/>
        <v>0</v>
      </c>
      <c r="AD78" s="932"/>
      <c r="AE78" s="1544">
        <v>2653</v>
      </c>
    </row>
    <row r="79" spans="1:31" s="684" customFormat="1" ht="16.149999999999999" customHeight="1">
      <c r="A79" s="713"/>
      <c r="B79" s="1378"/>
      <c r="C79" s="1378"/>
      <c r="D79" s="1378"/>
      <c r="E79" s="671"/>
      <c r="F79" s="671"/>
      <c r="G79" s="663"/>
      <c r="H79" s="803"/>
      <c r="I79" s="1088"/>
      <c r="J79" s="801"/>
      <c r="K79" s="673"/>
      <c r="L79" s="673"/>
      <c r="M79" s="673"/>
      <c r="N79" s="673"/>
      <c r="O79" s="673"/>
      <c r="P79" s="673"/>
      <c r="Q79" s="673"/>
      <c r="R79" s="673"/>
      <c r="S79" s="673"/>
      <c r="T79" s="1049"/>
      <c r="U79" s="845"/>
      <c r="V79" s="789"/>
      <c r="W79" s="789"/>
      <c r="X79" s="789"/>
      <c r="Y79" s="789"/>
      <c r="Z79" s="789"/>
      <c r="AA79" s="789"/>
      <c r="AB79" s="789"/>
      <c r="AC79" s="790"/>
      <c r="AD79" s="932"/>
      <c r="AE79" s="1545"/>
    </row>
    <row r="80" spans="1:31" s="684" customFormat="1" ht="16.149999999999999" customHeight="1">
      <c r="A80" s="710" t="s">
        <v>120</v>
      </c>
      <c r="B80" s="1376"/>
      <c r="C80" s="1376"/>
      <c r="D80" s="1376"/>
      <c r="E80" s="671"/>
      <c r="F80" s="671"/>
      <c r="G80" s="663"/>
      <c r="H80" s="803"/>
      <c r="I80" s="1088"/>
      <c r="J80" s="801"/>
      <c r="K80" s="673"/>
      <c r="L80" s="673"/>
      <c r="M80" s="673"/>
      <c r="N80" s="673"/>
      <c r="O80" s="673"/>
      <c r="P80" s="673"/>
      <c r="Q80" s="673"/>
      <c r="R80" s="673"/>
      <c r="S80" s="673"/>
      <c r="T80" s="1049"/>
      <c r="U80" s="845"/>
      <c r="V80" s="789"/>
      <c r="W80" s="789"/>
      <c r="X80" s="789"/>
      <c r="Y80" s="789"/>
      <c r="Z80" s="789"/>
      <c r="AA80" s="789"/>
      <c r="AB80" s="789"/>
      <c r="AC80" s="790"/>
      <c r="AD80" s="932"/>
      <c r="AE80" s="1545"/>
    </row>
    <row r="81" spans="1:31" s="1184" customFormat="1" ht="16.149999999999999" customHeight="1">
      <c r="A81" s="715" t="s">
        <v>819</v>
      </c>
      <c r="B81" s="1386"/>
      <c r="C81" s="1386"/>
      <c r="D81" s="1386"/>
      <c r="E81" s="1291">
        <v>313</v>
      </c>
      <c r="F81" s="677">
        <v>200</v>
      </c>
      <c r="G81" s="727">
        <f>F81*E81/1000</f>
        <v>62.6</v>
      </c>
      <c r="H81" s="943"/>
      <c r="I81" s="1236"/>
      <c r="J81" s="1175"/>
      <c r="K81" s="1174"/>
      <c r="L81" s="1173"/>
      <c r="M81" s="1174"/>
      <c r="N81" s="1174"/>
      <c r="O81" s="1174"/>
      <c r="P81" s="1174"/>
      <c r="Q81" s="1174"/>
      <c r="R81" s="1174"/>
      <c r="S81" s="1174"/>
      <c r="T81" s="1071">
        <f t="shared" ref="T81:AC81" si="98">ROUND(J81*$G81,-1)</f>
        <v>0</v>
      </c>
      <c r="U81" s="1119">
        <f t="shared" si="98"/>
        <v>0</v>
      </c>
      <c r="V81" s="814">
        <f t="shared" si="98"/>
        <v>0</v>
      </c>
      <c r="W81" s="814">
        <f t="shared" si="98"/>
        <v>0</v>
      </c>
      <c r="X81" s="814">
        <f t="shared" si="98"/>
        <v>0</v>
      </c>
      <c r="Y81" s="814">
        <f t="shared" si="98"/>
        <v>0</v>
      </c>
      <c r="Z81" s="814">
        <f t="shared" si="98"/>
        <v>0</v>
      </c>
      <c r="AA81" s="814">
        <f t="shared" si="98"/>
        <v>0</v>
      </c>
      <c r="AB81" s="814">
        <f t="shared" si="98"/>
        <v>0</v>
      </c>
      <c r="AC81" s="815">
        <f t="shared" si="98"/>
        <v>0</v>
      </c>
      <c r="AD81" s="1183"/>
      <c r="AE81" s="1545">
        <v>1473</v>
      </c>
    </row>
    <row r="82" spans="1:31" ht="16.149999999999999" customHeight="1">
      <c r="A82" s="709"/>
      <c r="B82" s="1387"/>
      <c r="C82" s="1387"/>
      <c r="D82" s="1387"/>
      <c r="E82" s="671"/>
      <c r="F82" s="671"/>
      <c r="G82" s="671"/>
      <c r="H82" s="803"/>
      <c r="I82" s="1088"/>
      <c r="J82" s="801"/>
      <c r="K82" s="673"/>
      <c r="L82" s="672"/>
      <c r="M82" s="673"/>
      <c r="N82" s="673"/>
      <c r="O82" s="673"/>
      <c r="P82" s="673"/>
      <c r="Q82" s="673"/>
      <c r="R82" s="673"/>
      <c r="S82" s="673"/>
      <c r="T82" s="1049"/>
      <c r="U82" s="1116"/>
      <c r="V82" s="668"/>
      <c r="W82" s="668"/>
      <c r="X82" s="668"/>
      <c r="Y82" s="668"/>
      <c r="Z82" s="668"/>
      <c r="AA82" s="668"/>
      <c r="AB82" s="668"/>
      <c r="AC82" s="803"/>
      <c r="AD82" s="933"/>
      <c r="AE82" s="1545"/>
    </row>
    <row r="83" spans="1:31" ht="16.149999999999999" customHeight="1">
      <c r="A83" s="710" t="s">
        <v>117</v>
      </c>
      <c r="B83" s="1376"/>
      <c r="C83" s="1376"/>
      <c r="D83" s="1376"/>
      <c r="E83" s="676">
        <f>SUM(E84:E101)</f>
        <v>27843</v>
      </c>
      <c r="F83" s="674">
        <f>G83/E83*1000</f>
        <v>64.648206012283154</v>
      </c>
      <c r="G83" s="676">
        <f>SUM(G84:G90)</f>
        <v>1800</v>
      </c>
      <c r="H83" s="803"/>
      <c r="I83" s="1088"/>
      <c r="J83" s="801"/>
      <c r="K83" s="673"/>
      <c r="L83" s="672"/>
      <c r="M83" s="673"/>
      <c r="N83" s="673"/>
      <c r="O83" s="673"/>
      <c r="P83" s="673"/>
      <c r="Q83" s="673"/>
      <c r="R83" s="673"/>
      <c r="S83" s="673"/>
      <c r="T83" s="1072">
        <f t="shared" ref="T83:AC83" si="99">SUM(T84:T97)</f>
        <v>0</v>
      </c>
      <c r="U83" s="1117">
        <f t="shared" si="99"/>
        <v>0</v>
      </c>
      <c r="V83" s="818">
        <f t="shared" si="99"/>
        <v>0</v>
      </c>
      <c r="W83" s="818">
        <f t="shared" si="99"/>
        <v>0</v>
      </c>
      <c r="X83" s="818">
        <f>SUM(X84:X97)</f>
        <v>150</v>
      </c>
      <c r="Y83" s="818">
        <f t="shared" si="99"/>
        <v>630</v>
      </c>
      <c r="Z83" s="818">
        <f t="shared" si="99"/>
        <v>660</v>
      </c>
      <c r="AA83" s="818">
        <f t="shared" si="99"/>
        <v>360</v>
      </c>
      <c r="AB83" s="818">
        <f t="shared" si="99"/>
        <v>0</v>
      </c>
      <c r="AC83" s="817">
        <f t="shared" si="99"/>
        <v>0</v>
      </c>
      <c r="AD83" s="1153"/>
      <c r="AE83" s="1545"/>
    </row>
    <row r="84" spans="1:31" s="1212" customFormat="1" ht="16.149999999999999" customHeight="1">
      <c r="A84" s="850"/>
      <c r="B84" s="1384"/>
      <c r="C84" s="1384"/>
      <c r="D84" s="1384"/>
      <c r="E84" s="727"/>
      <c r="F84" s="727"/>
      <c r="G84" s="727"/>
      <c r="H84" s="815"/>
      <c r="I84" s="1139"/>
      <c r="J84" s="812"/>
      <c r="K84" s="1023"/>
      <c r="L84" s="1023"/>
      <c r="M84" s="1023"/>
      <c r="N84" s="1023"/>
      <c r="O84" s="1023"/>
      <c r="P84" s="1023"/>
      <c r="Q84" s="1023"/>
      <c r="R84" s="1023"/>
      <c r="S84" s="812"/>
      <c r="T84" s="1071"/>
      <c r="U84" s="1119"/>
      <c r="V84" s="814"/>
      <c r="W84" s="814"/>
      <c r="X84" s="814"/>
      <c r="Y84" s="814"/>
      <c r="Z84" s="814"/>
      <c r="AA84" s="814"/>
      <c r="AB84" s="814"/>
      <c r="AC84" s="815"/>
      <c r="AD84" s="1211"/>
      <c r="AE84" s="1545"/>
    </row>
    <row r="85" spans="1:31" ht="16.149999999999999" customHeight="1">
      <c r="A85" s="709" t="s">
        <v>825</v>
      </c>
      <c r="B85" s="1387"/>
      <c r="C85" s="1387"/>
      <c r="D85" s="1387"/>
      <c r="E85" s="671"/>
      <c r="F85" s="671"/>
      <c r="G85" s="671"/>
      <c r="H85" s="803"/>
      <c r="I85" s="1088"/>
      <c r="J85" s="801"/>
      <c r="K85" s="895"/>
      <c r="L85" s="895"/>
      <c r="M85" s="895"/>
      <c r="N85" s="895"/>
      <c r="O85" s="895"/>
      <c r="P85" s="895"/>
      <c r="Q85" s="895"/>
      <c r="R85" s="895"/>
      <c r="S85" s="801"/>
      <c r="T85" s="1049"/>
      <c r="U85" s="1116"/>
      <c r="V85" s="668"/>
      <c r="W85" s="668"/>
      <c r="X85" s="668"/>
      <c r="Y85" s="668"/>
      <c r="Z85" s="668"/>
      <c r="AA85" s="668"/>
      <c r="AB85" s="668"/>
      <c r="AC85" s="803"/>
      <c r="AD85" s="933"/>
      <c r="AE85" s="1545"/>
    </row>
    <row r="86" spans="1:31" s="684" customFormat="1" ht="16.149999999999999" customHeight="1">
      <c r="A86" s="844" t="s">
        <v>700</v>
      </c>
      <c r="B86" s="1379" t="s">
        <v>1031</v>
      </c>
      <c r="C86" s="1379" t="s">
        <v>1066</v>
      </c>
      <c r="D86" s="1379"/>
      <c r="E86" s="1290">
        <v>3750</v>
      </c>
      <c r="F86" s="663"/>
      <c r="G86" s="663">
        <v>600</v>
      </c>
      <c r="H86" s="790"/>
      <c r="I86" s="1089"/>
      <c r="J86" s="771"/>
      <c r="K86" s="1021"/>
      <c r="L86" s="896"/>
      <c r="M86" s="896"/>
      <c r="N86" s="896">
        <v>0.05</v>
      </c>
      <c r="O86" s="896">
        <v>0.45</v>
      </c>
      <c r="P86" s="896">
        <v>0.5</v>
      </c>
      <c r="Q86" s="896"/>
      <c r="R86" s="896"/>
      <c r="S86" s="771"/>
      <c r="T86" s="1049">
        <f t="shared" ref="T86:W87" si="100">ROUND(J86*$G86,-1)</f>
        <v>0</v>
      </c>
      <c r="U86" s="845">
        <f t="shared" si="100"/>
        <v>0</v>
      </c>
      <c r="V86" s="789">
        <f t="shared" si="100"/>
        <v>0</v>
      </c>
      <c r="W86" s="789">
        <f t="shared" si="100"/>
        <v>0</v>
      </c>
      <c r="X86" s="789">
        <f t="shared" ref="X86:AB87" si="101">ROUND(N86*$G86,-1)</f>
        <v>30</v>
      </c>
      <c r="Y86" s="789">
        <f t="shared" si="101"/>
        <v>270</v>
      </c>
      <c r="Z86" s="789">
        <f t="shared" si="101"/>
        <v>300</v>
      </c>
      <c r="AA86" s="789">
        <f t="shared" si="101"/>
        <v>0</v>
      </c>
      <c r="AB86" s="789">
        <f t="shared" si="101"/>
        <v>0</v>
      </c>
      <c r="AC86" s="790">
        <f>ROUND(S86*$G86,-1)</f>
        <v>0</v>
      </c>
      <c r="AD86" s="932"/>
      <c r="AE86" s="1545">
        <v>476</v>
      </c>
    </row>
    <row r="87" spans="1:31" s="684" customFormat="1" ht="16.149999999999999" customHeight="1">
      <c r="A87" s="844" t="s">
        <v>677</v>
      </c>
      <c r="B87" s="1379" t="s">
        <v>1031</v>
      </c>
      <c r="C87" s="1379" t="s">
        <v>1066</v>
      </c>
      <c r="D87" s="1379"/>
      <c r="E87" s="1290">
        <v>8300</v>
      </c>
      <c r="F87" s="663"/>
      <c r="G87" s="663">
        <v>1200</v>
      </c>
      <c r="H87" s="790"/>
      <c r="I87" s="1089"/>
      <c r="J87" s="771"/>
      <c r="K87" s="813"/>
      <c r="L87" s="830"/>
      <c r="M87" s="813"/>
      <c r="N87" s="706">
        <v>0.1</v>
      </c>
      <c r="O87" s="772">
        <v>0.3</v>
      </c>
      <c r="P87" s="772">
        <v>0.3</v>
      </c>
      <c r="Q87" s="706">
        <v>0.3</v>
      </c>
      <c r="R87" s="813"/>
      <c r="S87" s="772"/>
      <c r="T87" s="1049">
        <f t="shared" si="100"/>
        <v>0</v>
      </c>
      <c r="U87" s="845">
        <f t="shared" si="100"/>
        <v>0</v>
      </c>
      <c r="V87" s="789">
        <f t="shared" si="100"/>
        <v>0</v>
      </c>
      <c r="W87" s="789">
        <f t="shared" si="100"/>
        <v>0</v>
      </c>
      <c r="X87" s="789">
        <f t="shared" si="101"/>
        <v>120</v>
      </c>
      <c r="Y87" s="789">
        <f t="shared" si="101"/>
        <v>360</v>
      </c>
      <c r="Z87" s="789">
        <f t="shared" si="101"/>
        <v>360</v>
      </c>
      <c r="AA87" s="789">
        <f t="shared" si="101"/>
        <v>360</v>
      </c>
      <c r="AB87" s="789">
        <f t="shared" si="101"/>
        <v>0</v>
      </c>
      <c r="AC87" s="790">
        <f>ROUND(S87*$G87,-1)</f>
        <v>0</v>
      </c>
      <c r="AD87" s="932"/>
      <c r="AE87" s="1545">
        <v>926</v>
      </c>
    </row>
    <row r="88" spans="1:31" s="684" customFormat="1" ht="16.149999999999999" customHeight="1">
      <c r="A88" s="844" t="s">
        <v>977</v>
      </c>
      <c r="B88" s="1379" t="s">
        <v>1031</v>
      </c>
      <c r="C88" s="1379" t="s">
        <v>1066</v>
      </c>
      <c r="D88" s="1379"/>
      <c r="E88" s="1290">
        <v>524</v>
      </c>
      <c r="F88" s="663"/>
      <c r="G88" s="663"/>
      <c r="H88" s="790"/>
      <c r="I88" s="1089"/>
      <c r="J88" s="771"/>
      <c r="K88" s="813"/>
      <c r="L88" s="830"/>
      <c r="M88" s="813"/>
      <c r="N88" s="830"/>
      <c r="O88" s="813"/>
      <c r="P88" s="813"/>
      <c r="Q88" s="830"/>
      <c r="R88" s="813"/>
      <c r="S88" s="771"/>
      <c r="T88" s="1049"/>
      <c r="U88" s="845"/>
      <c r="V88" s="789"/>
      <c r="W88" s="789"/>
      <c r="X88" s="789"/>
      <c r="Y88" s="789"/>
      <c r="Z88" s="789"/>
      <c r="AA88" s="789"/>
      <c r="AB88" s="789"/>
      <c r="AC88" s="790"/>
      <c r="AD88" s="932"/>
      <c r="AE88" s="1544">
        <v>2277</v>
      </c>
    </row>
    <row r="89" spans="1:31" s="684" customFormat="1" ht="16.149999999999999" customHeight="1">
      <c r="A89" s="850"/>
      <c r="B89" s="1384"/>
      <c r="C89" s="1384"/>
      <c r="D89" s="1384"/>
      <c r="E89" s="663"/>
      <c r="F89" s="663"/>
      <c r="G89" s="663"/>
      <c r="H89" s="790"/>
      <c r="I89" s="1089"/>
      <c r="J89" s="771"/>
      <c r="K89" s="813"/>
      <c r="L89" s="830"/>
      <c r="M89" s="813"/>
      <c r="N89" s="830"/>
      <c r="O89" s="813"/>
      <c r="P89" s="813"/>
      <c r="Q89" s="830"/>
      <c r="R89" s="813"/>
      <c r="S89" s="771"/>
      <c r="T89" s="1049"/>
      <c r="U89" s="845"/>
      <c r="V89" s="789"/>
      <c r="W89" s="789"/>
      <c r="X89" s="789"/>
      <c r="Y89" s="789"/>
      <c r="Z89" s="789"/>
      <c r="AA89" s="789"/>
      <c r="AB89" s="789"/>
      <c r="AC89" s="790"/>
      <c r="AD89" s="932"/>
      <c r="AE89" s="1548"/>
    </row>
    <row r="90" spans="1:31" ht="16.149999999999999" customHeight="1">
      <c r="A90" s="710" t="s">
        <v>120</v>
      </c>
      <c r="B90" s="1376"/>
      <c r="C90" s="1376"/>
      <c r="D90" s="1376"/>
      <c r="E90" s="671"/>
      <c r="F90" s="671"/>
      <c r="G90" s="671"/>
      <c r="H90" s="925"/>
      <c r="I90" s="1088"/>
      <c r="J90" s="801"/>
      <c r="K90" s="673"/>
      <c r="L90" s="672"/>
      <c r="M90" s="672"/>
      <c r="N90" s="672"/>
      <c r="O90" s="672"/>
      <c r="P90" s="672"/>
      <c r="Q90" s="672"/>
      <c r="R90" s="672"/>
      <c r="S90" s="673"/>
      <c r="T90" s="1049"/>
      <c r="U90" s="1116"/>
      <c r="V90" s="668"/>
      <c r="W90" s="668"/>
      <c r="X90" s="668"/>
      <c r="Y90" s="668"/>
      <c r="Z90" s="668"/>
      <c r="AA90" s="668"/>
      <c r="AB90" s="668"/>
      <c r="AC90" s="803"/>
      <c r="AD90" s="933"/>
      <c r="AE90" s="1548"/>
    </row>
    <row r="91" spans="1:31" s="684" customFormat="1" ht="16.149999999999999" customHeight="1">
      <c r="A91" s="850" t="s">
        <v>118</v>
      </c>
      <c r="B91" s="1384" t="s">
        <v>1031</v>
      </c>
      <c r="C91" s="1384"/>
      <c r="D91" s="1384"/>
      <c r="E91" s="1291">
        <v>2706</v>
      </c>
      <c r="F91" s="727">
        <v>150</v>
      </c>
      <c r="G91" s="727">
        <f t="shared" ref="G91:G96" si="102">F91*E91/1000</f>
        <v>405.9</v>
      </c>
      <c r="H91" s="790"/>
      <c r="I91" s="1089"/>
      <c r="J91" s="771"/>
      <c r="K91" s="772"/>
      <c r="L91" s="706"/>
      <c r="M91" s="706"/>
      <c r="N91" s="706"/>
      <c r="O91" s="706"/>
      <c r="P91" s="706"/>
      <c r="Q91" s="706"/>
      <c r="R91" s="706"/>
      <c r="S91" s="772"/>
      <c r="T91" s="1049">
        <f t="shared" ref="T91:W96" si="103">ROUND(J91*$G91,-1)</f>
        <v>0</v>
      </c>
      <c r="U91" s="845">
        <f t="shared" si="103"/>
        <v>0</v>
      </c>
      <c r="V91" s="789">
        <f t="shared" si="103"/>
        <v>0</v>
      </c>
      <c r="W91" s="789">
        <f t="shared" si="103"/>
        <v>0</v>
      </c>
      <c r="X91" s="789">
        <f t="shared" ref="X91:AB96" si="104">ROUND(N91*$G91,-1)</f>
        <v>0</v>
      </c>
      <c r="Y91" s="789">
        <f t="shared" si="104"/>
        <v>0</v>
      </c>
      <c r="Z91" s="789">
        <f t="shared" si="104"/>
        <v>0</v>
      </c>
      <c r="AA91" s="789">
        <f t="shared" si="104"/>
        <v>0</v>
      </c>
      <c r="AB91" s="789">
        <f t="shared" si="104"/>
        <v>0</v>
      </c>
      <c r="AC91" s="790">
        <f t="shared" ref="AC91:AC96" si="105">ROUND(S91*$G91,-1)</f>
        <v>0</v>
      </c>
      <c r="AD91" s="932"/>
      <c r="AE91" s="1548">
        <v>831</v>
      </c>
    </row>
    <row r="92" spans="1:31" s="684" customFormat="1" ht="16.149999999999999" customHeight="1">
      <c r="A92" s="850" t="s">
        <v>697</v>
      </c>
      <c r="B92" s="1384" t="s">
        <v>1031</v>
      </c>
      <c r="C92" s="1384"/>
      <c r="D92" s="1384"/>
      <c r="E92" s="1291">
        <v>354</v>
      </c>
      <c r="F92" s="727">
        <v>150</v>
      </c>
      <c r="G92" s="727">
        <f t="shared" si="102"/>
        <v>53.1</v>
      </c>
      <c r="H92" s="790"/>
      <c r="I92" s="1089"/>
      <c r="J92" s="771"/>
      <c r="K92" s="772"/>
      <c r="L92" s="706"/>
      <c r="M92" s="706"/>
      <c r="N92" s="706"/>
      <c r="O92" s="706"/>
      <c r="P92" s="706"/>
      <c r="Q92" s="706"/>
      <c r="R92" s="706"/>
      <c r="S92" s="772"/>
      <c r="T92" s="1049">
        <f t="shared" si="103"/>
        <v>0</v>
      </c>
      <c r="U92" s="1116">
        <f t="shared" si="103"/>
        <v>0</v>
      </c>
      <c r="V92" s="668">
        <f t="shared" si="103"/>
        <v>0</v>
      </c>
      <c r="W92" s="668">
        <f t="shared" si="103"/>
        <v>0</v>
      </c>
      <c r="X92" s="668">
        <f t="shared" si="104"/>
        <v>0</v>
      </c>
      <c r="Y92" s="668">
        <f t="shared" si="104"/>
        <v>0</v>
      </c>
      <c r="Z92" s="668">
        <f t="shared" si="104"/>
        <v>0</v>
      </c>
      <c r="AA92" s="668">
        <f t="shared" si="104"/>
        <v>0</v>
      </c>
      <c r="AB92" s="668">
        <f t="shared" si="104"/>
        <v>0</v>
      </c>
      <c r="AC92" s="803">
        <f t="shared" si="105"/>
        <v>0</v>
      </c>
      <c r="AD92" s="932"/>
      <c r="AE92" s="1548">
        <v>830</v>
      </c>
    </row>
    <row r="93" spans="1:31" s="684" customFormat="1" ht="16.149999999999999" customHeight="1">
      <c r="A93" s="850" t="s">
        <v>119</v>
      </c>
      <c r="B93" s="1384" t="s">
        <v>1031</v>
      </c>
      <c r="C93" s="1384"/>
      <c r="D93" s="1384"/>
      <c r="E93" s="727">
        <v>4911</v>
      </c>
      <c r="F93" s="727">
        <v>150</v>
      </c>
      <c r="G93" s="727">
        <f t="shared" si="102"/>
        <v>736.65</v>
      </c>
      <c r="H93" s="790"/>
      <c r="I93" s="1089"/>
      <c r="J93" s="771"/>
      <c r="K93" s="772"/>
      <c r="L93" s="706"/>
      <c r="M93" s="706"/>
      <c r="N93" s="706"/>
      <c r="O93" s="706"/>
      <c r="P93" s="706"/>
      <c r="Q93" s="706"/>
      <c r="R93" s="706"/>
      <c r="S93" s="772"/>
      <c r="T93" s="1049">
        <f t="shared" si="103"/>
        <v>0</v>
      </c>
      <c r="U93" s="845">
        <f t="shared" si="103"/>
        <v>0</v>
      </c>
      <c r="V93" s="789">
        <f t="shared" si="103"/>
        <v>0</v>
      </c>
      <c r="W93" s="789">
        <f t="shared" si="103"/>
        <v>0</v>
      </c>
      <c r="X93" s="789">
        <f t="shared" si="104"/>
        <v>0</v>
      </c>
      <c r="Y93" s="789">
        <f t="shared" si="104"/>
        <v>0</v>
      </c>
      <c r="Z93" s="789">
        <f t="shared" si="104"/>
        <v>0</v>
      </c>
      <c r="AA93" s="789">
        <f t="shared" si="104"/>
        <v>0</v>
      </c>
      <c r="AB93" s="789">
        <f t="shared" si="104"/>
        <v>0</v>
      </c>
      <c r="AC93" s="790">
        <f t="shared" si="105"/>
        <v>0</v>
      </c>
      <c r="AD93" s="932"/>
      <c r="AE93" s="1544">
        <v>563</v>
      </c>
    </row>
    <row r="94" spans="1:31" s="684" customFormat="1" ht="16.149999999999999" customHeight="1">
      <c r="A94" s="850" t="s">
        <v>698</v>
      </c>
      <c r="B94" s="1384" t="s">
        <v>1031</v>
      </c>
      <c r="C94" s="1384"/>
      <c r="D94" s="1384"/>
      <c r="E94" s="727">
        <v>2016</v>
      </c>
      <c r="F94" s="727">
        <v>150</v>
      </c>
      <c r="G94" s="727">
        <f t="shared" si="102"/>
        <v>302.39999999999998</v>
      </c>
      <c r="H94" s="790"/>
      <c r="I94" s="1089"/>
      <c r="J94" s="771"/>
      <c r="K94" s="772"/>
      <c r="L94" s="706"/>
      <c r="M94" s="706"/>
      <c r="N94" s="706"/>
      <c r="O94" s="706"/>
      <c r="P94" s="706"/>
      <c r="Q94" s="706"/>
      <c r="R94" s="706"/>
      <c r="S94" s="772"/>
      <c r="T94" s="1049">
        <f t="shared" si="103"/>
        <v>0</v>
      </c>
      <c r="U94" s="1116">
        <f t="shared" si="103"/>
        <v>0</v>
      </c>
      <c r="V94" s="668">
        <f t="shared" si="103"/>
        <v>0</v>
      </c>
      <c r="W94" s="668">
        <f t="shared" si="103"/>
        <v>0</v>
      </c>
      <c r="X94" s="668">
        <f t="shared" si="104"/>
        <v>0</v>
      </c>
      <c r="Y94" s="668">
        <f t="shared" si="104"/>
        <v>0</v>
      </c>
      <c r="Z94" s="668">
        <f t="shared" si="104"/>
        <v>0</v>
      </c>
      <c r="AA94" s="668">
        <f t="shared" si="104"/>
        <v>0</v>
      </c>
      <c r="AB94" s="668">
        <f t="shared" si="104"/>
        <v>0</v>
      </c>
      <c r="AC94" s="803">
        <f t="shared" si="105"/>
        <v>0</v>
      </c>
      <c r="AD94" s="932"/>
      <c r="AE94" s="1545">
        <v>564</v>
      </c>
    </row>
    <row r="95" spans="1:31" s="684" customFormat="1" ht="16.149999999999999" customHeight="1">
      <c r="A95" s="850" t="s">
        <v>699</v>
      </c>
      <c r="B95" s="1384" t="s">
        <v>1031</v>
      </c>
      <c r="C95" s="1384"/>
      <c r="D95" s="1384"/>
      <c r="E95" s="727">
        <v>282</v>
      </c>
      <c r="F95" s="727">
        <v>150</v>
      </c>
      <c r="G95" s="727">
        <f t="shared" si="102"/>
        <v>42.3</v>
      </c>
      <c r="H95" s="790"/>
      <c r="I95" s="1089"/>
      <c r="J95" s="771"/>
      <c r="K95" s="772"/>
      <c r="L95" s="706"/>
      <c r="M95" s="706"/>
      <c r="N95" s="706"/>
      <c r="O95" s="706"/>
      <c r="P95" s="706"/>
      <c r="Q95" s="706"/>
      <c r="R95" s="706"/>
      <c r="S95" s="772"/>
      <c r="T95" s="1049">
        <f t="shared" si="103"/>
        <v>0</v>
      </c>
      <c r="U95" s="1116">
        <f t="shared" si="103"/>
        <v>0</v>
      </c>
      <c r="V95" s="668">
        <f t="shared" si="103"/>
        <v>0</v>
      </c>
      <c r="W95" s="668">
        <f t="shared" si="103"/>
        <v>0</v>
      </c>
      <c r="X95" s="668">
        <f t="shared" si="104"/>
        <v>0</v>
      </c>
      <c r="Y95" s="668">
        <f t="shared" si="104"/>
        <v>0</v>
      </c>
      <c r="Z95" s="668">
        <f t="shared" si="104"/>
        <v>0</v>
      </c>
      <c r="AA95" s="668">
        <f t="shared" si="104"/>
        <v>0</v>
      </c>
      <c r="AB95" s="668">
        <f t="shared" si="104"/>
        <v>0</v>
      </c>
      <c r="AC95" s="803">
        <f t="shared" si="105"/>
        <v>0</v>
      </c>
      <c r="AD95" s="932"/>
      <c r="AE95" s="1545">
        <v>573</v>
      </c>
    </row>
    <row r="96" spans="1:31" ht="16.149999999999999" customHeight="1">
      <c r="A96" s="715" t="s">
        <v>706</v>
      </c>
      <c r="B96" s="1384" t="s">
        <v>1031</v>
      </c>
      <c r="C96" s="1384"/>
      <c r="D96" s="1384"/>
      <c r="E96" s="677">
        <v>5000</v>
      </c>
      <c r="F96" s="727">
        <v>150</v>
      </c>
      <c r="G96" s="727">
        <f t="shared" si="102"/>
        <v>750</v>
      </c>
      <c r="H96" s="925"/>
      <c r="I96" s="1088"/>
      <c r="J96" s="771"/>
      <c r="K96" s="772"/>
      <c r="L96" s="706"/>
      <c r="M96" s="706"/>
      <c r="N96" s="706"/>
      <c r="O96" s="706"/>
      <c r="P96" s="706"/>
      <c r="Q96" s="706"/>
      <c r="R96" s="706"/>
      <c r="S96" s="772"/>
      <c r="T96" s="1049">
        <f t="shared" si="103"/>
        <v>0</v>
      </c>
      <c r="U96" s="1116">
        <f t="shared" si="103"/>
        <v>0</v>
      </c>
      <c r="V96" s="668">
        <f t="shared" si="103"/>
        <v>0</v>
      </c>
      <c r="W96" s="668">
        <f t="shared" si="103"/>
        <v>0</v>
      </c>
      <c r="X96" s="668">
        <f t="shared" si="104"/>
        <v>0</v>
      </c>
      <c r="Y96" s="668">
        <f t="shared" si="104"/>
        <v>0</v>
      </c>
      <c r="Z96" s="668">
        <f t="shared" si="104"/>
        <v>0</v>
      </c>
      <c r="AA96" s="668">
        <f t="shared" si="104"/>
        <v>0</v>
      </c>
      <c r="AB96" s="668">
        <f t="shared" si="104"/>
        <v>0</v>
      </c>
      <c r="AC96" s="803">
        <f t="shared" si="105"/>
        <v>0</v>
      </c>
      <c r="AD96" s="933"/>
      <c r="AE96" s="1547">
        <v>558</v>
      </c>
    </row>
    <row r="97" spans="1:31" ht="16.149999999999999" customHeight="1">
      <c r="A97" s="713"/>
      <c r="B97" s="1378"/>
      <c r="C97" s="1378"/>
      <c r="D97" s="1378"/>
      <c r="E97" s="671"/>
      <c r="F97" s="671"/>
      <c r="G97" s="671"/>
      <c r="H97" s="925"/>
      <c r="I97" s="1088"/>
      <c r="J97" s="801"/>
      <c r="K97" s="673"/>
      <c r="L97" s="672"/>
      <c r="M97" s="672"/>
      <c r="N97" s="672"/>
      <c r="O97" s="672"/>
      <c r="P97" s="672"/>
      <c r="Q97" s="672"/>
      <c r="R97" s="672"/>
      <c r="S97" s="673"/>
      <c r="T97" s="1049"/>
      <c r="U97" s="1116"/>
      <c r="V97" s="668"/>
      <c r="W97" s="668"/>
      <c r="X97" s="668"/>
      <c r="Y97" s="668"/>
      <c r="Z97" s="668"/>
      <c r="AA97" s="668"/>
      <c r="AB97" s="668"/>
      <c r="AC97" s="803"/>
      <c r="AD97" s="933"/>
      <c r="AE97" s="1547"/>
    </row>
    <row r="98" spans="1:31" ht="16.149999999999999" customHeight="1">
      <c r="A98" s="714" t="s">
        <v>842</v>
      </c>
      <c r="B98" s="1388"/>
      <c r="C98" s="1388"/>
      <c r="D98" s="1388"/>
      <c r="E98" s="680"/>
      <c r="F98" s="671"/>
      <c r="G98" s="680">
        <f>SUM(G99:G103)</f>
        <v>6600</v>
      </c>
      <c r="H98" s="803"/>
      <c r="I98" s="1088"/>
      <c r="J98" s="801"/>
      <c r="K98" s="673"/>
      <c r="L98" s="673"/>
      <c r="M98" s="673"/>
      <c r="N98" s="673"/>
      <c r="O98" s="673"/>
      <c r="P98" s="673"/>
      <c r="Q98" s="673"/>
      <c r="R98" s="673"/>
      <c r="S98" s="673"/>
      <c r="T98" s="1072">
        <f>SUM(T99:T103)</f>
        <v>110</v>
      </c>
      <c r="U98" s="1117">
        <f t="shared" ref="U98:AC98" si="106">SUM(U99:U103)</f>
        <v>160</v>
      </c>
      <c r="V98" s="818">
        <f>SUM(V99:V103)</f>
        <v>160</v>
      </c>
      <c r="W98" s="818">
        <f t="shared" si="106"/>
        <v>160</v>
      </c>
      <c r="X98" s="818">
        <f t="shared" si="106"/>
        <v>660</v>
      </c>
      <c r="Y98" s="818">
        <f t="shared" si="106"/>
        <v>1160</v>
      </c>
      <c r="Z98" s="818">
        <f t="shared" si="106"/>
        <v>1160</v>
      </c>
      <c r="AA98" s="818">
        <f t="shared" si="106"/>
        <v>1660</v>
      </c>
      <c r="AB98" s="818">
        <f t="shared" si="106"/>
        <v>3660</v>
      </c>
      <c r="AC98" s="817">
        <f t="shared" si="106"/>
        <v>3660</v>
      </c>
      <c r="AD98" s="1153"/>
      <c r="AE98" s="1547"/>
    </row>
    <row r="99" spans="1:31" ht="16.149999999999999" customHeight="1">
      <c r="A99" s="713" t="s">
        <v>834</v>
      </c>
      <c r="B99" s="1378" t="s">
        <v>1068</v>
      </c>
      <c r="C99" s="1378" t="s">
        <v>1065</v>
      </c>
      <c r="D99" s="1378"/>
      <c r="E99" s="671"/>
      <c r="F99" s="671"/>
      <c r="G99" s="671">
        <v>5000</v>
      </c>
      <c r="H99" s="803"/>
      <c r="I99" s="1088"/>
      <c r="J99" s="801"/>
      <c r="K99" s="673"/>
      <c r="L99" s="673"/>
      <c r="M99" s="673"/>
      <c r="N99" s="673">
        <v>0.1</v>
      </c>
      <c r="O99" s="673">
        <v>0.2</v>
      </c>
      <c r="P99" s="673">
        <v>0.2</v>
      </c>
      <c r="Q99" s="673">
        <v>0.3</v>
      </c>
      <c r="R99" s="772">
        <v>0.7</v>
      </c>
      <c r="S99" s="772">
        <v>0.7</v>
      </c>
      <c r="T99" s="1049">
        <f t="shared" ref="T99:AC99" si="107">ROUND(J99*$G99,-1)</f>
        <v>0</v>
      </c>
      <c r="U99" s="1116">
        <f t="shared" si="107"/>
        <v>0</v>
      </c>
      <c r="V99" s="668">
        <f t="shared" si="107"/>
        <v>0</v>
      </c>
      <c r="W99" s="668">
        <f t="shared" si="107"/>
        <v>0</v>
      </c>
      <c r="X99" s="668">
        <f t="shared" si="107"/>
        <v>500</v>
      </c>
      <c r="Y99" s="668">
        <f t="shared" si="107"/>
        <v>1000</v>
      </c>
      <c r="Z99" s="668">
        <f t="shared" si="107"/>
        <v>1000</v>
      </c>
      <c r="AA99" s="1433">
        <f t="shared" si="107"/>
        <v>1500</v>
      </c>
      <c r="AB99" s="1433">
        <f t="shared" si="107"/>
        <v>3500</v>
      </c>
      <c r="AC99" s="1434">
        <f t="shared" si="107"/>
        <v>3500</v>
      </c>
      <c r="AD99" s="933"/>
      <c r="AE99" s="1547"/>
    </row>
    <row r="100" spans="1:31" ht="16.149999999999999" customHeight="1">
      <c r="A100" s="713" t="s">
        <v>833</v>
      </c>
      <c r="B100" s="1378" t="s">
        <v>1068</v>
      </c>
      <c r="C100" s="1378" t="s">
        <v>1065</v>
      </c>
      <c r="D100" s="1378"/>
      <c r="E100" s="671"/>
      <c r="F100" s="671"/>
      <c r="G100" s="671">
        <v>1000</v>
      </c>
      <c r="H100" s="803"/>
      <c r="I100" s="1088"/>
      <c r="J100" s="801">
        <v>0.05</v>
      </c>
      <c r="K100" s="673">
        <v>0.1</v>
      </c>
      <c r="L100" s="673">
        <v>0.1</v>
      </c>
      <c r="M100" s="673">
        <v>0.1</v>
      </c>
      <c r="N100" s="673">
        <v>0.1</v>
      </c>
      <c r="O100" s="673">
        <v>0.1</v>
      </c>
      <c r="P100" s="673">
        <v>0.1</v>
      </c>
      <c r="Q100" s="673">
        <v>0.1</v>
      </c>
      <c r="R100" s="673">
        <v>0.1</v>
      </c>
      <c r="S100" s="673">
        <v>0.1</v>
      </c>
      <c r="T100" s="1049">
        <f t="shared" ref="T100:W102" si="108">ROUND(J100*$G100,-1)</f>
        <v>50</v>
      </c>
      <c r="U100" s="1116">
        <f t="shared" si="108"/>
        <v>100</v>
      </c>
      <c r="V100" s="668">
        <f t="shared" si="108"/>
        <v>100</v>
      </c>
      <c r="W100" s="668">
        <f t="shared" si="108"/>
        <v>100</v>
      </c>
      <c r="X100" s="668">
        <f t="shared" ref="X100:AB102" si="109">ROUND(N100*$G100,-1)</f>
        <v>100</v>
      </c>
      <c r="Y100" s="668">
        <f t="shared" si="109"/>
        <v>100</v>
      </c>
      <c r="Z100" s="668">
        <f t="shared" si="109"/>
        <v>100</v>
      </c>
      <c r="AA100" s="668">
        <f t="shared" si="109"/>
        <v>100</v>
      </c>
      <c r="AB100" s="668">
        <f t="shared" si="109"/>
        <v>100</v>
      </c>
      <c r="AC100" s="803">
        <f>ROUND(S100*$G100,-1)</f>
        <v>100</v>
      </c>
      <c r="AD100" s="933"/>
      <c r="AE100" s="1547"/>
    </row>
    <row r="101" spans="1:31" ht="16.149999999999999" customHeight="1">
      <c r="A101" s="713" t="s">
        <v>835</v>
      </c>
      <c r="B101" s="1378" t="s">
        <v>1068</v>
      </c>
      <c r="C101" s="1378" t="s">
        <v>1065</v>
      </c>
      <c r="D101" s="1378"/>
      <c r="E101" s="671"/>
      <c r="F101" s="671"/>
      <c r="G101" s="671">
        <v>400</v>
      </c>
      <c r="H101" s="803"/>
      <c r="I101" s="1088"/>
      <c r="J101" s="801">
        <v>0.1</v>
      </c>
      <c r="K101" s="673">
        <v>0.1</v>
      </c>
      <c r="L101" s="673">
        <v>0.1</v>
      </c>
      <c r="M101" s="673">
        <v>0.1</v>
      </c>
      <c r="N101" s="673">
        <v>0.1</v>
      </c>
      <c r="O101" s="673">
        <v>0.1</v>
      </c>
      <c r="P101" s="673">
        <v>0.1</v>
      </c>
      <c r="Q101" s="673">
        <v>0.1</v>
      </c>
      <c r="R101" s="673">
        <v>0.1</v>
      </c>
      <c r="S101" s="673">
        <v>0.1</v>
      </c>
      <c r="T101" s="1049">
        <f t="shared" si="108"/>
        <v>40</v>
      </c>
      <c r="U101" s="1116">
        <f t="shared" si="108"/>
        <v>40</v>
      </c>
      <c r="V101" s="668">
        <f t="shared" si="108"/>
        <v>40</v>
      </c>
      <c r="W101" s="668">
        <f t="shared" si="108"/>
        <v>40</v>
      </c>
      <c r="X101" s="668">
        <f t="shared" si="109"/>
        <v>40</v>
      </c>
      <c r="Y101" s="668">
        <f t="shared" si="109"/>
        <v>40</v>
      </c>
      <c r="Z101" s="668">
        <f t="shared" si="109"/>
        <v>40</v>
      </c>
      <c r="AA101" s="668">
        <f t="shared" si="109"/>
        <v>40</v>
      </c>
      <c r="AB101" s="668">
        <f t="shared" si="109"/>
        <v>40</v>
      </c>
      <c r="AC101" s="803">
        <f>ROUND(S101*$G101,-1)</f>
        <v>40</v>
      </c>
      <c r="AD101" s="933"/>
      <c r="AE101" s="1547"/>
    </row>
    <row r="102" spans="1:31" ht="15.75" customHeight="1">
      <c r="A102" s="713" t="s">
        <v>843</v>
      </c>
      <c r="B102" s="1378" t="s">
        <v>1068</v>
      </c>
      <c r="C102" s="1378" t="s">
        <v>1065</v>
      </c>
      <c r="D102" s="1378"/>
      <c r="E102" s="671"/>
      <c r="F102" s="671"/>
      <c r="G102" s="671">
        <v>200</v>
      </c>
      <c r="H102" s="803"/>
      <c r="I102" s="1088"/>
      <c r="J102" s="801">
        <v>0.1</v>
      </c>
      <c r="K102" s="673">
        <v>0.1</v>
      </c>
      <c r="L102" s="673">
        <v>0.1</v>
      </c>
      <c r="M102" s="673">
        <v>0.1</v>
      </c>
      <c r="N102" s="673">
        <v>0.1</v>
      </c>
      <c r="O102" s="673">
        <v>0.1</v>
      </c>
      <c r="P102" s="673">
        <v>0.1</v>
      </c>
      <c r="Q102" s="673">
        <v>0.1</v>
      </c>
      <c r="R102" s="673">
        <v>0.1</v>
      </c>
      <c r="S102" s="673">
        <v>0.1</v>
      </c>
      <c r="T102" s="1049">
        <f t="shared" si="108"/>
        <v>20</v>
      </c>
      <c r="U102" s="1116">
        <f t="shared" si="108"/>
        <v>20</v>
      </c>
      <c r="V102" s="668">
        <f t="shared" si="108"/>
        <v>20</v>
      </c>
      <c r="W102" s="668">
        <f t="shared" si="108"/>
        <v>20</v>
      </c>
      <c r="X102" s="668">
        <f t="shared" si="109"/>
        <v>20</v>
      </c>
      <c r="Y102" s="668">
        <f t="shared" si="109"/>
        <v>20</v>
      </c>
      <c r="Z102" s="668">
        <f t="shared" si="109"/>
        <v>20</v>
      </c>
      <c r="AA102" s="668">
        <f t="shared" si="109"/>
        <v>20</v>
      </c>
      <c r="AB102" s="668">
        <f t="shared" si="109"/>
        <v>20</v>
      </c>
      <c r="AC102" s="803">
        <f>ROUND(S102*$G102,-1)</f>
        <v>20</v>
      </c>
      <c r="AD102" s="933"/>
      <c r="AE102" s="1547"/>
    </row>
    <row r="103" spans="1:31" ht="16.149999999999999" customHeight="1">
      <c r="A103" s="1103"/>
      <c r="B103" s="1389"/>
      <c r="C103" s="1389"/>
      <c r="D103" s="1389"/>
      <c r="E103" s="993"/>
      <c r="F103" s="993"/>
      <c r="G103" s="993"/>
      <c r="H103" s="994"/>
      <c r="I103" s="1092"/>
      <c r="J103" s="995"/>
      <c r="K103" s="996"/>
      <c r="L103" s="996"/>
      <c r="M103" s="996"/>
      <c r="N103" s="996"/>
      <c r="O103" s="996"/>
      <c r="P103" s="996"/>
      <c r="Q103" s="996"/>
      <c r="R103" s="996"/>
      <c r="S103" s="996"/>
      <c r="T103" s="1049"/>
      <c r="U103" s="1160"/>
      <c r="V103" s="809"/>
      <c r="W103" s="809"/>
      <c r="X103" s="809"/>
      <c r="Y103" s="809"/>
      <c r="Z103" s="809"/>
      <c r="AA103" s="809"/>
      <c r="AB103" s="809"/>
      <c r="AC103" s="994"/>
      <c r="AD103" s="933"/>
      <c r="AE103" s="1547"/>
    </row>
    <row r="104" spans="1:31" ht="16.149999999999999" customHeight="1">
      <c r="A104" s="695" t="s">
        <v>361</v>
      </c>
      <c r="B104" s="689"/>
      <c r="C104" s="689"/>
      <c r="D104" s="689"/>
      <c r="E104" s="689"/>
      <c r="F104" s="689"/>
      <c r="G104" s="665">
        <f>SUM(G107:G117)</f>
        <v>5600</v>
      </c>
      <c r="H104" s="1097"/>
      <c r="I104" s="1081"/>
      <c r="J104" s="779"/>
      <c r="K104" s="780"/>
      <c r="L104" s="685"/>
      <c r="M104" s="685"/>
      <c r="N104" s="685"/>
      <c r="O104" s="685"/>
      <c r="P104" s="685"/>
      <c r="Q104" s="685"/>
      <c r="R104" s="685"/>
      <c r="S104" s="780"/>
      <c r="T104" s="1151">
        <f>SUM(T107:T117)</f>
        <v>170</v>
      </c>
      <c r="U104" s="1498">
        <f t="shared" ref="U104:AC104" si="110">SUM(U107:U117)</f>
        <v>660</v>
      </c>
      <c r="V104" s="1150">
        <f>SUM(V107:V117)</f>
        <v>700</v>
      </c>
      <c r="W104" s="1150">
        <f t="shared" si="110"/>
        <v>320</v>
      </c>
      <c r="X104" s="1150">
        <f t="shared" si="110"/>
        <v>680</v>
      </c>
      <c r="Y104" s="1150">
        <f t="shared" si="110"/>
        <v>1080</v>
      </c>
      <c r="Z104" s="1150">
        <f t="shared" si="110"/>
        <v>830</v>
      </c>
      <c r="AA104" s="1150">
        <f t="shared" si="110"/>
        <v>830</v>
      </c>
      <c r="AB104" s="1150">
        <f t="shared" si="110"/>
        <v>830</v>
      </c>
      <c r="AC104" s="1152">
        <f t="shared" si="110"/>
        <v>830</v>
      </c>
      <c r="AD104" s="823"/>
      <c r="AE104" s="1545"/>
    </row>
    <row r="105" spans="1:31" ht="16.149999999999999" customHeight="1">
      <c r="A105" s="924" t="s">
        <v>807</v>
      </c>
      <c r="B105" s="670"/>
      <c r="C105" s="670"/>
      <c r="D105" s="670"/>
      <c r="E105" s="670"/>
      <c r="F105" s="667"/>
      <c r="G105" s="667"/>
      <c r="H105" s="918"/>
      <c r="I105" s="1028"/>
      <c r="J105" s="785"/>
      <c r="K105" s="786"/>
      <c r="L105" s="697"/>
      <c r="M105" s="697"/>
      <c r="N105" s="697"/>
      <c r="O105" s="697"/>
      <c r="P105" s="697"/>
      <c r="Q105" s="697"/>
      <c r="R105" s="697"/>
      <c r="S105" s="786"/>
      <c r="T105" s="1496">
        <v>400</v>
      </c>
      <c r="U105" s="1499">
        <v>600</v>
      </c>
      <c r="V105" s="1399">
        <v>800</v>
      </c>
      <c r="W105" s="1399">
        <v>600</v>
      </c>
      <c r="X105" s="1399">
        <v>800</v>
      </c>
      <c r="Y105" s="1399">
        <v>800</v>
      </c>
      <c r="Z105" s="1399">
        <v>800</v>
      </c>
      <c r="AA105" s="1399">
        <v>800</v>
      </c>
      <c r="AB105" s="1399">
        <v>1100</v>
      </c>
      <c r="AC105" s="1500">
        <v>1100</v>
      </c>
      <c r="AD105" s="935"/>
      <c r="AE105" s="1545"/>
    </row>
    <row r="106" spans="1:31" ht="16.149999999999999" customHeight="1">
      <c r="A106" s="924"/>
      <c r="B106" s="670"/>
      <c r="C106" s="670"/>
      <c r="D106" s="670"/>
      <c r="E106" s="670"/>
      <c r="F106" s="667"/>
      <c r="G106" s="667"/>
      <c r="H106" s="918"/>
      <c r="I106" s="1180"/>
      <c r="J106" s="785"/>
      <c r="K106" s="786"/>
      <c r="L106" s="697"/>
      <c r="M106" s="786"/>
      <c r="N106" s="786"/>
      <c r="O106" s="786"/>
      <c r="P106" s="786"/>
      <c r="Q106" s="786"/>
      <c r="R106" s="786"/>
      <c r="S106" s="786"/>
      <c r="T106" s="1467">
        <f>T105-T104</f>
        <v>230</v>
      </c>
      <c r="U106" s="1482">
        <f t="shared" ref="U106:AC106" si="111">U105-U104</f>
        <v>-60</v>
      </c>
      <c r="V106" s="1181">
        <f t="shared" si="111"/>
        <v>100</v>
      </c>
      <c r="W106" s="1181">
        <f t="shared" si="111"/>
        <v>280</v>
      </c>
      <c r="X106" s="1181">
        <f t="shared" si="111"/>
        <v>120</v>
      </c>
      <c r="Y106" s="1181">
        <f t="shared" si="111"/>
        <v>-280</v>
      </c>
      <c r="Z106" s="1181">
        <f t="shared" si="111"/>
        <v>-30</v>
      </c>
      <c r="AA106" s="1181">
        <f t="shared" si="111"/>
        <v>-30</v>
      </c>
      <c r="AB106" s="1181">
        <f t="shared" si="111"/>
        <v>270</v>
      </c>
      <c r="AC106" s="1483">
        <f t="shared" si="111"/>
        <v>270</v>
      </c>
      <c r="AD106" s="935"/>
      <c r="AE106" s="1545"/>
    </row>
    <row r="107" spans="1:31" ht="16.149999999999999" customHeight="1">
      <c r="A107" s="710" t="s">
        <v>1013</v>
      </c>
      <c r="B107" s="670"/>
      <c r="C107" s="670"/>
      <c r="D107" s="670"/>
      <c r="E107" s="670"/>
      <c r="F107" s="671"/>
      <c r="G107" s="663"/>
      <c r="H107" s="803"/>
      <c r="I107" s="1090"/>
      <c r="J107" s="801"/>
      <c r="K107" s="673"/>
      <c r="L107" s="672"/>
      <c r="M107" s="673"/>
      <c r="N107" s="673"/>
      <c r="O107" s="673"/>
      <c r="P107" s="673"/>
      <c r="Q107" s="673"/>
      <c r="R107" s="673"/>
      <c r="S107" s="673"/>
      <c r="T107" s="1049"/>
      <c r="U107" s="1501"/>
      <c r="V107" s="1029"/>
      <c r="W107" s="1029"/>
      <c r="X107" s="1029"/>
      <c r="Y107" s="1029"/>
      <c r="Z107" s="1029"/>
      <c r="AA107" s="1029"/>
      <c r="AB107" s="1029"/>
      <c r="AC107" s="842"/>
      <c r="AD107" s="933"/>
      <c r="AE107" s="1545"/>
    </row>
    <row r="108" spans="1:31" s="1263" customFormat="1" ht="16.149999999999999" customHeight="1">
      <c r="A108" s="1259" t="s">
        <v>938</v>
      </c>
      <c r="B108" s="670" t="s">
        <v>1031</v>
      </c>
      <c r="C108" s="670" t="s">
        <v>1066</v>
      </c>
      <c r="D108" s="670"/>
      <c r="E108" s="670"/>
      <c r="F108" s="670"/>
      <c r="G108" s="670">
        <v>900</v>
      </c>
      <c r="H108" s="1074"/>
      <c r="I108" s="1260"/>
      <c r="J108" s="794"/>
      <c r="K108" s="795"/>
      <c r="L108" s="1261"/>
      <c r="M108" s="795">
        <v>0.1</v>
      </c>
      <c r="N108" s="795">
        <v>0.5</v>
      </c>
      <c r="O108" s="795">
        <v>0.5</v>
      </c>
      <c r="P108" s="795"/>
      <c r="Q108" s="795"/>
      <c r="R108" s="795"/>
      <c r="S108" s="795"/>
      <c r="T108" s="1071">
        <f t="shared" ref="T108" si="112">ROUND(J108*$G108,-1)</f>
        <v>0</v>
      </c>
      <c r="U108" s="1502">
        <f t="shared" ref="U108" si="113">ROUND(K108*$G108,-1)</f>
        <v>0</v>
      </c>
      <c r="V108" s="1262">
        <f t="shared" ref="V108" si="114">ROUND(L108*$G108,-1)</f>
        <v>0</v>
      </c>
      <c r="W108" s="1262">
        <f t="shared" ref="W108" si="115">ROUND(M108*$G108,-1)</f>
        <v>90</v>
      </c>
      <c r="X108" s="1262">
        <f t="shared" ref="X108" si="116">ROUND(N108*$G108,-1)</f>
        <v>450</v>
      </c>
      <c r="Y108" s="1262">
        <f t="shared" ref="Y108" si="117">ROUND(O108*$G108,-1)</f>
        <v>450</v>
      </c>
      <c r="Z108" s="1262">
        <f t="shared" ref="Z108" si="118">ROUND(P108*$G108,-1)</f>
        <v>0</v>
      </c>
      <c r="AA108" s="1262">
        <f t="shared" ref="AA108" si="119">ROUND(Q108*$G108,-1)</f>
        <v>0</v>
      </c>
      <c r="AB108" s="1262">
        <f t="shared" ref="AB108" si="120">ROUND(R108*$G108,-1)</f>
        <v>0</v>
      </c>
      <c r="AC108" s="1074">
        <f t="shared" ref="AC108" si="121">ROUND(S108*$G108,-1)</f>
        <v>0</v>
      </c>
      <c r="AD108" s="937"/>
      <c r="AE108" s="1545"/>
    </row>
    <row r="109" spans="1:31" ht="16.149999999999999" customHeight="1">
      <c r="A109" s="710" t="s">
        <v>1014</v>
      </c>
      <c r="B109" s="670"/>
      <c r="C109" s="670"/>
      <c r="D109" s="670"/>
      <c r="E109" s="670"/>
      <c r="F109" s="671"/>
      <c r="G109" s="663"/>
      <c r="H109" s="803"/>
      <c r="I109" s="1090"/>
      <c r="J109" s="801"/>
      <c r="K109" s="673"/>
      <c r="L109" s="672"/>
      <c r="M109" s="673"/>
      <c r="N109" s="673"/>
      <c r="O109" s="673"/>
      <c r="P109" s="673"/>
      <c r="Q109" s="673"/>
      <c r="R109" s="673"/>
      <c r="S109" s="673"/>
      <c r="T109" s="1049"/>
      <c r="U109" s="1501"/>
      <c r="V109" s="1029"/>
      <c r="W109" s="1029"/>
      <c r="X109" s="1029"/>
      <c r="Y109" s="1029"/>
      <c r="Z109" s="1029"/>
      <c r="AA109" s="1029"/>
      <c r="AB109" s="1029"/>
      <c r="AC109" s="842"/>
      <c r="AD109" s="933"/>
      <c r="AE109" s="1544"/>
    </row>
    <row r="110" spans="1:31" ht="16.149999999999999" customHeight="1">
      <c r="A110" s="844" t="s">
        <v>917</v>
      </c>
      <c r="B110" s="670" t="s">
        <v>1031</v>
      </c>
      <c r="C110" s="670" t="s">
        <v>1066</v>
      </c>
      <c r="D110" s="670"/>
      <c r="E110" s="670"/>
      <c r="F110" s="671"/>
      <c r="G110" s="663">
        <v>300</v>
      </c>
      <c r="H110" s="803"/>
      <c r="I110" s="1090"/>
      <c r="J110" s="801"/>
      <c r="K110" s="673">
        <v>0.1</v>
      </c>
      <c r="L110" s="672">
        <v>0.9</v>
      </c>
      <c r="M110" s="673"/>
      <c r="N110" s="673"/>
      <c r="O110" s="673"/>
      <c r="P110" s="673"/>
      <c r="Q110" s="673"/>
      <c r="R110" s="673"/>
      <c r="S110" s="673"/>
      <c r="T110" s="1049">
        <f t="shared" ref="T110:AC110" si="122">ROUND(J110*$G110,-1)</f>
        <v>0</v>
      </c>
      <c r="U110" s="1503">
        <f t="shared" si="122"/>
        <v>30</v>
      </c>
      <c r="V110" s="1029">
        <f t="shared" si="122"/>
        <v>270</v>
      </c>
      <c r="W110" s="1029">
        <f t="shared" si="122"/>
        <v>0</v>
      </c>
      <c r="X110" s="1029">
        <f t="shared" si="122"/>
        <v>0</v>
      </c>
      <c r="Y110" s="1029">
        <f t="shared" si="122"/>
        <v>0</v>
      </c>
      <c r="Z110" s="1029">
        <f t="shared" si="122"/>
        <v>0</v>
      </c>
      <c r="AA110" s="1029">
        <f t="shared" si="122"/>
        <v>0</v>
      </c>
      <c r="AB110" s="1029">
        <f t="shared" si="122"/>
        <v>0</v>
      </c>
      <c r="AC110" s="842">
        <f t="shared" si="122"/>
        <v>0</v>
      </c>
      <c r="AD110" s="933"/>
      <c r="AE110" s="1544">
        <v>2376</v>
      </c>
    </row>
    <row r="111" spans="1:31" ht="16.149999999999999" customHeight="1">
      <c r="A111" s="710" t="s">
        <v>1015</v>
      </c>
      <c r="B111" s="670"/>
      <c r="C111" s="670"/>
      <c r="D111" s="670"/>
      <c r="E111" s="670"/>
      <c r="F111" s="671"/>
      <c r="G111" s="663"/>
      <c r="H111" s="803"/>
      <c r="I111" s="1090"/>
      <c r="J111" s="801"/>
      <c r="K111" s="673"/>
      <c r="L111" s="672"/>
      <c r="M111" s="673"/>
      <c r="N111" s="673"/>
      <c r="O111" s="673"/>
      <c r="P111" s="673"/>
      <c r="Q111" s="673"/>
      <c r="R111" s="673"/>
      <c r="S111" s="673"/>
      <c r="T111" s="1049"/>
      <c r="U111" s="1501"/>
      <c r="V111" s="1029"/>
      <c r="W111" s="1029"/>
      <c r="X111" s="1029"/>
      <c r="Y111" s="1029"/>
      <c r="Z111" s="1029"/>
      <c r="AA111" s="1029"/>
      <c r="AB111" s="1029"/>
      <c r="AC111" s="842"/>
      <c r="AD111" s="933"/>
      <c r="AE111" s="1544"/>
    </row>
    <row r="112" spans="1:31" s="1184" customFormat="1" ht="16.149999999999999" customHeight="1">
      <c r="A112" s="1237"/>
      <c r="B112" s="670"/>
      <c r="C112" s="670"/>
      <c r="D112" s="670"/>
      <c r="E112" s="670"/>
      <c r="F112" s="677"/>
      <c r="G112" s="727"/>
      <c r="H112" s="943"/>
      <c r="I112" s="1172"/>
      <c r="J112" s="1175"/>
      <c r="K112" s="1174"/>
      <c r="L112" s="1173"/>
      <c r="M112" s="1174"/>
      <c r="N112" s="1174"/>
      <c r="O112" s="1174"/>
      <c r="P112" s="1174"/>
      <c r="Q112" s="1174"/>
      <c r="R112" s="1174"/>
      <c r="S112" s="1174"/>
      <c r="T112" s="1071"/>
      <c r="U112" s="1119"/>
      <c r="V112" s="814"/>
      <c r="W112" s="814"/>
      <c r="X112" s="814"/>
      <c r="Y112" s="814"/>
      <c r="Z112" s="814"/>
      <c r="AA112" s="814"/>
      <c r="AB112" s="814"/>
      <c r="AC112" s="815"/>
      <c r="AD112" s="1183"/>
      <c r="AE112" s="1544"/>
    </row>
    <row r="113" spans="1:31" s="684" customFormat="1" ht="16.149999999999999" customHeight="1">
      <c r="A113" s="1104" t="s">
        <v>860</v>
      </c>
      <c r="B113" s="670" t="s">
        <v>1031</v>
      </c>
      <c r="C113" s="670" t="s">
        <v>1066</v>
      </c>
      <c r="D113" s="670"/>
      <c r="E113" s="670"/>
      <c r="F113" s="663"/>
      <c r="G113" s="839">
        <v>2000</v>
      </c>
      <c r="H113" s="842"/>
      <c r="I113" s="1094"/>
      <c r="J113" s="840"/>
      <c r="K113" s="841"/>
      <c r="L113" s="841"/>
      <c r="M113" s="841"/>
      <c r="N113" s="841"/>
      <c r="O113" s="841">
        <v>0.2</v>
      </c>
      <c r="P113" s="841">
        <v>0.3</v>
      </c>
      <c r="Q113" s="841">
        <v>0.3</v>
      </c>
      <c r="R113" s="841">
        <v>0.3</v>
      </c>
      <c r="S113" s="843">
        <v>0.3</v>
      </c>
      <c r="T113" s="1049">
        <f t="shared" ref="T113:AC113" si="123">ROUND(J113*$G113,-1)</f>
        <v>0</v>
      </c>
      <c r="U113" s="1503">
        <f t="shared" si="123"/>
        <v>0</v>
      </c>
      <c r="V113" s="1029">
        <f t="shared" si="123"/>
        <v>0</v>
      </c>
      <c r="W113" s="1029">
        <f t="shared" si="123"/>
        <v>0</v>
      </c>
      <c r="X113" s="1029">
        <f t="shared" si="123"/>
        <v>0</v>
      </c>
      <c r="Y113" s="1029">
        <f t="shared" si="123"/>
        <v>400</v>
      </c>
      <c r="Z113" s="1029">
        <f t="shared" si="123"/>
        <v>600</v>
      </c>
      <c r="AA113" s="1029">
        <f t="shared" si="123"/>
        <v>600</v>
      </c>
      <c r="AB113" s="1029">
        <f t="shared" si="123"/>
        <v>600</v>
      </c>
      <c r="AC113" s="842">
        <f t="shared" si="123"/>
        <v>600</v>
      </c>
      <c r="AD113" s="936"/>
      <c r="AE113" s="1547"/>
    </row>
    <row r="114" spans="1:31" ht="16.149999999999999" customHeight="1">
      <c r="A114" s="1105" t="s">
        <v>373</v>
      </c>
      <c r="B114" s="670" t="s">
        <v>1031</v>
      </c>
      <c r="C114" s="670" t="s">
        <v>1066</v>
      </c>
      <c r="D114" s="670"/>
      <c r="E114" s="670"/>
      <c r="F114" s="670"/>
      <c r="G114" s="686">
        <v>2000</v>
      </c>
      <c r="H114" s="829"/>
      <c r="I114" s="1095"/>
      <c r="J114" s="826">
        <v>0.02</v>
      </c>
      <c r="K114" s="827">
        <v>0.3</v>
      </c>
      <c r="L114" s="827">
        <v>0.2</v>
      </c>
      <c r="M114" s="827">
        <v>0.1</v>
      </c>
      <c r="N114" s="827">
        <v>0.1</v>
      </c>
      <c r="O114" s="827">
        <v>0.1</v>
      </c>
      <c r="P114" s="827">
        <v>0.1</v>
      </c>
      <c r="Q114" s="827">
        <v>0.1</v>
      </c>
      <c r="R114" s="827">
        <v>0.1</v>
      </c>
      <c r="S114" s="828">
        <v>0.1</v>
      </c>
      <c r="T114" s="1049">
        <f t="shared" ref="T114:W116" si="124">ROUND(J114*$G114,-1)</f>
        <v>40</v>
      </c>
      <c r="U114" s="1504">
        <f t="shared" si="124"/>
        <v>600</v>
      </c>
      <c r="V114" s="686">
        <f t="shared" si="124"/>
        <v>400</v>
      </c>
      <c r="W114" s="686">
        <f t="shared" si="124"/>
        <v>200</v>
      </c>
      <c r="X114" s="686">
        <f t="shared" ref="X114:AB116" si="125">ROUND(N114*$G114,-1)</f>
        <v>200</v>
      </c>
      <c r="Y114" s="686">
        <f t="shared" si="125"/>
        <v>200</v>
      </c>
      <c r="Z114" s="686">
        <f t="shared" si="125"/>
        <v>200</v>
      </c>
      <c r="AA114" s="686">
        <f t="shared" si="125"/>
        <v>200</v>
      </c>
      <c r="AB114" s="686">
        <f t="shared" si="125"/>
        <v>200</v>
      </c>
      <c r="AC114" s="829">
        <f>ROUND(S114*$G114,-1)</f>
        <v>200</v>
      </c>
      <c r="AD114" s="937"/>
      <c r="AE114" s="1547"/>
    </row>
    <row r="115" spans="1:31" ht="16.149999999999999" customHeight="1">
      <c r="A115" s="1443" t="s">
        <v>1085</v>
      </c>
      <c r="B115" s="670" t="s">
        <v>1031</v>
      </c>
      <c r="C115" s="670"/>
      <c r="D115" s="670"/>
      <c r="E115" s="670"/>
      <c r="F115" s="670"/>
      <c r="G115" s="686">
        <v>100</v>
      </c>
      <c r="H115" s="829"/>
      <c r="I115" s="1095"/>
      <c r="J115" s="826">
        <v>1</v>
      </c>
      <c r="K115" s="827"/>
      <c r="L115" s="827"/>
      <c r="M115" s="827"/>
      <c r="N115" s="827"/>
      <c r="O115" s="827"/>
      <c r="P115" s="827"/>
      <c r="Q115" s="827"/>
      <c r="R115" s="827"/>
      <c r="S115" s="828"/>
      <c r="T115" s="1049">
        <f t="shared" ref="T115" si="126">ROUND(J115*$G115,-1)</f>
        <v>100</v>
      </c>
      <c r="U115" s="1504">
        <f t="shared" ref="U115" si="127">ROUND(K115*$G115,-1)</f>
        <v>0</v>
      </c>
      <c r="V115" s="686">
        <f t="shared" ref="V115" si="128">ROUND(L115*$G115,-1)</f>
        <v>0</v>
      </c>
      <c r="W115" s="686">
        <f t="shared" ref="W115" si="129">ROUND(M115*$G115,-1)</f>
        <v>0</v>
      </c>
      <c r="X115" s="686">
        <f t="shared" ref="X115" si="130">ROUND(N115*$G115,-1)</f>
        <v>0</v>
      </c>
      <c r="Y115" s="686">
        <f t="shared" ref="Y115" si="131">ROUND(O115*$G115,-1)</f>
        <v>0</v>
      </c>
      <c r="Z115" s="686">
        <f t="shared" ref="Z115" si="132">ROUND(P115*$G115,-1)</f>
        <v>0</v>
      </c>
      <c r="AA115" s="686">
        <f t="shared" ref="AA115" si="133">ROUND(Q115*$G115,-1)</f>
        <v>0</v>
      </c>
      <c r="AB115" s="686">
        <f t="shared" ref="AB115" si="134">ROUND(R115*$G115,-1)</f>
        <v>0</v>
      </c>
      <c r="AC115" s="829">
        <f>ROUND(S115*$G115,-1)</f>
        <v>0</v>
      </c>
      <c r="AD115" s="937"/>
      <c r="AE115" s="1544"/>
    </row>
    <row r="116" spans="1:31" ht="16.149999999999999" customHeight="1">
      <c r="A116" s="1106" t="s">
        <v>114</v>
      </c>
      <c r="B116" s="670" t="s">
        <v>1031</v>
      </c>
      <c r="C116" s="670" t="s">
        <v>1066</v>
      </c>
      <c r="D116" s="670"/>
      <c r="E116" s="670"/>
      <c r="F116" s="670"/>
      <c r="G116" s="686">
        <v>300</v>
      </c>
      <c r="H116" s="829"/>
      <c r="I116" s="1095"/>
      <c r="J116" s="826">
        <v>0.1</v>
      </c>
      <c r="K116" s="827">
        <v>0.1</v>
      </c>
      <c r="L116" s="827">
        <v>0.1</v>
      </c>
      <c r="M116" s="827">
        <v>0.1</v>
      </c>
      <c r="N116" s="827">
        <v>0.1</v>
      </c>
      <c r="O116" s="827">
        <v>0.1</v>
      </c>
      <c r="P116" s="827">
        <v>0.1</v>
      </c>
      <c r="Q116" s="827">
        <v>0.1</v>
      </c>
      <c r="R116" s="827">
        <v>0.1</v>
      </c>
      <c r="S116" s="828">
        <v>0.1</v>
      </c>
      <c r="T116" s="1049">
        <f t="shared" si="124"/>
        <v>30</v>
      </c>
      <c r="U116" s="1504">
        <f t="shared" si="124"/>
        <v>30</v>
      </c>
      <c r="V116" s="1138">
        <f t="shared" si="124"/>
        <v>30</v>
      </c>
      <c r="W116" s="686">
        <f t="shared" si="124"/>
        <v>30</v>
      </c>
      <c r="X116" s="686">
        <f t="shared" si="125"/>
        <v>30</v>
      </c>
      <c r="Y116" s="686">
        <f t="shared" si="125"/>
        <v>30</v>
      </c>
      <c r="Z116" s="686">
        <f t="shared" si="125"/>
        <v>30</v>
      </c>
      <c r="AA116" s="686">
        <f t="shared" si="125"/>
        <v>30</v>
      </c>
      <c r="AB116" s="686">
        <f t="shared" si="125"/>
        <v>30</v>
      </c>
      <c r="AC116" s="829">
        <f>ROUND(S116*$G116,-1)</f>
        <v>30</v>
      </c>
      <c r="AD116" s="937"/>
      <c r="AE116" s="1545"/>
    </row>
    <row r="117" spans="1:31" ht="16.149999999999999" customHeight="1" thickBot="1">
      <c r="A117" s="1137"/>
      <c r="B117" s="1379"/>
      <c r="C117" s="1379"/>
      <c r="D117" s="1379"/>
      <c r="E117" s="670"/>
      <c r="F117" s="670"/>
      <c r="G117" s="686"/>
      <c r="H117" s="829"/>
      <c r="I117" s="1095"/>
      <c r="J117" s="826"/>
      <c r="K117" s="827"/>
      <c r="L117" s="827"/>
      <c r="M117" s="827"/>
      <c r="N117" s="827"/>
      <c r="O117" s="827"/>
      <c r="P117" s="827"/>
      <c r="Q117" s="827"/>
      <c r="R117" s="827"/>
      <c r="S117" s="828"/>
      <c r="T117" s="1052"/>
      <c r="U117" s="1505"/>
      <c r="V117" s="1506"/>
      <c r="W117" s="1507"/>
      <c r="X117" s="1507"/>
      <c r="Y117" s="1507"/>
      <c r="Z117" s="1507"/>
      <c r="AA117" s="1507"/>
      <c r="AB117" s="1507"/>
      <c r="AC117" s="1508"/>
      <c r="AD117" s="937"/>
      <c r="AE117" s="1547"/>
    </row>
    <row r="118" spans="1:31" ht="15.75">
      <c r="A118" s="1144"/>
      <c r="B118" s="1144"/>
      <c r="C118" s="1144"/>
      <c r="D118" s="1144"/>
      <c r="AE118" s="1545"/>
    </row>
    <row r="119" spans="1:31" ht="15.75">
      <c r="H119" s="641"/>
      <c r="I119" s="641" t="s">
        <v>1028</v>
      </c>
      <c r="AE119" s="1545"/>
    </row>
    <row r="120" spans="1:31">
      <c r="H120" s="641"/>
      <c r="I120" s="641" t="s">
        <v>1029</v>
      </c>
      <c r="T120" s="678">
        <f>T39</f>
        <v>0</v>
      </c>
      <c r="U120" s="678">
        <f t="shared" ref="U120:AC120" si="135">U39</f>
        <v>0</v>
      </c>
      <c r="V120" s="678">
        <f t="shared" si="135"/>
        <v>0</v>
      </c>
      <c r="W120" s="678">
        <f t="shared" si="135"/>
        <v>0</v>
      </c>
      <c r="X120" s="678">
        <f t="shared" si="135"/>
        <v>0</v>
      </c>
      <c r="Y120" s="678">
        <f t="shared" si="135"/>
        <v>300</v>
      </c>
      <c r="Z120" s="678">
        <f t="shared" si="135"/>
        <v>0</v>
      </c>
      <c r="AA120" s="678">
        <f t="shared" si="135"/>
        <v>0</v>
      </c>
      <c r="AB120" s="678">
        <f t="shared" si="135"/>
        <v>0</v>
      </c>
      <c r="AC120" s="678">
        <f t="shared" si="135"/>
        <v>0</v>
      </c>
      <c r="AE120" s="1544"/>
    </row>
    <row r="121" spans="1:31">
      <c r="H121" s="641"/>
      <c r="I121" s="641" t="s">
        <v>1030</v>
      </c>
      <c r="AE121" s="1544"/>
    </row>
    <row r="122" spans="1:31">
      <c r="H122" s="641"/>
      <c r="I122" s="641" t="s">
        <v>1031</v>
      </c>
      <c r="T122" s="678">
        <f>T116+T115+T114+T113+T110+T108+T96+T95+T94+T93+T92+T91+T88+T87+T86+T78+T77</f>
        <v>650</v>
      </c>
      <c r="U122" s="678">
        <f t="shared" ref="U122:AC122" si="136">U116+U115+U114+U113+U110+U108+U96+U95+U94+U93+U92+U91+U88+U87+U86+U78+U77</f>
        <v>660</v>
      </c>
      <c r="V122" s="678">
        <f t="shared" si="136"/>
        <v>700</v>
      </c>
      <c r="W122" s="678">
        <f t="shared" si="136"/>
        <v>690</v>
      </c>
      <c r="X122" s="678">
        <f t="shared" si="136"/>
        <v>990</v>
      </c>
      <c r="Y122" s="678">
        <f t="shared" si="136"/>
        <v>1710</v>
      </c>
      <c r="Z122" s="678">
        <f t="shared" si="136"/>
        <v>1490</v>
      </c>
      <c r="AA122" s="678">
        <f t="shared" si="136"/>
        <v>1190</v>
      </c>
      <c r="AB122" s="678">
        <f t="shared" si="136"/>
        <v>830</v>
      </c>
      <c r="AC122" s="678">
        <f t="shared" si="136"/>
        <v>830</v>
      </c>
      <c r="AE122" s="1544"/>
    </row>
    <row r="123" spans="1:31" ht="15.75">
      <c r="H123" s="641"/>
      <c r="I123" s="641" t="s">
        <v>1087</v>
      </c>
      <c r="AE123" s="1547"/>
    </row>
    <row r="124" spans="1:31" ht="15.75">
      <c r="H124" s="641"/>
      <c r="I124" s="641" t="s">
        <v>1068</v>
      </c>
      <c r="T124" s="678">
        <f>T102+T101+T100+T99+T70+T67+T66+T63+T62+T61+T60+T59+T58+T57+T55+T56+T54+T53+T50+T49+T48+T47+T46+T45+T44+T43+T42+T36+T35+T32+T30+T27</f>
        <v>2180</v>
      </c>
      <c r="U124" s="678">
        <f t="shared" ref="U124:AC124" si="137">U102+U101+U100+U99+U70+U67+U66+U63+U62+U61+U60+U59+U58+U57+U55+U56+U54+U53+U50+U49+U48+U47+U46+U45+U44+U43+U42+U36+U35+U32+U30+U27</f>
        <v>2900</v>
      </c>
      <c r="V124" s="678">
        <f t="shared" si="137"/>
        <v>3060</v>
      </c>
      <c r="W124" s="678">
        <f t="shared" si="137"/>
        <v>2680</v>
      </c>
      <c r="X124" s="678">
        <f t="shared" si="137"/>
        <v>1160</v>
      </c>
      <c r="Y124" s="678">
        <f t="shared" si="137"/>
        <v>1160</v>
      </c>
      <c r="Z124" s="678">
        <f t="shared" si="137"/>
        <v>1160</v>
      </c>
      <c r="AA124" s="678">
        <f t="shared" si="137"/>
        <v>1910</v>
      </c>
      <c r="AB124" s="678">
        <f t="shared" si="137"/>
        <v>3910</v>
      </c>
      <c r="AC124" s="678">
        <f t="shared" si="137"/>
        <v>3660</v>
      </c>
      <c r="AD124" s="641" t="s">
        <v>1090</v>
      </c>
      <c r="AE124" s="1545"/>
    </row>
    <row r="125" spans="1:31" ht="15.75">
      <c r="I125" s="678" t="s">
        <v>1088</v>
      </c>
      <c r="AE125" s="1545"/>
    </row>
    <row r="126" spans="1:31" ht="15.75">
      <c r="I126" s="678" t="s">
        <v>1069</v>
      </c>
      <c r="AE126" s="1545"/>
    </row>
    <row r="127" spans="1:31" ht="15.75">
      <c r="I127" s="678" t="s">
        <v>1070</v>
      </c>
      <c r="AE127" s="1545"/>
    </row>
    <row r="128" spans="1:31" ht="15.75">
      <c r="I128" s="678" t="s">
        <v>1089</v>
      </c>
      <c r="AE128" s="1545"/>
    </row>
    <row r="129" spans="20:31" ht="15.75">
      <c r="AE129" s="1545"/>
    </row>
    <row r="130" spans="20:31" ht="15.75">
      <c r="T130" s="678">
        <f>SUM(T119:T128)</f>
        <v>2830</v>
      </c>
      <c r="U130" s="678">
        <f t="shared" ref="U130:AC130" si="138">SUM(U119:U128)</f>
        <v>3560</v>
      </c>
      <c r="V130" s="678">
        <f t="shared" si="138"/>
        <v>3760</v>
      </c>
      <c r="W130" s="678">
        <f t="shared" si="138"/>
        <v>3370</v>
      </c>
      <c r="X130" s="678">
        <f t="shared" si="138"/>
        <v>2150</v>
      </c>
      <c r="Y130" s="678">
        <f t="shared" si="138"/>
        <v>3170</v>
      </c>
      <c r="Z130" s="678">
        <f t="shared" si="138"/>
        <v>2650</v>
      </c>
      <c r="AA130" s="678">
        <f t="shared" si="138"/>
        <v>3100</v>
      </c>
      <c r="AB130" s="678">
        <f t="shared" si="138"/>
        <v>4740</v>
      </c>
      <c r="AC130" s="678">
        <f t="shared" si="138"/>
        <v>4490</v>
      </c>
      <c r="AE130" s="1545"/>
    </row>
    <row r="131" spans="20:31" ht="15.75">
      <c r="AE131" s="1545"/>
    </row>
    <row r="132" spans="20:31">
      <c r="AE132" s="1544"/>
    </row>
    <row r="133" spans="20:31">
      <c r="AE133" s="1544"/>
    </row>
    <row r="134" spans="20:31">
      <c r="AE134" s="1544"/>
    </row>
    <row r="135" spans="20:31">
      <c r="AE135" s="1544"/>
    </row>
    <row r="136" spans="20:31">
      <c r="AE136" s="1544"/>
    </row>
    <row r="137" spans="20:31">
      <c r="AE137" s="1544"/>
    </row>
    <row r="138" spans="20:31" ht="15.75">
      <c r="AE138" s="1546"/>
    </row>
    <row r="139" spans="20:31">
      <c r="AE139" s="1544"/>
    </row>
    <row r="140" spans="20:31">
      <c r="AE140" s="1544"/>
    </row>
    <row r="141" spans="20:31">
      <c r="AE141" s="1544"/>
    </row>
    <row r="142" spans="20:31" ht="15.75">
      <c r="AE142" s="1545"/>
    </row>
    <row r="143" spans="20:31" ht="15.75">
      <c r="AE143" s="1545"/>
    </row>
    <row r="144" spans="20:31" ht="15.75">
      <c r="AE144" s="1545"/>
    </row>
    <row r="145" spans="31:31" ht="15.75">
      <c r="AE145" s="1545"/>
    </row>
    <row r="146" spans="31:31" ht="15.75">
      <c r="AE146" s="1545"/>
    </row>
    <row r="147" spans="31:31" ht="15.75">
      <c r="AE147" s="1545"/>
    </row>
    <row r="148" spans="31:31" ht="15.75">
      <c r="AE148" s="1545"/>
    </row>
    <row r="149" spans="31:31" ht="15.75">
      <c r="AE149" s="1545"/>
    </row>
    <row r="150" spans="31:31" ht="15.75">
      <c r="AE150" s="1547"/>
    </row>
    <row r="151" spans="31:31" ht="15.75">
      <c r="AE151" s="1547"/>
    </row>
    <row r="152" spans="31:31" ht="15.75">
      <c r="AE152" s="1545"/>
    </row>
    <row r="153" spans="31:31" ht="15.75">
      <c r="AE153" s="1545"/>
    </row>
    <row r="154" spans="31:31">
      <c r="AE154" s="1544"/>
    </row>
    <row r="155" spans="31:31">
      <c r="AE155" s="1544"/>
    </row>
    <row r="156" spans="31:31">
      <c r="AE156" s="1544"/>
    </row>
    <row r="157" spans="31:31" ht="15.75">
      <c r="AE157" s="1547"/>
    </row>
    <row r="158" spans="31:31">
      <c r="AE158" s="1544"/>
    </row>
    <row r="159" spans="31:31">
      <c r="AE159" s="1544"/>
    </row>
    <row r="160" spans="31:31" ht="15.75">
      <c r="AE160" s="1547"/>
    </row>
    <row r="161" spans="31:31">
      <c r="AE161" s="1544"/>
    </row>
    <row r="162" spans="31:31">
      <c r="AE162" s="1544"/>
    </row>
    <row r="163" spans="31:31" ht="15.75">
      <c r="AE163" s="1549"/>
    </row>
    <row r="164" spans="31:31" ht="15.75">
      <c r="AE164" s="1550"/>
    </row>
    <row r="165" spans="31:31" ht="15.75">
      <c r="AE165" s="1549"/>
    </row>
    <row r="166" spans="31:31" ht="15.75">
      <c r="AE166" s="1550"/>
    </row>
    <row r="167" spans="31:31" ht="15.75">
      <c r="AE167" s="1549"/>
    </row>
    <row r="168" spans="31:31" ht="15.75">
      <c r="AE168" s="1551"/>
    </row>
    <row r="169" spans="31:31" ht="15.75">
      <c r="AE169" s="1550"/>
    </row>
    <row r="170" spans="31:31" ht="15.75">
      <c r="AE170" s="1550"/>
    </row>
    <row r="171" spans="31:31" ht="15.75">
      <c r="AE171" s="1545"/>
    </row>
    <row r="172" spans="31:31" ht="15.75">
      <c r="AE172" s="1548"/>
    </row>
    <row r="173" spans="31:31">
      <c r="AE173" s="1544"/>
    </row>
    <row r="174" spans="31:31">
      <c r="AE174" s="1544"/>
    </row>
    <row r="175" spans="31:31">
      <c r="AE175" s="1544"/>
    </row>
    <row r="176" spans="31:31">
      <c r="AE176" s="1544"/>
    </row>
    <row r="177" spans="31:31">
      <c r="AE177" s="1544"/>
    </row>
    <row r="178" spans="31:31" ht="15.75">
      <c r="AE178" s="1546"/>
    </row>
    <row r="179" spans="31:31">
      <c r="AE179" s="1544"/>
    </row>
    <row r="180" spans="31:31">
      <c r="AE180" s="1544"/>
    </row>
    <row r="181" spans="31:31" ht="15.75">
      <c r="AE181" s="1547"/>
    </row>
    <row r="182" spans="31:31" ht="15.75">
      <c r="AE182" s="1545"/>
    </row>
    <row r="183" spans="31:31" ht="15.75">
      <c r="AE183" s="1547"/>
    </row>
    <row r="184" spans="31:31" ht="15.75">
      <c r="AE184" s="1547"/>
    </row>
    <row r="185" spans="31:31" ht="15.75">
      <c r="AE185" s="1547"/>
    </row>
    <row r="186" spans="31:31">
      <c r="AE186" s="1544"/>
    </row>
    <row r="187" spans="31:31">
      <c r="AE187" s="1544"/>
    </row>
    <row r="188" spans="31:31">
      <c r="AE188" s="1544"/>
    </row>
    <row r="189" spans="31:31">
      <c r="AE189" s="1544"/>
    </row>
    <row r="190" spans="31:31" ht="15.75">
      <c r="AE190" s="1545"/>
    </row>
    <row r="191" spans="31:31" ht="15.75">
      <c r="AE191" s="1545"/>
    </row>
    <row r="192" spans="31:31" ht="15.75">
      <c r="AE192" s="1545"/>
    </row>
    <row r="193" spans="31:31" ht="15.75">
      <c r="AE193" s="1547"/>
    </row>
    <row r="194" spans="31:31" ht="15.75">
      <c r="AE194" s="1545"/>
    </row>
    <row r="195" spans="31:31" ht="15.75">
      <c r="AE195" s="1545"/>
    </row>
    <row r="196" spans="31:31">
      <c r="AE196" s="1544"/>
    </row>
    <row r="197" spans="31:31" ht="15.75">
      <c r="AE197" s="1545"/>
    </row>
    <row r="198" spans="31:31">
      <c r="AE198" s="1544"/>
    </row>
    <row r="199" spans="31:31" ht="15.75">
      <c r="AE199" s="1545"/>
    </row>
    <row r="200" spans="31:31" ht="15.75">
      <c r="AE200" s="1545"/>
    </row>
    <row r="201" spans="31:31" ht="15.75">
      <c r="AE201" s="1547"/>
    </row>
    <row r="202" spans="31:31" ht="15.75">
      <c r="AE202" s="1545"/>
    </row>
    <row r="203" spans="31:31" ht="15.75">
      <c r="AE203" s="1545"/>
    </row>
    <row r="204" spans="31:31" ht="15.75">
      <c r="AE204" s="1545"/>
    </row>
    <row r="205" spans="31:31" ht="15.75">
      <c r="AE205" s="1545"/>
    </row>
    <row r="206" spans="31:31">
      <c r="AE206" s="1544"/>
    </row>
    <row r="207" spans="31:31">
      <c r="AE207" s="1544"/>
    </row>
    <row r="208" spans="31:31">
      <c r="AE208" s="1544"/>
    </row>
    <row r="209" spans="31:31">
      <c r="AE209" s="1544"/>
    </row>
    <row r="210" spans="31:31">
      <c r="AE210" s="1544"/>
    </row>
    <row r="211" spans="31:31">
      <c r="AE211" s="1544"/>
    </row>
    <row r="212" spans="31:31">
      <c r="AE212" s="1544"/>
    </row>
    <row r="213" spans="31:31" ht="15.75">
      <c r="AE213" s="1546"/>
    </row>
    <row r="214" spans="31:31">
      <c r="AE214" s="1544"/>
    </row>
    <row r="215" spans="31:31">
      <c r="AE215" s="1544"/>
    </row>
    <row r="216" spans="31:31" ht="15.75">
      <c r="AE216" s="1547"/>
    </row>
    <row r="217" spans="31:31">
      <c r="AE217" s="1544"/>
    </row>
    <row r="218" spans="31:31">
      <c r="AE218" s="1544"/>
    </row>
    <row r="219" spans="31:31" ht="15.75">
      <c r="AE219" s="1548"/>
    </row>
    <row r="220" spans="31:31" ht="15.75">
      <c r="AE220" s="1548"/>
    </row>
    <row r="221" spans="31:31" ht="15.75">
      <c r="AE221" s="1548"/>
    </row>
    <row r="222" spans="31:31" ht="15.75">
      <c r="AE222" s="1545"/>
    </row>
    <row r="223" spans="31:31">
      <c r="AE223" s="1544"/>
    </row>
    <row r="224" spans="31:31">
      <c r="AE224" s="1544"/>
    </row>
    <row r="225" spans="31:31">
      <c r="AE225" s="1544"/>
    </row>
    <row r="226" spans="31:31">
      <c r="AE226" s="1544"/>
    </row>
    <row r="227" spans="31:31" ht="15.75">
      <c r="AE227" s="1547"/>
    </row>
    <row r="228" spans="31:31">
      <c r="AE228" s="1544"/>
    </row>
    <row r="229" spans="31:31">
      <c r="AE229" s="1544"/>
    </row>
    <row r="230" spans="31:31">
      <c r="AE230" s="1544"/>
    </row>
    <row r="231" spans="31:31">
      <c r="AE231" s="1544"/>
    </row>
    <row r="232" spans="31:31">
      <c r="AE232" s="1544"/>
    </row>
    <row r="233" spans="31:31">
      <c r="AE233" s="1544"/>
    </row>
    <row r="234" spans="31:31">
      <c r="AE234" s="1544"/>
    </row>
    <row r="235" spans="31:31" ht="15.75">
      <c r="AE235" s="1547"/>
    </row>
    <row r="236" spans="31:31">
      <c r="AE236" s="1544"/>
    </row>
    <row r="237" spans="31:31">
      <c r="AE237" s="1544"/>
    </row>
    <row r="238" spans="31:31" ht="15.75">
      <c r="AE238" s="1545"/>
    </row>
    <row r="239" spans="31:31" ht="15.75">
      <c r="AE239" s="1545"/>
    </row>
    <row r="240" spans="31:31" ht="15.75">
      <c r="AE240" s="1545"/>
    </row>
    <row r="241" spans="31:31" ht="15.75">
      <c r="AE241" s="1545"/>
    </row>
    <row r="242" spans="31:31" ht="15.75">
      <c r="AE242" s="1545"/>
    </row>
    <row r="243" spans="31:31" ht="15.75">
      <c r="AE243" s="1545"/>
    </row>
    <row r="244" spans="31:31" ht="15.75">
      <c r="AE244" s="1548"/>
    </row>
    <row r="245" spans="31:31" ht="15.75">
      <c r="AE245" s="1548"/>
    </row>
    <row r="246" spans="31:31" ht="15.75">
      <c r="AE246" s="1548"/>
    </row>
    <row r="247" spans="31:31" ht="15.75">
      <c r="AE247" s="1545"/>
    </row>
    <row r="248" spans="31:31" ht="15.75">
      <c r="AE248" s="1545"/>
    </row>
    <row r="249" spans="31:31" ht="15.75">
      <c r="AE249" s="1545"/>
    </row>
    <row r="250" spans="31:31" ht="15.75">
      <c r="AE250" s="1545"/>
    </row>
    <row r="251" spans="31:31" ht="15.75">
      <c r="AE251" s="1548"/>
    </row>
    <row r="252" spans="31:31">
      <c r="AE252" s="1544"/>
    </row>
    <row r="253" spans="31:31">
      <c r="AE253" s="1544"/>
    </row>
    <row r="254" spans="31:31">
      <c r="AE254" s="1544"/>
    </row>
    <row r="255" spans="31:31">
      <c r="AE255" s="1544"/>
    </row>
    <row r="256" spans="31:31">
      <c r="AE256" s="1544"/>
    </row>
    <row r="257" spans="31:31" ht="15.75">
      <c r="AE257" s="1547"/>
    </row>
    <row r="258" spans="31:31" ht="15.75">
      <c r="AE258" s="1547"/>
    </row>
    <row r="259" spans="31:31" ht="15.75">
      <c r="AE259" s="1547"/>
    </row>
    <row r="260" spans="31:31">
      <c r="AE260" s="1544"/>
    </row>
    <row r="261" spans="31:31">
      <c r="AE261" s="1544"/>
    </row>
    <row r="262" spans="31:31">
      <c r="AE262" s="1544"/>
    </row>
    <row r="263" spans="31:31">
      <c r="AE263" s="1544"/>
    </row>
    <row r="264" spans="31:31" ht="15.75">
      <c r="AE264" s="1547"/>
    </row>
    <row r="265" spans="31:31" ht="15.75">
      <c r="AE265" s="1547"/>
    </row>
    <row r="266" spans="31:31">
      <c r="AE266" s="1544"/>
    </row>
    <row r="267" spans="31:31">
      <c r="AE267" s="1544"/>
    </row>
    <row r="268" spans="31:31" ht="15.75">
      <c r="AE268" s="1545"/>
    </row>
    <row r="269" spans="31:31" ht="15.75">
      <c r="AE269" s="1545"/>
    </row>
    <row r="270" spans="31:31">
      <c r="AE270" s="1544"/>
    </row>
    <row r="271" spans="31:31">
      <c r="AE271" s="1544"/>
    </row>
    <row r="272" spans="31:31">
      <c r="AE272" s="1544"/>
    </row>
    <row r="273" spans="31:31">
      <c r="AE273" s="1544"/>
    </row>
    <row r="274" spans="31:31">
      <c r="AE274" s="1544"/>
    </row>
    <row r="275" spans="31:31">
      <c r="AE275" s="1544"/>
    </row>
    <row r="276" spans="31:31" ht="15.75">
      <c r="AE276" s="1546"/>
    </row>
    <row r="277" spans="31:31">
      <c r="AE277" s="1544"/>
    </row>
    <row r="278" spans="31:31">
      <c r="AE278" s="1544"/>
    </row>
    <row r="279" spans="31:31">
      <c r="AE279" s="1544"/>
    </row>
    <row r="280" spans="31:31">
      <c r="AE280" s="1544"/>
    </row>
    <row r="281" spans="31:31">
      <c r="AE281" s="1544"/>
    </row>
    <row r="282" spans="31:31">
      <c r="AE282" s="1544"/>
    </row>
    <row r="283" spans="31:31" ht="15.75">
      <c r="AE283" s="1552"/>
    </row>
    <row r="284" spans="31:31" ht="15.75">
      <c r="AE284" s="1548"/>
    </row>
    <row r="285" spans="31:31" ht="15.75">
      <c r="AE285" s="1548"/>
    </row>
    <row r="286" spans="31:31" ht="15.75">
      <c r="AE286" s="1548"/>
    </row>
    <row r="287" spans="31:31">
      <c r="AE287" s="1544"/>
    </row>
    <row r="288" spans="31:31">
      <c r="AE288" s="1544"/>
    </row>
    <row r="289" spans="31:31">
      <c r="AE289" s="1544"/>
    </row>
    <row r="290" spans="31:31">
      <c r="AE290" s="1544"/>
    </row>
    <row r="291" spans="31:31" ht="15.75">
      <c r="AE291" s="1545"/>
    </row>
    <row r="292" spans="31:31" ht="15.75">
      <c r="AE292" s="1548"/>
    </row>
    <row r="293" spans="31:31" ht="15.75">
      <c r="AE293" s="1548"/>
    </row>
    <row r="294" spans="31:31" ht="15.75">
      <c r="AE294" s="1548"/>
    </row>
    <row r="295" spans="31:31">
      <c r="AE295" s="1544"/>
    </row>
    <row r="296" spans="31:31">
      <c r="AE296" s="1544"/>
    </row>
    <row r="297" spans="31:31">
      <c r="AE297" s="1544"/>
    </row>
    <row r="298" spans="31:31" ht="15.75">
      <c r="AE298" s="1546"/>
    </row>
    <row r="299" spans="31:31">
      <c r="AE299" s="1544"/>
    </row>
    <row r="300" spans="31:31" ht="15.75">
      <c r="AE300" s="1545"/>
    </row>
    <row r="301" spans="31:31" ht="15.75">
      <c r="AE301" s="1553"/>
    </row>
    <row r="302" spans="31:31" ht="15.75">
      <c r="AE302" s="1553"/>
    </row>
    <row r="303" spans="31:31" ht="15.75">
      <c r="AE303" s="1554"/>
    </row>
    <row r="304" spans="31:31" ht="15.75">
      <c r="AE304" s="1554"/>
    </row>
    <row r="305" spans="31:31" ht="15.75">
      <c r="AE305" s="1554"/>
    </row>
    <row r="306" spans="31:31" ht="15.75">
      <c r="AE306" s="1554"/>
    </row>
    <row r="307" spans="31:31">
      <c r="AE307" s="1544"/>
    </row>
    <row r="308" spans="31:31">
      <c r="AE308" s="1544"/>
    </row>
    <row r="309" spans="31:31">
      <c r="AE309" s="1544"/>
    </row>
    <row r="310" spans="31:31" ht="15.75">
      <c r="AE310" s="1545"/>
    </row>
    <row r="311" spans="31:31" ht="15.75">
      <c r="AE311" s="1545"/>
    </row>
    <row r="312" spans="31:31" ht="15.75">
      <c r="AE312" s="1545"/>
    </row>
    <row r="313" spans="31:31" ht="15.75">
      <c r="AE313" s="1545"/>
    </row>
    <row r="314" spans="31:31" ht="15.75">
      <c r="AE314" s="1545"/>
    </row>
    <row r="315" spans="31:31" ht="15.75">
      <c r="AE315" s="1545"/>
    </row>
    <row r="316" spans="31:31" ht="15.75">
      <c r="AE316" s="1545"/>
    </row>
    <row r="317" spans="31:31" ht="15.75">
      <c r="AE317" s="1545"/>
    </row>
    <row r="318" spans="31:31" ht="15.75">
      <c r="AE318" s="1545"/>
    </row>
    <row r="319" spans="31:31" ht="15.75">
      <c r="AE319" s="1545"/>
    </row>
    <row r="320" spans="31:31" ht="15.75">
      <c r="AE320" s="1551"/>
    </row>
    <row r="321" spans="31:31" ht="15.75">
      <c r="AE321" s="1545"/>
    </row>
    <row r="322" spans="31:31" ht="15.75">
      <c r="AE322" s="1545"/>
    </row>
    <row r="323" spans="31:31" ht="15.75">
      <c r="AE323" s="1545"/>
    </row>
    <row r="324" spans="31:31" ht="15.75">
      <c r="AE324" s="1545"/>
    </row>
    <row r="325" spans="31:31" ht="15.75">
      <c r="AE325" s="1545"/>
    </row>
    <row r="326" spans="31:31" ht="15.75">
      <c r="AE326" s="1545"/>
    </row>
    <row r="327" spans="31:31" ht="15.75">
      <c r="AE327" s="1545"/>
    </row>
    <row r="328" spans="31:31" ht="15.75">
      <c r="AE328" s="1545"/>
    </row>
    <row r="329" spans="31:31" ht="15.75">
      <c r="AE329" s="1545"/>
    </row>
    <row r="330" spans="31:31" ht="15.75">
      <c r="AE330" s="1547"/>
    </row>
    <row r="331" spans="31:31" ht="15.75">
      <c r="AE331" s="1547"/>
    </row>
    <row r="332" spans="31:31" ht="15.75">
      <c r="AE332" s="1547"/>
    </row>
    <row r="333" spans="31:31" ht="15.75">
      <c r="AE333" s="1547"/>
    </row>
    <row r="334" spans="31:31" ht="15.75">
      <c r="AE334" s="1547"/>
    </row>
    <row r="335" spans="31:31" ht="15.75">
      <c r="AE335" s="1553"/>
    </row>
    <row r="336" spans="31:31" ht="15.75">
      <c r="AE336" s="1553"/>
    </row>
    <row r="337" spans="31:31" ht="15.75">
      <c r="AE337" s="1553"/>
    </row>
    <row r="338" spans="31:31" ht="15.75">
      <c r="AE338" s="1553"/>
    </row>
    <row r="339" spans="31:31" ht="15.75">
      <c r="AE339" s="1553"/>
    </row>
    <row r="340" spans="31:31" ht="15.75">
      <c r="AE340" s="1553"/>
    </row>
    <row r="341" spans="31:31" ht="15.75">
      <c r="AE341" s="1553"/>
    </row>
    <row r="342" spans="31:31" ht="15.75">
      <c r="AE342" s="1553"/>
    </row>
    <row r="343" spans="31:31">
      <c r="AE343" s="1544"/>
    </row>
    <row r="344" spans="31:31">
      <c r="AE344" s="1544"/>
    </row>
    <row r="345" spans="31:31">
      <c r="AE345" s="1544"/>
    </row>
    <row r="346" spans="31:31" ht="15.75">
      <c r="AE346" s="1548"/>
    </row>
    <row r="347" spans="31:31" ht="15.75">
      <c r="AE347" s="1548"/>
    </row>
    <row r="348" spans="31:31" ht="15.75">
      <c r="AE348" s="1548"/>
    </row>
    <row r="349" spans="31:31">
      <c r="AE349" s="1544"/>
    </row>
    <row r="350" spans="31:31">
      <c r="AE350" s="1544"/>
    </row>
    <row r="351" spans="31:31">
      <c r="AE351" s="1544"/>
    </row>
    <row r="352" spans="31:31">
      <c r="AE352" s="1544"/>
    </row>
    <row r="353" spans="31:31" ht="15.75">
      <c r="AE353" s="1545"/>
    </row>
    <row r="354" spans="31:31" ht="15.75">
      <c r="AE354" s="1545"/>
    </row>
    <row r="355" spans="31:31" ht="15.75">
      <c r="AE355" s="1545"/>
    </row>
    <row r="356" spans="31:31" ht="15.75">
      <c r="AE356" s="1545"/>
    </row>
    <row r="357" spans="31:31" ht="15.75">
      <c r="AE357" s="1545"/>
    </row>
    <row r="358" spans="31:31" ht="15.75">
      <c r="AE358" s="1545"/>
    </row>
    <row r="359" spans="31:31" ht="15.75">
      <c r="AE359" s="1545"/>
    </row>
    <row r="360" spans="31:31" ht="15.75">
      <c r="AE360" s="1545"/>
    </row>
    <row r="361" spans="31:31" ht="15.75">
      <c r="AE361" s="1545"/>
    </row>
    <row r="362" spans="31:31" ht="15.75">
      <c r="AE362" s="1545"/>
    </row>
    <row r="363" spans="31:31" ht="15.75">
      <c r="AE363" s="1545"/>
    </row>
    <row r="364" spans="31:31" ht="15.75">
      <c r="AE364" s="1545"/>
    </row>
    <row r="365" spans="31:31" ht="15.75">
      <c r="AE365" s="1545"/>
    </row>
    <row r="366" spans="31:31" ht="15.75">
      <c r="AE366" s="1545"/>
    </row>
    <row r="367" spans="31:31" ht="15.75">
      <c r="AE367" s="1545"/>
    </row>
    <row r="368" spans="31:31" ht="15.75">
      <c r="AE368" s="1545"/>
    </row>
    <row r="369" spans="31:31" ht="15.75">
      <c r="AE369" s="1545"/>
    </row>
    <row r="370" spans="31:31" ht="15.75">
      <c r="AE370" s="1545"/>
    </row>
    <row r="371" spans="31:31" ht="15.75">
      <c r="AE371" s="1545"/>
    </row>
    <row r="372" spans="31:31" ht="15.75">
      <c r="AE372" s="1545"/>
    </row>
    <row r="373" spans="31:31" ht="15.75">
      <c r="AE373" s="1545"/>
    </row>
    <row r="374" spans="31:31" ht="15.75">
      <c r="AE374" s="1545"/>
    </row>
    <row r="375" spans="31:31" ht="15.75">
      <c r="AE375" s="1545"/>
    </row>
    <row r="376" spans="31:31" ht="15.75">
      <c r="AE376" s="1545"/>
    </row>
    <row r="377" spans="31:31" ht="15.75">
      <c r="AE377" s="1545"/>
    </row>
    <row r="378" spans="31:31" ht="15.75">
      <c r="AE378" s="1545"/>
    </row>
    <row r="379" spans="31:31" ht="15.75">
      <c r="AE379" s="1545"/>
    </row>
    <row r="380" spans="31:31" ht="15.75">
      <c r="AE380" s="1545"/>
    </row>
    <row r="381" spans="31:31" ht="15.75">
      <c r="AE381" s="1545"/>
    </row>
    <row r="382" spans="31:31" ht="15.75">
      <c r="AE382" s="1545"/>
    </row>
    <row r="383" spans="31:31" ht="15.75">
      <c r="AE383" s="1545"/>
    </row>
    <row r="384" spans="31:31">
      <c r="AE384" s="1544"/>
    </row>
    <row r="385" spans="31:31">
      <c r="AE385" s="1544"/>
    </row>
    <row r="386" spans="31:31">
      <c r="AE386" s="1544"/>
    </row>
    <row r="387" spans="31:31">
      <c r="AE387" s="1544"/>
    </row>
    <row r="388" spans="31:31">
      <c r="AE388" s="1544"/>
    </row>
    <row r="389" spans="31:31" ht="15.75">
      <c r="AE389" s="1546"/>
    </row>
    <row r="390" spans="31:31">
      <c r="AE390" s="1544"/>
    </row>
    <row r="391" spans="31:31">
      <c r="AE391" s="1544"/>
    </row>
    <row r="392" spans="31:31">
      <c r="AE392" s="1544"/>
    </row>
    <row r="393" spans="31:31">
      <c r="AE393" s="1544"/>
    </row>
    <row r="394" spans="31:31">
      <c r="AE394" s="1544"/>
    </row>
    <row r="395" spans="31:31">
      <c r="AE395" s="1544"/>
    </row>
    <row r="396" spans="31:31">
      <c r="AE396" s="1544"/>
    </row>
    <row r="397" spans="31:31">
      <c r="AE397" s="1544"/>
    </row>
    <row r="398" spans="31:31">
      <c r="AE398" s="1544"/>
    </row>
    <row r="399" spans="31:31" ht="16.5" thickBot="1">
      <c r="AE399" s="1555"/>
    </row>
    <row r="400" spans="31:31" ht="15.75">
      <c r="AE400" s="1556"/>
    </row>
  </sheetData>
  <sheetProtection formatCells="0" formatColumns="0" formatRows="0" insertColumns="0" insertRows="0"/>
  <mergeCells count="1">
    <mergeCell ref="I3:J3"/>
  </mergeCells>
  <phoneticPr fontId="38" type="noConversion"/>
  <pageMargins left="0.39370078740157483" right="0.19685039370078741" top="0.39370078740157483" bottom="0.59055118110236227" header="0.19685039370078741" footer="0.39370078740157483"/>
  <pageSetup paperSize="8" scale="63" fitToHeight="0" orientation="landscape" r:id="rId1"/>
  <headerFooter alignWithMargins="0">
    <oddFooter>&amp;LM= Maanrakennus, K/P= Kiveys/Päällystys, V=Viimeistely&amp;C&amp;P(&amp;N)</oddFooter>
  </headerFooter>
  <rowBreaks count="2" manualBreakCount="2">
    <brk id="37" max="16383" man="1"/>
    <brk id="82" max="16383" man="1"/>
  </rowBreaks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/>
  <dimension ref="A1:U137"/>
  <sheetViews>
    <sheetView defaultGridColor="0" topLeftCell="Q1" colorId="22" zoomScale="65" zoomScaleNormal="65" zoomScaleSheetLayoutView="50" workbookViewId="0">
      <selection sqref="A1:P65536"/>
    </sheetView>
  </sheetViews>
  <sheetFormatPr defaultColWidth="12.42578125" defaultRowHeight="15"/>
  <cols>
    <col min="1" max="1" width="45.7109375" style="226" hidden="1" customWidth="1"/>
    <col min="2" max="4" width="0" style="226" hidden="1" customWidth="1"/>
    <col min="5" max="5" width="14.28515625" style="226" hidden="1" customWidth="1"/>
    <col min="6" max="11" width="7.28515625" style="226" hidden="1" customWidth="1"/>
    <col min="12" max="16" width="11.28515625" style="226" hidden="1" customWidth="1"/>
    <col min="17" max="16384" width="12.42578125" style="226"/>
  </cols>
  <sheetData>
    <row r="1" spans="1:17" ht="16.149999999999999" customHeight="1">
      <c r="A1" s="2" t="s">
        <v>555</v>
      </c>
      <c r="B1" s="3"/>
      <c r="C1" s="3"/>
      <c r="D1" s="3"/>
      <c r="E1" s="2" t="s">
        <v>565</v>
      </c>
      <c r="F1" s="4"/>
      <c r="G1" s="4"/>
      <c r="H1" s="4"/>
      <c r="I1" s="4"/>
      <c r="J1" s="4"/>
      <c r="K1" s="5"/>
      <c r="L1" s="6"/>
      <c r="M1" s="7"/>
      <c r="N1" s="5"/>
      <c r="O1" s="332"/>
      <c r="P1" s="197"/>
    </row>
    <row r="2" spans="1:17" ht="16.149999999999999" customHeight="1">
      <c r="A2" s="2" t="s">
        <v>556</v>
      </c>
      <c r="B2" s="3"/>
      <c r="C2" s="3"/>
      <c r="D2" s="3"/>
      <c r="E2" s="4"/>
      <c r="F2" s="4"/>
      <c r="G2" s="4"/>
      <c r="H2" s="4"/>
      <c r="I2" s="4"/>
      <c r="J2" s="4"/>
      <c r="K2" s="8"/>
      <c r="L2" s="9"/>
      <c r="M2" s="8"/>
      <c r="N2" s="8"/>
      <c r="O2" s="8"/>
      <c r="P2" s="197"/>
    </row>
    <row r="3" spans="1:17" ht="16.149999999999999" customHeight="1">
      <c r="A3" s="2" t="s">
        <v>567</v>
      </c>
      <c r="B3" s="10"/>
      <c r="C3" s="10"/>
      <c r="D3" s="10"/>
      <c r="E3" s="444">
        <v>38443</v>
      </c>
      <c r="F3" s="8"/>
      <c r="G3" s="8"/>
      <c r="H3" s="8"/>
      <c r="I3" s="8"/>
      <c r="J3" s="8"/>
      <c r="K3" s="8"/>
      <c r="L3" s="9"/>
      <c r="M3" s="8"/>
      <c r="N3" s="8"/>
      <c r="O3" s="351" t="s">
        <v>566</v>
      </c>
      <c r="P3" s="198"/>
    </row>
    <row r="4" spans="1:17" ht="16.149999999999999" customHeight="1">
      <c r="A4" s="2"/>
      <c r="B4" s="10"/>
      <c r="C4" s="10"/>
      <c r="D4" s="10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198"/>
    </row>
    <row r="5" spans="1:17" s="8" customFormat="1" ht="18" customHeight="1">
      <c r="A5" s="354" t="s">
        <v>557</v>
      </c>
      <c r="B5" s="10"/>
      <c r="C5" s="10"/>
      <c r="D5" s="10"/>
      <c r="L5" s="9"/>
    </row>
    <row r="6" spans="1:17" s="8" customFormat="1" ht="16.149999999999999" customHeight="1">
      <c r="A6" s="329" t="s">
        <v>309</v>
      </c>
      <c r="B6" s="10"/>
      <c r="C6" s="10"/>
      <c r="D6" s="10"/>
      <c r="L6" s="9"/>
    </row>
    <row r="7" spans="1:17" ht="16.149999999999999" customHeight="1">
      <c r="A7" s="198"/>
      <c r="B7" s="198"/>
      <c r="C7" s="198"/>
      <c r="D7" s="198"/>
      <c r="E7" s="198"/>
      <c r="F7" s="198"/>
      <c r="G7" s="198"/>
      <c r="H7" s="198"/>
      <c r="I7" s="605"/>
      <c r="J7" s="636"/>
      <c r="K7" s="636"/>
      <c r="L7" s="637"/>
      <c r="M7" s="636"/>
      <c r="N7" s="638"/>
      <c r="O7" s="638"/>
    </row>
    <row r="8" spans="1:17" ht="16.149999999999999" customHeight="1">
      <c r="A8" s="199" t="s">
        <v>1</v>
      </c>
      <c r="B8" s="200"/>
      <c r="C8" s="199"/>
      <c r="E8" s="199" t="s">
        <v>160</v>
      </c>
      <c r="F8" s="200"/>
      <c r="G8" s="200"/>
      <c r="H8" s="200"/>
      <c r="I8" s="200"/>
      <c r="J8" s="200"/>
      <c r="K8" s="225"/>
      <c r="L8" s="225"/>
      <c r="M8" s="227"/>
      <c r="N8" s="225"/>
      <c r="O8" s="225"/>
      <c r="P8" s="225"/>
    </row>
    <row r="9" spans="1:17" ht="16.149999999999999" customHeight="1" thickBot="1">
      <c r="A9" s="225"/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8"/>
    </row>
    <row r="10" spans="1:17" ht="16.149999999999999" customHeight="1" thickBot="1">
      <c r="A10" s="229" t="s">
        <v>2</v>
      </c>
      <c r="B10" s="230" t="s">
        <v>3</v>
      </c>
      <c r="C10" s="230" t="s">
        <v>4</v>
      </c>
      <c r="D10" s="230" t="s">
        <v>5</v>
      </c>
      <c r="E10" s="19" t="s">
        <v>6</v>
      </c>
      <c r="F10" s="20" t="s">
        <v>7</v>
      </c>
      <c r="G10" s="21" t="s">
        <v>8</v>
      </c>
      <c r="H10" s="21" t="s">
        <v>8</v>
      </c>
      <c r="I10" s="21" t="s">
        <v>8</v>
      </c>
      <c r="J10" s="21" t="s">
        <v>8</v>
      </c>
      <c r="K10" s="22" t="s">
        <v>9</v>
      </c>
      <c r="L10" s="20" t="s">
        <v>10</v>
      </c>
      <c r="M10" s="555" t="s">
        <v>568</v>
      </c>
      <c r="N10" s="23"/>
      <c r="O10" s="24"/>
      <c r="P10" s="25"/>
    </row>
    <row r="11" spans="1:17" ht="16.149999999999999" customHeight="1">
      <c r="A11" s="231"/>
      <c r="B11" s="232" t="s">
        <v>11</v>
      </c>
      <c r="C11" s="232" t="s">
        <v>12</v>
      </c>
      <c r="D11" s="232" t="s">
        <v>13</v>
      </c>
      <c r="E11" s="28">
        <v>2006</v>
      </c>
      <c r="F11" s="29">
        <v>2005</v>
      </c>
      <c r="G11" s="30">
        <v>2006</v>
      </c>
      <c r="H11" s="30">
        <v>2007</v>
      </c>
      <c r="I11" s="30">
        <v>2008</v>
      </c>
      <c r="J11" s="30">
        <v>2009</v>
      </c>
      <c r="K11" s="30">
        <v>2010</v>
      </c>
      <c r="L11" s="29">
        <v>2006</v>
      </c>
      <c r="M11" s="532" t="s">
        <v>14</v>
      </c>
      <c r="N11" s="532" t="s">
        <v>161</v>
      </c>
      <c r="O11" s="532" t="s">
        <v>462</v>
      </c>
      <c r="P11" s="533" t="s">
        <v>569</v>
      </c>
    </row>
    <row r="12" spans="1:17" ht="16.149999999999999" customHeight="1" thickBot="1">
      <c r="A12" s="233"/>
      <c r="B12" s="234" t="s">
        <v>162</v>
      </c>
      <c r="C12" s="234" t="s">
        <v>163</v>
      </c>
      <c r="D12" s="540">
        <v>1000</v>
      </c>
      <c r="E12" s="235" t="s">
        <v>18</v>
      </c>
      <c r="F12" s="236" t="s">
        <v>19</v>
      </c>
      <c r="G12" s="234" t="s">
        <v>19</v>
      </c>
      <c r="H12" s="234" t="s">
        <v>19</v>
      </c>
      <c r="I12" s="234" t="s">
        <v>19</v>
      </c>
      <c r="J12" s="234" t="s">
        <v>19</v>
      </c>
      <c r="K12" s="234" t="s">
        <v>19</v>
      </c>
      <c r="L12" s="541">
        <v>1000</v>
      </c>
      <c r="M12" s="540">
        <v>1000</v>
      </c>
      <c r="N12" s="540">
        <v>1000</v>
      </c>
      <c r="O12" s="540">
        <v>1000</v>
      </c>
      <c r="P12" s="542">
        <v>1000</v>
      </c>
    </row>
    <row r="13" spans="1:17" ht="16.149999999999999" customHeight="1">
      <c r="A13" s="237"/>
      <c r="B13" s="238"/>
      <c r="C13" s="239"/>
      <c r="D13" s="238"/>
      <c r="E13" s="240"/>
      <c r="F13" s="241"/>
      <c r="G13" s="242"/>
      <c r="H13" s="242"/>
      <c r="I13" s="242"/>
      <c r="J13" s="242"/>
      <c r="K13" s="243" t="s">
        <v>108</v>
      </c>
      <c r="L13" s="563" t="s">
        <v>108</v>
      </c>
      <c r="M13" s="238" t="s">
        <v>108</v>
      </c>
      <c r="N13" s="238"/>
      <c r="O13" s="238"/>
      <c r="P13" s="245"/>
    </row>
    <row r="14" spans="1:17" ht="16.149999999999999" customHeight="1">
      <c r="A14" s="543" t="s">
        <v>463</v>
      </c>
      <c r="B14" s="246">
        <f>B22</f>
        <v>63900</v>
      </c>
      <c r="C14" s="247"/>
      <c r="D14" s="246">
        <f>D22+D84+D90</f>
        <v>9500</v>
      </c>
      <c r="E14" s="248"/>
      <c r="F14" s="249"/>
      <c r="G14" s="250"/>
      <c r="H14" s="250"/>
      <c r="I14" s="250"/>
      <c r="J14" s="250"/>
      <c r="K14" s="251"/>
      <c r="L14" s="244" t="e">
        <f>L22+L84+L90</f>
        <v>#VALUE!</v>
      </c>
      <c r="M14" s="407" t="e">
        <f>M22+M84+M90</f>
        <v>#VALUE!</v>
      </c>
      <c r="N14" s="252" t="e">
        <f>N22+N84+N90</f>
        <v>#VALUE!</v>
      </c>
      <c r="O14" s="252" t="e">
        <f>O22+O84+O90</f>
        <v>#VALUE!</v>
      </c>
      <c r="P14" s="244" t="e">
        <f>P22+P84+P90</f>
        <v>#VALUE!</v>
      </c>
    </row>
    <row r="15" spans="1:17" ht="16.149999999999999" customHeight="1">
      <c r="A15" s="237"/>
      <c r="B15" s="238"/>
      <c r="C15" s="239"/>
      <c r="D15" s="238"/>
      <c r="E15" s="240"/>
      <c r="F15" s="241"/>
      <c r="G15" s="242"/>
      <c r="H15" s="242"/>
      <c r="I15" s="242"/>
      <c r="J15" s="242"/>
      <c r="K15" s="243"/>
      <c r="L15" s="563" t="s">
        <v>108</v>
      </c>
      <c r="M15" s="238" t="s">
        <v>108</v>
      </c>
      <c r="N15" s="238" t="s">
        <v>108</v>
      </c>
      <c r="O15" s="238" t="s">
        <v>108</v>
      </c>
      <c r="P15" s="245" t="s">
        <v>108</v>
      </c>
      <c r="Q15" s="226" t="s">
        <v>108</v>
      </c>
    </row>
    <row r="16" spans="1:17" ht="16.149999999999999" customHeight="1">
      <c r="A16" s="44" t="s">
        <v>464</v>
      </c>
      <c r="B16" s="246">
        <f>B98</f>
        <v>7000</v>
      </c>
      <c r="C16" s="247"/>
      <c r="D16" s="246">
        <f>D98</f>
        <v>690</v>
      </c>
      <c r="E16" s="248"/>
      <c r="F16" s="249"/>
      <c r="G16" s="250"/>
      <c r="H16" s="250"/>
      <c r="I16" s="250"/>
      <c r="J16" s="250"/>
      <c r="K16" s="251"/>
      <c r="L16" s="244">
        <f>L96</f>
        <v>940</v>
      </c>
      <c r="M16" s="407">
        <f>M96</f>
        <v>640</v>
      </c>
      <c r="N16" s="252">
        <f>N96</f>
        <v>650</v>
      </c>
      <c r="O16" s="252">
        <f>O96</f>
        <v>200</v>
      </c>
      <c r="P16" s="244">
        <f>P96</f>
        <v>100</v>
      </c>
    </row>
    <row r="17" spans="1:21" ht="16.149999999999999" customHeight="1" thickBot="1">
      <c r="A17" s="393"/>
      <c r="B17" s="239"/>
      <c r="C17" s="253"/>
      <c r="D17" s="239"/>
      <c r="E17" s="254"/>
      <c r="F17" s="243"/>
      <c r="G17" s="253"/>
      <c r="H17" s="253"/>
      <c r="I17" s="253"/>
      <c r="J17" s="253"/>
      <c r="K17" s="243"/>
      <c r="L17" s="564"/>
      <c r="M17" s="256"/>
      <c r="N17" s="256"/>
      <c r="O17" s="256"/>
      <c r="P17" s="394"/>
    </row>
    <row r="18" spans="1:21" ht="16.149999999999999" customHeight="1">
      <c r="A18" s="258"/>
      <c r="B18" s="259"/>
      <c r="C18" s="260"/>
      <c r="D18" s="259"/>
      <c r="E18" s="261"/>
      <c r="F18" s="262"/>
      <c r="G18" s="260"/>
      <c r="H18" s="260"/>
      <c r="I18" s="260"/>
      <c r="J18" s="260"/>
      <c r="K18" s="262"/>
      <c r="L18" s="566"/>
      <c r="M18" s="263"/>
      <c r="N18" s="263"/>
      <c r="O18" s="263"/>
      <c r="P18" s="395"/>
    </row>
    <row r="19" spans="1:21" ht="16.149999999999999" customHeight="1">
      <c r="A19" s="264" t="s">
        <v>465</v>
      </c>
      <c r="B19" s="265">
        <f>B14+B16</f>
        <v>70900</v>
      </c>
      <c r="C19" s="266"/>
      <c r="D19" s="265">
        <f>D14+D16</f>
        <v>10190</v>
      </c>
      <c r="E19" s="267"/>
      <c r="F19" s="268"/>
      <c r="G19" s="269"/>
      <c r="H19" s="269"/>
      <c r="I19" s="269"/>
      <c r="J19" s="269"/>
      <c r="K19" s="270"/>
      <c r="L19" s="271" t="e">
        <f>L14+L16</f>
        <v>#VALUE!</v>
      </c>
      <c r="M19" s="272" t="e">
        <f>M14+M16</f>
        <v>#VALUE!</v>
      </c>
      <c r="N19" s="272" t="e">
        <f>N14+N16</f>
        <v>#VALUE!</v>
      </c>
      <c r="O19" s="272" t="e">
        <f>O14+O16</f>
        <v>#VALUE!</v>
      </c>
      <c r="P19" s="271" t="e">
        <f>P14+P16</f>
        <v>#VALUE!</v>
      </c>
    </row>
    <row r="20" spans="1:21" ht="16.149999999999999" customHeight="1" thickBot="1">
      <c r="A20" s="273"/>
      <c r="B20" s="274"/>
      <c r="C20" s="274"/>
      <c r="D20" s="274"/>
      <c r="E20" s="275"/>
      <c r="F20" s="276"/>
      <c r="G20" s="277"/>
      <c r="H20" s="277"/>
      <c r="I20" s="277"/>
      <c r="J20" s="277"/>
      <c r="K20" s="278"/>
      <c r="L20" s="565"/>
      <c r="M20" s="274"/>
      <c r="N20" s="274"/>
      <c r="O20" s="274"/>
      <c r="P20" s="275"/>
    </row>
    <row r="21" spans="1:21" ht="16.149999999999999" customHeight="1">
      <c r="A21" s="279"/>
      <c r="B21" s="280"/>
      <c r="C21" s="280"/>
      <c r="D21" s="280"/>
      <c r="E21" s="240"/>
      <c r="F21" s="241"/>
      <c r="G21" s="242"/>
      <c r="H21" s="242"/>
      <c r="I21" s="242"/>
      <c r="J21" s="242"/>
      <c r="K21" s="561"/>
      <c r="L21" s="567"/>
      <c r="M21" s="562"/>
      <c r="N21" s="280"/>
      <c r="O21" s="280"/>
      <c r="P21" s="240"/>
    </row>
    <row r="22" spans="1:21" ht="16.149999999999999" customHeight="1">
      <c r="A22" s="282" t="s">
        <v>653</v>
      </c>
      <c r="B22" s="247">
        <f>+B25+B49+B53+B78</f>
        <v>63900</v>
      </c>
      <c r="C22" s="247"/>
      <c r="D22" s="247">
        <f>+D25+D49+D53+D78</f>
        <v>6900</v>
      </c>
      <c r="E22" s="283"/>
      <c r="F22" s="284"/>
      <c r="G22" s="285"/>
      <c r="H22" s="285"/>
      <c r="I22" s="285"/>
      <c r="J22" s="285"/>
      <c r="K22" s="285"/>
      <c r="L22" s="255" t="e">
        <f>+L25+L49+L53+L78</f>
        <v>#VALUE!</v>
      </c>
      <c r="M22" s="286" t="e">
        <f>+M25+M49+M53+M78</f>
        <v>#VALUE!</v>
      </c>
      <c r="N22" s="257" t="e">
        <f>+N25+N49+N53+N78</f>
        <v>#VALUE!</v>
      </c>
      <c r="O22" s="287" t="e">
        <f>+O25+O49+O53+O78</f>
        <v>#VALUE!</v>
      </c>
      <c r="P22" s="288" t="e">
        <f>+P25+P49+P53+P78</f>
        <v>#VALUE!</v>
      </c>
    </row>
    <row r="23" spans="1:21" ht="16.149999999999999" customHeight="1">
      <c r="A23" s="606" t="s">
        <v>603</v>
      </c>
      <c r="B23" s="289"/>
      <c r="C23" s="289"/>
      <c r="D23" s="289"/>
      <c r="E23" s="290"/>
      <c r="F23" s="291"/>
      <c r="G23" s="292"/>
      <c r="H23" s="292"/>
      <c r="I23" s="292"/>
      <c r="J23" s="292"/>
      <c r="K23" s="292"/>
      <c r="L23" s="606">
        <v>1320</v>
      </c>
      <c r="M23" s="606">
        <v>1110</v>
      </c>
      <c r="N23" s="609">
        <v>820</v>
      </c>
      <c r="O23" s="610">
        <v>360</v>
      </c>
      <c r="P23" s="634">
        <v>360</v>
      </c>
      <c r="Q23" s="295"/>
    </row>
    <row r="24" spans="1:21" ht="16.149999999999999" customHeight="1">
      <c r="A24" s="301"/>
      <c r="B24" s="297"/>
      <c r="C24" s="297"/>
      <c r="D24" s="297"/>
      <c r="E24" s="298"/>
      <c r="F24" s="241"/>
      <c r="G24" s="299"/>
      <c r="H24" s="299"/>
      <c r="I24" s="299"/>
      <c r="J24" s="299"/>
      <c r="K24" s="241"/>
      <c r="L24" s="572"/>
      <c r="M24" s="280"/>
      <c r="N24" s="280"/>
      <c r="O24" s="280"/>
      <c r="P24" s="240"/>
    </row>
    <row r="25" spans="1:21" ht="16.149999999999999" customHeight="1">
      <c r="A25" s="296" t="s">
        <v>164</v>
      </c>
      <c r="B25" s="289">
        <f>+B27+B30+B41</f>
        <v>37310</v>
      </c>
      <c r="C25" s="280"/>
      <c r="D25" s="289">
        <f>+D27+D30+D41</f>
        <v>3340</v>
      </c>
      <c r="E25" s="240"/>
      <c r="F25" s="241"/>
      <c r="G25" s="242"/>
      <c r="H25" s="242"/>
      <c r="I25" s="242"/>
      <c r="J25" s="242"/>
      <c r="K25" s="242"/>
      <c r="L25" s="255" t="e">
        <f>SUM(L27+L30+L39+L41)</f>
        <v>#VALUE!</v>
      </c>
      <c r="M25" s="401" t="e">
        <f>SUM(M27+M30+M39+M41)</f>
        <v>#VALUE!</v>
      </c>
      <c r="N25" s="401" t="e">
        <f>SUM(N27+N30+N39+N41)</f>
        <v>#VALUE!</v>
      </c>
      <c r="O25" s="401" t="e">
        <f>SUM(O27+O30+O39+O41)</f>
        <v>#VALUE!</v>
      </c>
      <c r="P25" s="402" t="e">
        <f>SUM(P27+P30+P39+P41)</f>
        <v>#VALUE!</v>
      </c>
    </row>
    <row r="26" spans="1:21" ht="16.149999999999999" customHeight="1">
      <c r="A26" s="303"/>
      <c r="B26" s="280"/>
      <c r="C26" s="280"/>
      <c r="D26" s="289"/>
      <c r="E26" s="240"/>
      <c r="F26" s="241"/>
      <c r="G26" s="242"/>
      <c r="H26" s="242"/>
      <c r="I26" s="242"/>
      <c r="J26" s="242"/>
      <c r="K26" s="242"/>
      <c r="L26" s="281"/>
      <c r="M26" s="280"/>
      <c r="N26" s="280"/>
      <c r="O26" s="280"/>
      <c r="P26" s="240"/>
    </row>
    <row r="27" spans="1:21" ht="16.149999999999999" customHeight="1">
      <c r="A27" s="304" t="s">
        <v>509</v>
      </c>
      <c r="B27" s="305">
        <f>SUM(B28:B28)</f>
        <v>1000</v>
      </c>
      <c r="C27" s="280"/>
      <c r="D27" s="305">
        <f>SUM(D28:D28)</f>
        <v>200</v>
      </c>
      <c r="E27" s="240"/>
      <c r="F27" s="241"/>
      <c r="G27" s="242"/>
      <c r="H27" s="242"/>
      <c r="I27" s="242"/>
      <c r="J27" s="242"/>
      <c r="K27" s="242"/>
      <c r="L27" s="293">
        <f>SUM(L28:L28)</f>
        <v>0</v>
      </c>
      <c r="M27" s="305">
        <f>SUM(M28:M28)</f>
        <v>0</v>
      </c>
      <c r="N27" s="305">
        <f>SUM(N28:N28)</f>
        <v>0</v>
      </c>
      <c r="O27" s="305">
        <f>SUM(O28:O28)</f>
        <v>0</v>
      </c>
      <c r="P27" s="240">
        <f>SUM(P28:P28)</f>
        <v>0</v>
      </c>
      <c r="Q27" s="608"/>
      <c r="R27" s="608"/>
      <c r="S27" s="608"/>
      <c r="T27" s="608"/>
      <c r="U27" s="608"/>
    </row>
    <row r="28" spans="1:21" ht="16.149999999999999" customHeight="1">
      <c r="A28" s="307" t="s">
        <v>165</v>
      </c>
      <c r="B28" s="280">
        <v>1000</v>
      </c>
      <c r="C28" s="280">
        <v>200</v>
      </c>
      <c r="D28" s="280">
        <f>ROUND(C28*B28/1000,-1)</f>
        <v>200</v>
      </c>
      <c r="E28" s="240"/>
      <c r="F28" s="241"/>
      <c r="G28" s="242" t="s">
        <v>108</v>
      </c>
      <c r="H28" s="242" t="s">
        <v>108</v>
      </c>
      <c r="I28" s="242" t="s">
        <v>108</v>
      </c>
      <c r="J28" s="242" t="s">
        <v>108</v>
      </c>
      <c r="K28" s="242" t="s">
        <v>108</v>
      </c>
      <c r="L28" s="281">
        <f>ROUND(G28*$D28,-1)</f>
        <v>0</v>
      </c>
      <c r="M28" s="280">
        <f>ROUND(H28*$D28,-1)</f>
        <v>0</v>
      </c>
      <c r="N28" s="280">
        <f>ROUND(I28*$D28,-1)</f>
        <v>0</v>
      </c>
      <c r="O28" s="280">
        <f>ROUND(J28*$D28,-1)</f>
        <v>0</v>
      </c>
      <c r="P28" s="240">
        <f>ROUND(K28*$D28,-1)</f>
        <v>0</v>
      </c>
    </row>
    <row r="29" spans="1:21" ht="16.149999999999999" customHeight="1">
      <c r="A29" s="307"/>
      <c r="B29" s="280"/>
      <c r="C29" s="280"/>
      <c r="D29" s="280"/>
      <c r="E29" s="240"/>
      <c r="F29" s="241"/>
      <c r="G29" s="242"/>
      <c r="H29" s="242"/>
      <c r="I29" s="242"/>
      <c r="J29" s="242"/>
      <c r="K29" s="242"/>
      <c r="L29" s="281"/>
      <c r="M29" s="280"/>
      <c r="N29" s="280"/>
      <c r="O29" s="280"/>
      <c r="P29" s="240"/>
    </row>
    <row r="30" spans="1:21" ht="16.149999999999999" customHeight="1">
      <c r="A30" s="308" t="s">
        <v>166</v>
      </c>
      <c r="B30" s="305">
        <f>SUM(B31:B37)</f>
        <v>22610</v>
      </c>
      <c r="C30" s="280"/>
      <c r="D30" s="305">
        <f>SUM(D31:D37)</f>
        <v>2040</v>
      </c>
      <c r="E30" s="240"/>
      <c r="F30" s="241"/>
      <c r="G30" s="242"/>
      <c r="H30" s="242"/>
      <c r="I30" s="242"/>
      <c r="J30" s="242"/>
      <c r="K30" s="242"/>
      <c r="L30" s="293">
        <f>SUM(L31:L37)</f>
        <v>340</v>
      </c>
      <c r="M30" s="305">
        <f>SUM(M31:M37)</f>
        <v>390</v>
      </c>
      <c r="N30" s="305">
        <f>SUM(N31:N37)</f>
        <v>320</v>
      </c>
      <c r="O30" s="305">
        <f>SUM(O31:O37)</f>
        <v>120</v>
      </c>
      <c r="P30" s="306">
        <f>SUM(P31:P37)</f>
        <v>100</v>
      </c>
    </row>
    <row r="31" spans="1:21" ht="16.149999999999999" customHeight="1">
      <c r="A31" s="307" t="s">
        <v>167</v>
      </c>
      <c r="B31" s="280">
        <v>3100</v>
      </c>
      <c r="C31" s="280">
        <v>100</v>
      </c>
      <c r="D31" s="280">
        <f t="shared" ref="D31:D37" si="0">ROUND(C31*B31/1000,-1)</f>
        <v>310</v>
      </c>
      <c r="E31" s="240"/>
      <c r="F31" s="241"/>
      <c r="G31" s="242">
        <v>1</v>
      </c>
      <c r="H31" s="242" t="s">
        <v>108</v>
      </c>
      <c r="I31" s="242" t="s">
        <v>108</v>
      </c>
      <c r="J31" s="242"/>
      <c r="K31" s="242"/>
      <c r="L31" s="281">
        <f t="shared" ref="L31:L37" si="1">ROUND(G31*$D31,-1)</f>
        <v>310</v>
      </c>
      <c r="M31" s="280">
        <f t="shared" ref="M31:P37" si="2">ROUND(H31*$D31,-1)</f>
        <v>0</v>
      </c>
      <c r="N31" s="280">
        <f t="shared" si="2"/>
        <v>0</v>
      </c>
      <c r="O31" s="280">
        <f t="shared" si="2"/>
        <v>0</v>
      </c>
      <c r="P31" s="240">
        <f t="shared" si="2"/>
        <v>0</v>
      </c>
    </row>
    <row r="32" spans="1:21" ht="16.149999999999999" customHeight="1">
      <c r="A32" s="307" t="s">
        <v>493</v>
      </c>
      <c r="B32" s="280">
        <v>1050</v>
      </c>
      <c r="C32" s="280">
        <v>100</v>
      </c>
      <c r="D32" s="280">
        <f t="shared" si="0"/>
        <v>110</v>
      </c>
      <c r="E32" s="240"/>
      <c r="F32" s="241"/>
      <c r="G32" s="242" t="s">
        <v>108</v>
      </c>
      <c r="H32" s="242">
        <v>1</v>
      </c>
      <c r="I32" s="242" t="s">
        <v>108</v>
      </c>
      <c r="J32" s="242"/>
      <c r="K32" s="242"/>
      <c r="L32" s="281">
        <f t="shared" si="1"/>
        <v>0</v>
      </c>
      <c r="M32" s="280">
        <f t="shared" si="2"/>
        <v>110</v>
      </c>
      <c r="N32" s="280">
        <f t="shared" si="2"/>
        <v>0</v>
      </c>
      <c r="O32" s="280">
        <f t="shared" si="2"/>
        <v>0</v>
      </c>
      <c r="P32" s="240">
        <f t="shared" si="2"/>
        <v>0</v>
      </c>
    </row>
    <row r="33" spans="1:16" ht="16.149999999999999" customHeight="1">
      <c r="A33" s="307" t="s">
        <v>494</v>
      </c>
      <c r="B33" s="280">
        <v>260</v>
      </c>
      <c r="C33" s="280">
        <v>100</v>
      </c>
      <c r="D33" s="280">
        <f t="shared" si="0"/>
        <v>30</v>
      </c>
      <c r="E33" s="240"/>
      <c r="F33" s="241"/>
      <c r="G33" s="242">
        <v>1</v>
      </c>
      <c r="H33" s="242" t="s">
        <v>108</v>
      </c>
      <c r="I33" s="242" t="s">
        <v>108</v>
      </c>
      <c r="J33" s="242"/>
      <c r="K33" s="242"/>
      <c r="L33" s="281">
        <f t="shared" si="1"/>
        <v>30</v>
      </c>
      <c r="M33" s="280">
        <f t="shared" si="2"/>
        <v>0</v>
      </c>
      <c r="N33" s="280">
        <f t="shared" si="2"/>
        <v>0</v>
      </c>
      <c r="O33" s="280">
        <f t="shared" si="2"/>
        <v>0</v>
      </c>
      <c r="P33" s="240">
        <f t="shared" si="2"/>
        <v>0</v>
      </c>
    </row>
    <row r="34" spans="1:16" ht="16.149999999999999" customHeight="1">
      <c r="A34" s="279" t="s">
        <v>168</v>
      </c>
      <c r="B34" s="280">
        <v>4500</v>
      </c>
      <c r="C34" s="280">
        <v>80</v>
      </c>
      <c r="D34" s="280">
        <f t="shared" si="0"/>
        <v>360</v>
      </c>
      <c r="E34" s="240"/>
      <c r="F34" s="241">
        <v>1</v>
      </c>
      <c r="G34" s="242" t="s">
        <v>108</v>
      </c>
      <c r="H34" s="242" t="s">
        <v>108</v>
      </c>
      <c r="I34" s="242" t="s">
        <v>108</v>
      </c>
      <c r="J34" s="242" t="s">
        <v>108</v>
      </c>
      <c r="K34" s="242" t="s">
        <v>108</v>
      </c>
      <c r="L34" s="281">
        <f t="shared" si="1"/>
        <v>0</v>
      </c>
      <c r="M34" s="280">
        <f t="shared" si="2"/>
        <v>0</v>
      </c>
      <c r="N34" s="280">
        <f t="shared" si="2"/>
        <v>0</v>
      </c>
      <c r="O34" s="280">
        <f t="shared" si="2"/>
        <v>0</v>
      </c>
      <c r="P34" s="240">
        <f t="shared" si="2"/>
        <v>0</v>
      </c>
    </row>
    <row r="35" spans="1:16" ht="16.149999999999999" customHeight="1">
      <c r="A35" s="279" t="s">
        <v>169</v>
      </c>
      <c r="B35" s="280">
        <v>5700</v>
      </c>
      <c r="C35" s="280">
        <v>90</v>
      </c>
      <c r="D35" s="280">
        <f t="shared" si="0"/>
        <v>510</v>
      </c>
      <c r="E35" s="240" t="s">
        <v>108</v>
      </c>
      <c r="F35" s="241">
        <v>0.8</v>
      </c>
      <c r="G35" s="242" t="s">
        <v>108</v>
      </c>
      <c r="H35" s="242" t="s">
        <v>108</v>
      </c>
      <c r="I35" s="242">
        <v>0.2</v>
      </c>
      <c r="J35" s="242" t="s">
        <v>108</v>
      </c>
      <c r="K35" s="242"/>
      <c r="L35" s="281">
        <f t="shared" si="1"/>
        <v>0</v>
      </c>
      <c r="M35" s="280">
        <f t="shared" si="2"/>
        <v>0</v>
      </c>
      <c r="N35" s="280">
        <f t="shared" si="2"/>
        <v>100</v>
      </c>
      <c r="O35" s="280">
        <f t="shared" si="2"/>
        <v>0</v>
      </c>
      <c r="P35" s="240">
        <f t="shared" si="2"/>
        <v>0</v>
      </c>
    </row>
    <row r="36" spans="1:16" ht="16.149999999999999" customHeight="1">
      <c r="A36" s="279" t="s">
        <v>604</v>
      </c>
      <c r="B36" s="280">
        <v>4000</v>
      </c>
      <c r="C36" s="280">
        <v>100</v>
      </c>
      <c r="D36" s="280">
        <f t="shared" si="0"/>
        <v>400</v>
      </c>
      <c r="E36" s="240" t="s">
        <v>108</v>
      </c>
      <c r="F36" s="241" t="s">
        <v>108</v>
      </c>
      <c r="G36" s="242" t="s">
        <v>108</v>
      </c>
      <c r="H36" s="242">
        <v>0.7</v>
      </c>
      <c r="I36" s="242" t="s">
        <v>108</v>
      </c>
      <c r="J36" s="242">
        <v>0.3</v>
      </c>
      <c r="K36" s="242"/>
      <c r="L36" s="281">
        <f t="shared" si="1"/>
        <v>0</v>
      </c>
      <c r="M36" s="280">
        <f t="shared" si="2"/>
        <v>280</v>
      </c>
      <c r="N36" s="280">
        <f t="shared" si="2"/>
        <v>0</v>
      </c>
      <c r="O36" s="280">
        <f t="shared" si="2"/>
        <v>120</v>
      </c>
      <c r="P36" s="240">
        <f t="shared" si="2"/>
        <v>0</v>
      </c>
    </row>
    <row r="37" spans="1:16" ht="16.149999999999999" customHeight="1">
      <c r="A37" s="279" t="s">
        <v>170</v>
      </c>
      <c r="B37" s="280">
        <v>4000</v>
      </c>
      <c r="C37" s="280">
        <v>80</v>
      </c>
      <c r="D37" s="280">
        <f t="shared" si="0"/>
        <v>320</v>
      </c>
      <c r="E37" s="240"/>
      <c r="F37" s="241"/>
      <c r="G37" s="242" t="s">
        <v>108</v>
      </c>
      <c r="H37" s="242" t="s">
        <v>108</v>
      </c>
      <c r="I37" s="242">
        <v>0.7</v>
      </c>
      <c r="J37" s="242" t="s">
        <v>108</v>
      </c>
      <c r="K37" s="242">
        <v>0.3</v>
      </c>
      <c r="L37" s="281">
        <f t="shared" si="1"/>
        <v>0</v>
      </c>
      <c r="M37" s="280">
        <f t="shared" si="2"/>
        <v>0</v>
      </c>
      <c r="N37" s="280">
        <f t="shared" si="2"/>
        <v>220</v>
      </c>
      <c r="O37" s="280">
        <f t="shared" si="2"/>
        <v>0</v>
      </c>
      <c r="P37" s="240">
        <f t="shared" si="2"/>
        <v>100</v>
      </c>
    </row>
    <row r="38" spans="1:16" ht="16.149999999999999" customHeight="1">
      <c r="A38" s="307"/>
      <c r="B38" s="280"/>
      <c r="C38" s="280"/>
      <c r="D38" s="280"/>
      <c r="E38" s="240"/>
      <c r="F38" s="241"/>
      <c r="G38" s="242"/>
      <c r="H38" s="242"/>
      <c r="I38" s="242"/>
      <c r="J38" s="242"/>
      <c r="K38" s="242"/>
      <c r="L38" s="281"/>
      <c r="M38" s="280"/>
      <c r="N38" s="280"/>
      <c r="O38" s="280"/>
      <c r="P38" s="240"/>
    </row>
    <row r="39" spans="1:16" ht="16.149999999999999" customHeight="1">
      <c r="A39" s="309" t="s">
        <v>171</v>
      </c>
      <c r="B39" s="310">
        <v>0</v>
      </c>
      <c r="C39" s="297"/>
      <c r="D39" s="310">
        <v>0</v>
      </c>
      <c r="E39" s="298"/>
      <c r="F39" s="241"/>
      <c r="G39" s="299"/>
      <c r="H39" s="299"/>
      <c r="I39" s="299"/>
      <c r="J39" s="299"/>
      <c r="K39" s="241"/>
      <c r="L39" s="293">
        <f>SUM(+L40:L40)</f>
        <v>0</v>
      </c>
      <c r="M39" s="311">
        <f>SUM(+M40:M40)</f>
        <v>0</v>
      </c>
      <c r="N39" s="311">
        <f>SUM(+N40:N40)</f>
        <v>0</v>
      </c>
      <c r="O39" s="311">
        <f>SUM(+O40:O40)</f>
        <v>0</v>
      </c>
      <c r="P39" s="294">
        <f>SUM(+P40:P40)</f>
        <v>0</v>
      </c>
    </row>
    <row r="40" spans="1:16" ht="16.149999999999999" customHeight="1">
      <c r="A40" s="303"/>
      <c r="B40" s="280"/>
      <c r="C40" s="280"/>
      <c r="D40" s="289"/>
      <c r="E40" s="240"/>
      <c r="F40" s="241"/>
      <c r="G40" s="242"/>
      <c r="H40" s="242"/>
      <c r="I40" s="242"/>
      <c r="J40" s="242"/>
      <c r="K40" s="242"/>
      <c r="L40" s="281"/>
      <c r="M40" s="280"/>
      <c r="N40" s="280"/>
      <c r="O40" s="280"/>
      <c r="P40" s="240"/>
    </row>
    <row r="41" spans="1:16" ht="16.149999999999999" customHeight="1">
      <c r="A41" s="304" t="s">
        <v>172</v>
      </c>
      <c r="B41" s="305">
        <f>SUM(B42:B47)</f>
        <v>13700</v>
      </c>
      <c r="C41" s="280"/>
      <c r="D41" s="305">
        <f>SUM(D42:D47)</f>
        <v>1100</v>
      </c>
      <c r="E41" s="240"/>
      <c r="F41" s="241"/>
      <c r="G41" s="242"/>
      <c r="H41" s="242"/>
      <c r="I41" s="242"/>
      <c r="J41" s="242"/>
      <c r="K41" s="242"/>
      <c r="L41" s="293" t="e">
        <f>SUM(+L42:L47)</f>
        <v>#VALUE!</v>
      </c>
      <c r="M41" s="311" t="e">
        <f>SUM(+M42:M47)</f>
        <v>#VALUE!</v>
      </c>
      <c r="N41" s="311" t="e">
        <f>SUM(+N42:N47)</f>
        <v>#VALUE!</v>
      </c>
      <c r="O41" s="311" t="e">
        <f>SUM(+O42:O47)</f>
        <v>#VALUE!</v>
      </c>
      <c r="P41" s="294" t="e">
        <f>SUM(+P42:P47)</f>
        <v>#VALUE!</v>
      </c>
    </row>
    <row r="42" spans="1:16" ht="16.149999999999999" customHeight="1">
      <c r="A42" s="279" t="s">
        <v>173</v>
      </c>
      <c r="B42" s="280">
        <v>8630</v>
      </c>
      <c r="C42" s="280">
        <v>80</v>
      </c>
      <c r="D42" s="280">
        <f t="shared" ref="D42:D47" si="3">ROUND(C42*B42/1000,-1)</f>
        <v>690</v>
      </c>
      <c r="E42" s="240" t="s">
        <v>108</v>
      </c>
      <c r="F42" s="241">
        <v>0.7</v>
      </c>
      <c r="G42" s="242" t="s">
        <v>108</v>
      </c>
      <c r="H42" s="242">
        <v>0.3</v>
      </c>
      <c r="I42" s="242" t="s">
        <v>108</v>
      </c>
      <c r="J42" s="242" t="s">
        <v>108</v>
      </c>
      <c r="K42" s="242" t="s">
        <v>108</v>
      </c>
      <c r="L42" s="281">
        <f t="shared" ref="L42:P46" si="4">ROUND(G42*$D42,-1)</f>
        <v>0</v>
      </c>
      <c r="M42" s="280">
        <f t="shared" si="4"/>
        <v>210</v>
      </c>
      <c r="N42" s="280">
        <f t="shared" si="4"/>
        <v>0</v>
      </c>
      <c r="O42" s="280">
        <f t="shared" si="4"/>
        <v>0</v>
      </c>
      <c r="P42" s="240">
        <f t="shared" si="4"/>
        <v>0</v>
      </c>
    </row>
    <row r="43" spans="1:16" ht="16.149999999999999" customHeight="1">
      <c r="A43" s="279" t="s">
        <v>174</v>
      </c>
      <c r="B43" s="280">
        <v>1320</v>
      </c>
      <c r="C43" s="280">
        <v>80</v>
      </c>
      <c r="D43" s="280">
        <f t="shared" si="3"/>
        <v>110</v>
      </c>
      <c r="E43" s="240"/>
      <c r="F43" s="241">
        <v>0.6</v>
      </c>
      <c r="G43" s="242" t="s">
        <v>108</v>
      </c>
      <c r="H43" s="242">
        <v>0.4</v>
      </c>
      <c r="I43" s="242" t="s">
        <v>108</v>
      </c>
      <c r="J43" s="242" t="s">
        <v>108</v>
      </c>
      <c r="K43" s="242"/>
      <c r="L43" s="281">
        <f t="shared" si="4"/>
        <v>0</v>
      </c>
      <c r="M43" s="280">
        <f t="shared" si="4"/>
        <v>40</v>
      </c>
      <c r="N43" s="280">
        <f t="shared" si="4"/>
        <v>0</v>
      </c>
      <c r="O43" s="280">
        <f t="shared" si="4"/>
        <v>0</v>
      </c>
      <c r="P43" s="240">
        <f t="shared" si="4"/>
        <v>0</v>
      </c>
    </row>
    <row r="44" spans="1:16" ht="16.149999999999999" customHeight="1">
      <c r="A44" s="279" t="s">
        <v>175</v>
      </c>
      <c r="B44" s="280">
        <v>1800</v>
      </c>
      <c r="C44" s="280">
        <v>100</v>
      </c>
      <c r="D44" s="280">
        <f t="shared" si="3"/>
        <v>180</v>
      </c>
      <c r="E44" s="240" t="s">
        <v>30</v>
      </c>
      <c r="F44" s="241">
        <v>0.6</v>
      </c>
      <c r="G44" s="242" t="s">
        <v>108</v>
      </c>
      <c r="H44" s="242">
        <v>0.4</v>
      </c>
      <c r="I44" s="242" t="s">
        <v>108</v>
      </c>
      <c r="J44" s="242"/>
      <c r="K44" s="242"/>
      <c r="L44" s="281">
        <f t="shared" si="4"/>
        <v>0</v>
      </c>
      <c r="M44" s="280">
        <f t="shared" si="4"/>
        <v>70</v>
      </c>
      <c r="N44" s="280">
        <f t="shared" si="4"/>
        <v>0</v>
      </c>
      <c r="O44" s="280">
        <f t="shared" si="4"/>
        <v>0</v>
      </c>
      <c r="P44" s="240">
        <f t="shared" si="4"/>
        <v>0</v>
      </c>
    </row>
    <row r="45" spans="1:16" ht="16.149999999999999" customHeight="1">
      <c r="A45" s="279" t="s">
        <v>176</v>
      </c>
      <c r="B45" s="280">
        <v>200</v>
      </c>
      <c r="C45" s="280">
        <v>70</v>
      </c>
      <c r="D45" s="280">
        <f t="shared" si="3"/>
        <v>10</v>
      </c>
      <c r="E45" s="240" t="s">
        <v>121</v>
      </c>
      <c r="F45" s="241">
        <v>0.6</v>
      </c>
      <c r="G45" s="242">
        <v>0.4</v>
      </c>
      <c r="H45" s="242" t="s">
        <v>108</v>
      </c>
      <c r="I45" s="242" t="s">
        <v>108</v>
      </c>
      <c r="J45" s="242" t="s">
        <v>108</v>
      </c>
      <c r="K45" s="242"/>
      <c r="L45" s="281">
        <f t="shared" si="4"/>
        <v>0</v>
      </c>
      <c r="M45" s="280">
        <f t="shared" si="4"/>
        <v>0</v>
      </c>
      <c r="N45" s="280">
        <f t="shared" si="4"/>
        <v>0</v>
      </c>
      <c r="O45" s="280">
        <f t="shared" si="4"/>
        <v>0</v>
      </c>
      <c r="P45" s="240">
        <f t="shared" si="4"/>
        <v>0</v>
      </c>
    </row>
    <row r="46" spans="1:16" ht="16.149999999999999" customHeight="1">
      <c r="A46" s="279" t="s">
        <v>177</v>
      </c>
      <c r="B46" s="280">
        <v>1400</v>
      </c>
      <c r="C46" s="280">
        <v>60</v>
      </c>
      <c r="D46" s="280">
        <f t="shared" si="3"/>
        <v>80</v>
      </c>
      <c r="E46" s="240" t="s">
        <v>108</v>
      </c>
      <c r="F46" s="241">
        <v>0.8</v>
      </c>
      <c r="G46" s="242">
        <v>0.2</v>
      </c>
      <c r="H46" s="242" t="s">
        <v>108</v>
      </c>
      <c r="I46" s="242"/>
      <c r="J46" s="242" t="s">
        <v>108</v>
      </c>
      <c r="K46" s="242"/>
      <c r="L46" s="281">
        <f t="shared" si="4"/>
        <v>20</v>
      </c>
      <c r="M46" s="280">
        <f t="shared" si="4"/>
        <v>0</v>
      </c>
      <c r="N46" s="280">
        <f t="shared" si="4"/>
        <v>0</v>
      </c>
      <c r="O46" s="280">
        <f t="shared" si="4"/>
        <v>0</v>
      </c>
      <c r="P46" s="240">
        <f t="shared" si="4"/>
        <v>0</v>
      </c>
    </row>
    <row r="47" spans="1:16" ht="16.149999999999999" customHeight="1">
      <c r="A47" s="279" t="s">
        <v>178</v>
      </c>
      <c r="B47" s="280">
        <v>350</v>
      </c>
      <c r="C47" s="280">
        <v>80</v>
      </c>
      <c r="D47" s="280">
        <f t="shared" si="3"/>
        <v>30</v>
      </c>
      <c r="E47" s="240" t="s">
        <v>108</v>
      </c>
      <c r="F47" s="241"/>
      <c r="G47" s="242"/>
      <c r="H47" s="242">
        <v>1</v>
      </c>
      <c r="I47" s="242"/>
      <c r="J47" s="242" t="s">
        <v>108</v>
      </c>
      <c r="K47" s="242"/>
      <c r="L47" s="281">
        <f>ROUND(G47*$D47,-1)</f>
        <v>0</v>
      </c>
      <c r="M47" s="280">
        <f>ROUND(H47*$D47,-1)</f>
        <v>30</v>
      </c>
      <c r="N47" s="280">
        <f>ROUND(I47*$D47,-1)</f>
        <v>0</v>
      </c>
      <c r="O47" s="280">
        <f>ROUND(J47*$D47,-1)</f>
        <v>0</v>
      </c>
      <c r="P47" s="240">
        <f>ROUND(K47*$D47,-1)</f>
        <v>0</v>
      </c>
    </row>
    <row r="48" spans="1:16" ht="16.149999999999999" customHeight="1">
      <c r="A48" s="279"/>
      <c r="B48" s="280"/>
      <c r="C48" s="280"/>
      <c r="D48" s="280"/>
      <c r="E48" s="240"/>
      <c r="F48" s="241"/>
      <c r="G48" s="242"/>
      <c r="H48" s="242"/>
      <c r="I48" s="242"/>
      <c r="J48" s="242"/>
      <c r="K48" s="242"/>
      <c r="L48" s="281"/>
      <c r="M48" s="280"/>
      <c r="N48" s="280"/>
      <c r="O48" s="280"/>
      <c r="P48" s="240"/>
    </row>
    <row r="49" spans="1:16" ht="16.149999999999999" customHeight="1">
      <c r="A49" s="303" t="s">
        <v>180</v>
      </c>
      <c r="B49" s="239">
        <f>SUM(B51)</f>
        <v>0</v>
      </c>
      <c r="C49" s="280"/>
      <c r="D49" s="239">
        <f>SUM(D51)</f>
        <v>160</v>
      </c>
      <c r="E49" s="240"/>
      <c r="F49" s="241"/>
      <c r="G49" s="242"/>
      <c r="H49" s="242"/>
      <c r="I49" s="242"/>
      <c r="J49" s="242"/>
      <c r="K49" s="242"/>
      <c r="L49" s="255">
        <f>SUM(L51)</f>
        <v>0</v>
      </c>
      <c r="M49" s="403">
        <f>SUM(M51)</f>
        <v>0</v>
      </c>
      <c r="N49" s="404">
        <f>SUM(N51)</f>
        <v>0</v>
      </c>
      <c r="O49" s="404">
        <f>SUM(O51)</f>
        <v>0</v>
      </c>
      <c r="P49" s="405">
        <f>SUM(P51)</f>
        <v>0</v>
      </c>
    </row>
    <row r="50" spans="1:16" ht="16.149999999999999" customHeight="1">
      <c r="A50" s="279"/>
      <c r="B50" s="280"/>
      <c r="C50" s="280"/>
      <c r="D50" s="280"/>
      <c r="E50" s="240"/>
      <c r="F50" s="241"/>
      <c r="G50" s="242"/>
      <c r="H50" s="242"/>
      <c r="I50" s="242"/>
      <c r="J50" s="242"/>
      <c r="K50" s="242"/>
      <c r="L50" s="281"/>
      <c r="M50" s="280"/>
      <c r="N50" s="280"/>
      <c r="O50" s="280"/>
      <c r="P50" s="240"/>
    </row>
    <row r="51" spans="1:16" ht="16.149999999999999" customHeight="1">
      <c r="A51" s="279" t="s">
        <v>181</v>
      </c>
      <c r="B51" s="280"/>
      <c r="C51" s="280"/>
      <c r="D51" s="280">
        <v>160</v>
      </c>
      <c r="E51" s="240"/>
      <c r="F51" s="241"/>
      <c r="G51" s="242"/>
      <c r="H51" s="242" t="s">
        <v>108</v>
      </c>
      <c r="I51" s="242" t="s">
        <v>108</v>
      </c>
      <c r="J51" s="242" t="s">
        <v>108</v>
      </c>
      <c r="K51" s="242"/>
      <c r="L51" s="281">
        <f>ROUND(G51*$D51,-1)</f>
        <v>0</v>
      </c>
      <c r="M51" s="280">
        <f>ROUND(H51*$D51,-1)</f>
        <v>0</v>
      </c>
      <c r="N51" s="280">
        <f>ROUND(I51*$D51,-1)</f>
        <v>0</v>
      </c>
      <c r="O51" s="280">
        <f>ROUND(J51*$D51,-1)</f>
        <v>0</v>
      </c>
      <c r="P51" s="240">
        <f>ROUND(K51*$D51,-1)</f>
        <v>0</v>
      </c>
    </row>
    <row r="52" spans="1:16" ht="16.149999999999999" customHeight="1">
      <c r="A52" s="279" t="s">
        <v>108</v>
      </c>
      <c r="B52" s="280"/>
      <c r="C52" s="280"/>
      <c r="D52" s="280" t="s">
        <v>108</v>
      </c>
      <c r="E52" s="240"/>
      <c r="F52" s="241"/>
      <c r="G52" s="242"/>
      <c r="H52" s="242"/>
      <c r="I52" s="242"/>
      <c r="J52" s="242"/>
      <c r="K52" s="242"/>
      <c r="L52" s="281"/>
      <c r="M52" s="280"/>
      <c r="N52" s="280"/>
      <c r="O52" s="280"/>
      <c r="P52" s="240" t="s">
        <v>108</v>
      </c>
    </row>
    <row r="53" spans="1:16" ht="16.149999999999999" customHeight="1">
      <c r="A53" s="303" t="s">
        <v>182</v>
      </c>
      <c r="B53" s="239">
        <f>B54+B59+B63+B66+B76</f>
        <v>26590</v>
      </c>
      <c r="C53" s="280"/>
      <c r="D53" s="239">
        <f>D54+D59+D63+D66+D76</f>
        <v>2950</v>
      </c>
      <c r="E53" s="240"/>
      <c r="F53" s="241"/>
      <c r="G53" s="242"/>
      <c r="H53" s="242"/>
      <c r="I53" s="242"/>
      <c r="J53" s="242"/>
      <c r="K53" s="242"/>
      <c r="L53" s="255">
        <f>SUM(L54+L59+L63+L66+L76)</f>
        <v>860</v>
      </c>
      <c r="M53" s="403">
        <f>SUM(M54+M59+M63+M66+M76)</f>
        <v>330</v>
      </c>
      <c r="N53" s="404">
        <f>SUM(N54+N59+N63+N66+N76)</f>
        <v>400</v>
      </c>
      <c r="O53" s="404">
        <f>SUM(O54+O59+O63+O66+O76)</f>
        <v>170</v>
      </c>
      <c r="P53" s="405">
        <f>SUM(P54+P59+P63+P66+P76)</f>
        <v>710</v>
      </c>
    </row>
    <row r="54" spans="1:16" ht="16.149999999999999" customHeight="1">
      <c r="A54" s="308" t="s">
        <v>511</v>
      </c>
      <c r="B54" s="305">
        <f>SUM(B55:B57)</f>
        <v>700</v>
      </c>
      <c r="C54" s="280"/>
      <c r="D54" s="305">
        <f>SUM(D55:D57)</f>
        <v>400</v>
      </c>
      <c r="E54" s="240"/>
      <c r="F54" s="241"/>
      <c r="G54" s="242"/>
      <c r="H54" s="242"/>
      <c r="I54" s="242"/>
      <c r="J54" s="242"/>
      <c r="K54" s="242"/>
      <c r="L54" s="293">
        <f>SUM(L55:L57)</f>
        <v>400</v>
      </c>
      <c r="M54" s="311">
        <f>SUM(M55:M57)</f>
        <v>0</v>
      </c>
      <c r="N54" s="305">
        <f>SUM(N55:N57)</f>
        <v>0</v>
      </c>
      <c r="O54" s="305">
        <f>SUM(O55:O57)</f>
        <v>0</v>
      </c>
      <c r="P54" s="294">
        <f>SUM(P55:P57)</f>
        <v>0</v>
      </c>
    </row>
    <row r="55" spans="1:16" ht="16.149999999999999" customHeight="1">
      <c r="A55" s="307" t="s">
        <v>605</v>
      </c>
      <c r="B55" s="280"/>
      <c r="C55" s="280"/>
      <c r="D55" s="280">
        <v>200</v>
      </c>
      <c r="E55" s="559" t="s">
        <v>121</v>
      </c>
      <c r="F55" s="241"/>
      <c r="G55" s="242">
        <v>1</v>
      </c>
      <c r="H55" s="242" t="s">
        <v>108</v>
      </c>
      <c r="I55" s="242" t="s">
        <v>108</v>
      </c>
      <c r="J55" s="242"/>
      <c r="K55" s="242"/>
      <c r="L55" s="281">
        <f t="shared" ref="L55:P57" si="5">ROUND(G55*$D55,-1)</f>
        <v>200</v>
      </c>
      <c r="M55" s="280">
        <f t="shared" si="5"/>
        <v>0</v>
      </c>
      <c r="N55" s="280">
        <f t="shared" si="5"/>
        <v>0</v>
      </c>
      <c r="O55" s="280">
        <f t="shared" si="5"/>
        <v>0</v>
      </c>
      <c r="P55" s="240">
        <f t="shared" si="5"/>
        <v>0</v>
      </c>
    </row>
    <row r="56" spans="1:16" ht="16.149999999999999" customHeight="1">
      <c r="A56" s="307" t="s">
        <v>606</v>
      </c>
      <c r="B56" s="280"/>
      <c r="C56" s="280"/>
      <c r="D56" s="280">
        <v>150</v>
      </c>
      <c r="E56" s="559" t="s">
        <v>121</v>
      </c>
      <c r="F56" s="241"/>
      <c r="G56" s="242">
        <v>1</v>
      </c>
      <c r="H56" s="242"/>
      <c r="I56" s="242"/>
      <c r="J56" s="242"/>
      <c r="K56" s="242"/>
      <c r="L56" s="281">
        <f>ROUND(G56*$D56,-1)</f>
        <v>150</v>
      </c>
      <c r="M56" s="280">
        <f>ROUND(H56*$D56,-1)</f>
        <v>0</v>
      </c>
      <c r="N56" s="280">
        <f>ROUND(I56*$D56,-1)</f>
        <v>0</v>
      </c>
      <c r="O56" s="280">
        <f>ROUND(J56*$D56,-1)</f>
        <v>0</v>
      </c>
      <c r="P56" s="240">
        <f>ROUND(K56*$D56,-1)</f>
        <v>0</v>
      </c>
    </row>
    <row r="57" spans="1:16" ht="16.149999999999999" customHeight="1">
      <c r="A57" s="301" t="s">
        <v>185</v>
      </c>
      <c r="B57" s="297">
        <v>700</v>
      </c>
      <c r="C57" s="280">
        <v>70</v>
      </c>
      <c r="D57" s="280">
        <f>ROUND(C57*B57/1000,-1)</f>
        <v>50</v>
      </c>
      <c r="E57" s="298" t="s">
        <v>108</v>
      </c>
      <c r="F57" s="241"/>
      <c r="G57" s="299">
        <v>1</v>
      </c>
      <c r="H57" s="299" t="s">
        <v>108</v>
      </c>
      <c r="I57" s="299" t="s">
        <v>108</v>
      </c>
      <c r="J57" s="299" t="s">
        <v>108</v>
      </c>
      <c r="K57" s="241" t="s">
        <v>108</v>
      </c>
      <c r="L57" s="281">
        <f t="shared" si="5"/>
        <v>50</v>
      </c>
      <c r="M57" s="280">
        <f t="shared" si="5"/>
        <v>0</v>
      </c>
      <c r="N57" s="280">
        <f t="shared" si="5"/>
        <v>0</v>
      </c>
      <c r="O57" s="280">
        <f t="shared" si="5"/>
        <v>0</v>
      </c>
      <c r="P57" s="240">
        <f t="shared" si="5"/>
        <v>0</v>
      </c>
    </row>
    <row r="58" spans="1:16" ht="16.149999999999999" customHeight="1">
      <c r="A58" s="307"/>
      <c r="B58" s="280"/>
      <c r="C58" s="280"/>
      <c r="D58" s="280"/>
      <c r="E58" s="240"/>
      <c r="F58" s="241"/>
      <c r="G58" s="242"/>
      <c r="H58" s="242"/>
      <c r="I58" s="242"/>
      <c r="J58" s="242"/>
      <c r="K58" s="242"/>
      <c r="L58" s="281"/>
      <c r="M58" s="280"/>
      <c r="N58" s="280"/>
      <c r="O58" s="280"/>
      <c r="P58" s="240"/>
    </row>
    <row r="59" spans="1:16" ht="16.149999999999999" customHeight="1">
      <c r="A59" s="308" t="s">
        <v>512</v>
      </c>
      <c r="B59" s="305">
        <f>SUM(B60:B61)</f>
        <v>3400</v>
      </c>
      <c r="C59" s="280"/>
      <c r="D59" s="305">
        <f>SUM(D60:D61)</f>
        <v>270</v>
      </c>
      <c r="E59" s="240"/>
      <c r="F59" s="241"/>
      <c r="G59" s="242"/>
      <c r="H59" s="242"/>
      <c r="I59" s="242"/>
      <c r="J59" s="242"/>
      <c r="K59" s="242"/>
      <c r="L59" s="293">
        <f>SUM(L60:L61)</f>
        <v>0</v>
      </c>
      <c r="M59" s="305">
        <f>SUM(M60:M61)</f>
        <v>140</v>
      </c>
      <c r="N59" s="305">
        <f>SUM(N60:N61)</f>
        <v>0</v>
      </c>
      <c r="O59" s="305">
        <f>SUM(O60:O61)</f>
        <v>0</v>
      </c>
      <c r="P59" s="306">
        <f>SUM(P60:P61)</f>
        <v>130</v>
      </c>
    </row>
    <row r="60" spans="1:16" ht="16.149999999999999" customHeight="1">
      <c r="A60" s="301" t="s">
        <v>187</v>
      </c>
      <c r="B60" s="297">
        <v>1650</v>
      </c>
      <c r="C60" s="280">
        <v>80</v>
      </c>
      <c r="D60" s="280">
        <f>ROUND(C60*B60/1000,-1)</f>
        <v>130</v>
      </c>
      <c r="E60" s="298"/>
      <c r="F60" s="241"/>
      <c r="G60" s="299"/>
      <c r="H60" s="299" t="s">
        <v>108</v>
      </c>
      <c r="I60" s="299" t="s">
        <v>108</v>
      </c>
      <c r="J60" s="299" t="s">
        <v>108</v>
      </c>
      <c r="K60" s="241">
        <v>1</v>
      </c>
      <c r="L60" s="281">
        <f t="shared" ref="L60:P61" si="6">ROUND(G60*$D60,-1)</f>
        <v>0</v>
      </c>
      <c r="M60" s="280">
        <f t="shared" si="6"/>
        <v>0</v>
      </c>
      <c r="N60" s="280">
        <f t="shared" si="6"/>
        <v>0</v>
      </c>
      <c r="O60" s="280">
        <f t="shared" si="6"/>
        <v>0</v>
      </c>
      <c r="P60" s="240">
        <f t="shared" si="6"/>
        <v>130</v>
      </c>
    </row>
    <row r="61" spans="1:16" ht="16.149999999999999" customHeight="1">
      <c r="A61" s="301" t="s">
        <v>188</v>
      </c>
      <c r="B61" s="297">
        <v>1750</v>
      </c>
      <c r="C61" s="280">
        <v>80</v>
      </c>
      <c r="D61" s="280">
        <f>ROUND(C61*B61/1000,-1)</f>
        <v>140</v>
      </c>
      <c r="E61" s="298"/>
      <c r="F61" s="241"/>
      <c r="G61" s="299"/>
      <c r="H61" s="299">
        <v>1</v>
      </c>
      <c r="I61" s="299"/>
      <c r="J61" s="299" t="s">
        <v>108</v>
      </c>
      <c r="K61" s="241" t="s">
        <v>108</v>
      </c>
      <c r="L61" s="281">
        <f t="shared" si="6"/>
        <v>0</v>
      </c>
      <c r="M61" s="280">
        <f t="shared" si="6"/>
        <v>140</v>
      </c>
      <c r="N61" s="280">
        <f t="shared" si="6"/>
        <v>0</v>
      </c>
      <c r="O61" s="280">
        <f t="shared" si="6"/>
        <v>0</v>
      </c>
      <c r="P61" s="240">
        <f t="shared" si="6"/>
        <v>0</v>
      </c>
    </row>
    <row r="62" spans="1:16" ht="16.149999999999999" customHeight="1">
      <c r="A62" s="307"/>
      <c r="B62" s="280"/>
      <c r="C62" s="280"/>
      <c r="D62" s="280"/>
      <c r="E62" s="298"/>
      <c r="F62" s="241"/>
      <c r="G62" s="242"/>
      <c r="H62" s="242"/>
      <c r="I62" s="242"/>
      <c r="J62" s="242"/>
      <c r="K62" s="242"/>
      <c r="L62" s="281"/>
      <c r="M62" s="280"/>
      <c r="N62" s="280"/>
      <c r="O62" s="280"/>
      <c r="P62" s="240"/>
    </row>
    <row r="63" spans="1:16" ht="16.149999999999999" customHeight="1">
      <c r="A63" s="308" t="s">
        <v>513</v>
      </c>
      <c r="B63" s="305">
        <f>SUM(B64)</f>
        <v>1400</v>
      </c>
      <c r="C63" s="280"/>
      <c r="D63" s="305">
        <f>SUM(D64)</f>
        <v>110</v>
      </c>
      <c r="E63" s="240"/>
      <c r="F63" s="241"/>
      <c r="G63" s="242"/>
      <c r="H63" s="242"/>
      <c r="I63" s="242"/>
      <c r="J63" s="242"/>
      <c r="K63" s="242"/>
      <c r="L63" s="293">
        <f>SUM(L64)</f>
        <v>110</v>
      </c>
      <c r="M63" s="305">
        <f>SUM(M64)</f>
        <v>0</v>
      </c>
      <c r="N63" s="305">
        <f>SUM(N64)</f>
        <v>0</v>
      </c>
      <c r="O63" s="305">
        <f>SUM(O64)</f>
        <v>0</v>
      </c>
      <c r="P63" s="306">
        <f>SUM(P64)</f>
        <v>0</v>
      </c>
    </row>
    <row r="64" spans="1:16" ht="16.149999999999999" customHeight="1">
      <c r="A64" s="301" t="s">
        <v>190</v>
      </c>
      <c r="B64" s="297">
        <v>1400</v>
      </c>
      <c r="C64" s="297">
        <v>80</v>
      </c>
      <c r="D64" s="280">
        <f>ROUND(C64*B64/1000,-1)</f>
        <v>110</v>
      </c>
      <c r="E64" s="298"/>
      <c r="F64" s="241"/>
      <c r="G64" s="299">
        <v>1</v>
      </c>
      <c r="H64" s="299" t="s">
        <v>108</v>
      </c>
      <c r="I64" s="299" t="s">
        <v>108</v>
      </c>
      <c r="J64" s="299" t="s">
        <v>108</v>
      </c>
      <c r="K64" s="241" t="s">
        <v>108</v>
      </c>
      <c r="L64" s="281">
        <f>ROUND(G64*$D64,-1)</f>
        <v>110</v>
      </c>
      <c r="M64" s="280">
        <f>ROUND(H64*$D64,-1)</f>
        <v>0</v>
      </c>
      <c r="N64" s="280">
        <f>ROUND(I64*$D64,-1)</f>
        <v>0</v>
      </c>
      <c r="O64" s="280">
        <f>ROUND(J64*$D64,-1)</f>
        <v>0</v>
      </c>
      <c r="P64" s="240">
        <f>ROUND(K64*$D64,-1)</f>
        <v>0</v>
      </c>
    </row>
    <row r="65" spans="1:16" ht="16.149999999999999" customHeight="1">
      <c r="A65" s="307"/>
      <c r="B65" s="280"/>
      <c r="C65" s="280"/>
      <c r="D65" s="280"/>
      <c r="E65" s="240"/>
      <c r="F65" s="241"/>
      <c r="G65" s="242"/>
      <c r="H65" s="242"/>
      <c r="I65" s="242"/>
      <c r="J65" s="242"/>
      <c r="K65" s="242"/>
      <c r="L65" s="281"/>
      <c r="M65" s="280"/>
      <c r="N65" s="280"/>
      <c r="O65" s="280"/>
      <c r="P65" s="240"/>
    </row>
    <row r="66" spans="1:16" ht="16.149999999999999" customHeight="1">
      <c r="A66" s="308" t="s">
        <v>510</v>
      </c>
      <c r="B66" s="305">
        <f>SUM(B67:B75)</f>
        <v>21090</v>
      </c>
      <c r="C66" s="280"/>
      <c r="D66" s="305">
        <f>SUM(D67:D75)</f>
        <v>2170</v>
      </c>
      <c r="E66" s="240"/>
      <c r="F66" s="241"/>
      <c r="G66" s="242"/>
      <c r="H66" s="242" t="s">
        <v>108</v>
      </c>
      <c r="I66" s="242" t="s">
        <v>108</v>
      </c>
      <c r="J66" s="242" t="s">
        <v>108</v>
      </c>
      <c r="K66" s="242" t="s">
        <v>108</v>
      </c>
      <c r="L66" s="293">
        <f>SUM(L67:L76)</f>
        <v>350</v>
      </c>
      <c r="M66" s="305">
        <f>SUM(M67:M76)</f>
        <v>190</v>
      </c>
      <c r="N66" s="305">
        <f>SUM(N67:N76)</f>
        <v>400</v>
      </c>
      <c r="O66" s="305">
        <f>SUM(O67:O76)</f>
        <v>170</v>
      </c>
      <c r="P66" s="306">
        <f>SUM(P67:P76)</f>
        <v>330</v>
      </c>
    </row>
    <row r="67" spans="1:16" ht="16.149999999999999" customHeight="1">
      <c r="A67" s="307" t="s">
        <v>514</v>
      </c>
      <c r="B67" s="280">
        <v>10200</v>
      </c>
      <c r="C67" s="280">
        <v>95</v>
      </c>
      <c r="D67" s="280">
        <f>ROUND(C67*B67/1000,-1)</f>
        <v>970</v>
      </c>
      <c r="E67" s="240" t="s">
        <v>30</v>
      </c>
      <c r="F67" s="241">
        <v>0.6</v>
      </c>
      <c r="G67" s="242">
        <v>0.2</v>
      </c>
      <c r="H67" s="242" t="s">
        <v>108</v>
      </c>
      <c r="I67" s="242">
        <v>0.2</v>
      </c>
      <c r="J67" s="242" t="s">
        <v>108</v>
      </c>
      <c r="K67" s="242" t="s">
        <v>108</v>
      </c>
      <c r="L67" s="281">
        <f>ROUND(G67*$D67,-1)</f>
        <v>190</v>
      </c>
      <c r="M67" s="280">
        <f>ROUND(H67*$D67,-1)</f>
        <v>0</v>
      </c>
      <c r="N67" s="280">
        <f>ROUND(I67*$D67,-1)</f>
        <v>190</v>
      </c>
      <c r="O67" s="280">
        <f>ROUND(J67*$D67,-1)</f>
        <v>0</v>
      </c>
      <c r="P67" s="240">
        <f>ROUND(K67*$D67,-1)</f>
        <v>0</v>
      </c>
    </row>
    <row r="68" spans="1:16" ht="16.149999999999999" customHeight="1">
      <c r="A68" s="307" t="s">
        <v>495</v>
      </c>
      <c r="B68" s="280">
        <v>1400</v>
      </c>
      <c r="C68" s="280">
        <v>80</v>
      </c>
      <c r="D68" s="280">
        <f t="shared" ref="D68:D73" si="7">ROUND(C68*B68/1000,-1)</f>
        <v>110</v>
      </c>
      <c r="E68" s="240" t="s">
        <v>30</v>
      </c>
      <c r="F68" s="241">
        <v>0.5</v>
      </c>
      <c r="G68" s="242">
        <v>0.5</v>
      </c>
      <c r="H68" s="242"/>
      <c r="I68" s="242" t="s">
        <v>108</v>
      </c>
      <c r="J68" s="242" t="s">
        <v>108</v>
      </c>
      <c r="K68" s="242" t="s">
        <v>108</v>
      </c>
      <c r="L68" s="281">
        <f t="shared" ref="L68:P73" si="8">ROUND(G68*$D68,-1)</f>
        <v>60</v>
      </c>
      <c r="M68" s="280">
        <f t="shared" si="8"/>
        <v>0</v>
      </c>
      <c r="N68" s="280">
        <f t="shared" si="8"/>
        <v>0</v>
      </c>
      <c r="O68" s="280">
        <f t="shared" si="8"/>
        <v>0</v>
      </c>
      <c r="P68" s="240">
        <f t="shared" si="8"/>
        <v>0</v>
      </c>
    </row>
    <row r="69" spans="1:16" ht="16.149999999999999" customHeight="1">
      <c r="A69" s="307" t="s">
        <v>496</v>
      </c>
      <c r="B69" s="280"/>
      <c r="C69" s="280"/>
      <c r="D69" s="280">
        <v>300</v>
      </c>
      <c r="E69" s="240" t="s">
        <v>30</v>
      </c>
      <c r="F69" s="241">
        <v>0.8</v>
      </c>
      <c r="G69" s="242">
        <v>0.2</v>
      </c>
      <c r="H69" s="242" t="s">
        <v>108</v>
      </c>
      <c r="I69" s="242"/>
      <c r="J69" s="242"/>
      <c r="K69" s="242"/>
      <c r="L69" s="281">
        <f t="shared" si="8"/>
        <v>60</v>
      </c>
      <c r="M69" s="280">
        <f t="shared" si="8"/>
        <v>0</v>
      </c>
      <c r="N69" s="280">
        <f t="shared" si="8"/>
        <v>0</v>
      </c>
      <c r="O69" s="280">
        <f t="shared" si="8"/>
        <v>0</v>
      </c>
      <c r="P69" s="240">
        <f t="shared" si="8"/>
        <v>0</v>
      </c>
    </row>
    <row r="70" spans="1:16" ht="16.149999999999999" customHeight="1">
      <c r="A70" s="307" t="s">
        <v>497</v>
      </c>
      <c r="B70" s="280">
        <v>330</v>
      </c>
      <c r="C70" s="280">
        <v>90</v>
      </c>
      <c r="D70" s="280">
        <f t="shared" si="7"/>
        <v>30</v>
      </c>
      <c r="E70" s="240" t="s">
        <v>30</v>
      </c>
      <c r="F70" s="241"/>
      <c r="G70" s="242">
        <v>0.7</v>
      </c>
      <c r="H70" s="242"/>
      <c r="I70" s="242">
        <v>0.3</v>
      </c>
      <c r="J70" s="242" t="s">
        <v>108</v>
      </c>
      <c r="K70" s="242" t="s">
        <v>108</v>
      </c>
      <c r="L70" s="281">
        <f t="shared" si="8"/>
        <v>20</v>
      </c>
      <c r="M70" s="280">
        <f t="shared" si="8"/>
        <v>0</v>
      </c>
      <c r="N70" s="280">
        <f t="shared" si="8"/>
        <v>10</v>
      </c>
      <c r="O70" s="280">
        <f t="shared" si="8"/>
        <v>0</v>
      </c>
      <c r="P70" s="240">
        <f t="shared" si="8"/>
        <v>0</v>
      </c>
    </row>
    <row r="71" spans="1:16" ht="16.149999999999999" customHeight="1">
      <c r="A71" s="307" t="s">
        <v>498</v>
      </c>
      <c r="B71" s="280">
        <v>6000</v>
      </c>
      <c r="C71" s="280">
        <v>80</v>
      </c>
      <c r="D71" s="280">
        <f t="shared" si="7"/>
        <v>480</v>
      </c>
      <c r="E71" s="240"/>
      <c r="F71" s="241"/>
      <c r="G71" s="242"/>
      <c r="H71" s="242">
        <v>0.4</v>
      </c>
      <c r="I71" s="242">
        <v>0.3</v>
      </c>
      <c r="J71" s="242">
        <v>0.3</v>
      </c>
      <c r="K71" s="242" t="s">
        <v>108</v>
      </c>
      <c r="L71" s="281">
        <f t="shared" si="8"/>
        <v>0</v>
      </c>
      <c r="M71" s="280">
        <f t="shared" si="8"/>
        <v>190</v>
      </c>
      <c r="N71" s="280">
        <f t="shared" si="8"/>
        <v>140</v>
      </c>
      <c r="O71" s="280">
        <f t="shared" si="8"/>
        <v>140</v>
      </c>
      <c r="P71" s="240">
        <f t="shared" si="8"/>
        <v>0</v>
      </c>
    </row>
    <row r="72" spans="1:16" ht="16.149999999999999" customHeight="1">
      <c r="A72" s="307" t="s">
        <v>499</v>
      </c>
      <c r="B72" s="280">
        <v>1350</v>
      </c>
      <c r="C72" s="280">
        <v>80</v>
      </c>
      <c r="D72" s="280">
        <f t="shared" si="7"/>
        <v>110</v>
      </c>
      <c r="E72" s="240"/>
      <c r="F72" s="241"/>
      <c r="G72" s="242"/>
      <c r="H72" s="242" t="s">
        <v>108</v>
      </c>
      <c r="I72" s="242" t="s">
        <v>108</v>
      </c>
      <c r="J72" s="242">
        <v>0.3</v>
      </c>
      <c r="K72" s="242">
        <v>0.7</v>
      </c>
      <c r="L72" s="281">
        <f t="shared" si="8"/>
        <v>0</v>
      </c>
      <c r="M72" s="280">
        <f t="shared" si="8"/>
        <v>0</v>
      </c>
      <c r="N72" s="280">
        <f t="shared" si="8"/>
        <v>0</v>
      </c>
      <c r="O72" s="280">
        <f t="shared" si="8"/>
        <v>30</v>
      </c>
      <c r="P72" s="240">
        <f t="shared" si="8"/>
        <v>80</v>
      </c>
    </row>
    <row r="73" spans="1:16" ht="16.149999999999999" customHeight="1">
      <c r="A73" s="307" t="s">
        <v>500</v>
      </c>
      <c r="B73" s="280">
        <v>1300</v>
      </c>
      <c r="C73" s="280">
        <v>90</v>
      </c>
      <c r="D73" s="280">
        <f t="shared" si="7"/>
        <v>120</v>
      </c>
      <c r="E73" s="240"/>
      <c r="F73" s="241">
        <v>0.5</v>
      </c>
      <c r="G73" s="242">
        <v>0.2</v>
      </c>
      <c r="H73" s="242" t="s">
        <v>108</v>
      </c>
      <c r="I73" s="242">
        <v>0.3</v>
      </c>
      <c r="J73" s="242" t="s">
        <v>108</v>
      </c>
      <c r="K73" s="242" t="s">
        <v>108</v>
      </c>
      <c r="L73" s="281">
        <f t="shared" si="8"/>
        <v>20</v>
      </c>
      <c r="M73" s="280">
        <f t="shared" si="8"/>
        <v>0</v>
      </c>
      <c r="N73" s="280">
        <f t="shared" si="8"/>
        <v>40</v>
      </c>
      <c r="O73" s="280">
        <f t="shared" si="8"/>
        <v>0</v>
      </c>
      <c r="P73" s="240">
        <f t="shared" si="8"/>
        <v>0</v>
      </c>
    </row>
    <row r="74" spans="1:16" ht="16.149999999999999" customHeight="1">
      <c r="A74" s="307" t="s">
        <v>501</v>
      </c>
      <c r="B74" s="280">
        <v>510</v>
      </c>
      <c r="C74" s="280">
        <v>90</v>
      </c>
      <c r="D74" s="280">
        <f>ROUND(C74*B74/1000,-1)</f>
        <v>50</v>
      </c>
      <c r="E74" s="240"/>
      <c r="F74" s="241">
        <v>0.7</v>
      </c>
      <c r="G74" s="242"/>
      <c r="H74" s="242" t="s">
        <v>108</v>
      </c>
      <c r="I74" s="242">
        <v>0.3</v>
      </c>
      <c r="J74" s="242" t="s">
        <v>108</v>
      </c>
      <c r="K74" s="242" t="s">
        <v>108</v>
      </c>
      <c r="L74" s="281">
        <f>ROUND(G74*$D74,-1)</f>
        <v>0</v>
      </c>
      <c r="M74" s="280">
        <f>ROUND(H74*$D74,-1)</f>
        <v>0</v>
      </c>
      <c r="N74" s="280">
        <f>ROUND(I74*$D74,-1)</f>
        <v>20</v>
      </c>
      <c r="O74" s="280">
        <f>ROUND(J74*$D74,-1)</f>
        <v>0</v>
      </c>
      <c r="P74" s="240">
        <f>ROUND(K74*$D74,-1)</f>
        <v>0</v>
      </c>
    </row>
    <row r="75" spans="1:16" ht="16.149999999999999" customHeight="1">
      <c r="A75" s="307"/>
      <c r="B75" s="280"/>
      <c r="C75" s="280"/>
      <c r="D75" s="280"/>
      <c r="E75" s="240"/>
      <c r="F75" s="241"/>
      <c r="G75" s="242"/>
      <c r="H75" s="242"/>
      <c r="I75" s="242"/>
      <c r="J75" s="242"/>
      <c r="K75" s="242"/>
      <c r="L75" s="281"/>
      <c r="M75" s="280"/>
      <c r="N75" s="280"/>
      <c r="O75" s="280"/>
      <c r="P75" s="240"/>
    </row>
    <row r="76" spans="1:16" ht="16.149999999999999" customHeight="1">
      <c r="A76" s="304" t="s">
        <v>654</v>
      </c>
      <c r="B76" s="280"/>
      <c r="C76" s="280"/>
      <c r="D76" s="280"/>
      <c r="E76" s="240"/>
      <c r="F76" s="241"/>
      <c r="G76" s="242"/>
      <c r="H76" s="242"/>
      <c r="I76" s="242"/>
      <c r="J76" s="242"/>
      <c r="K76" s="242"/>
      <c r="L76" s="281"/>
      <c r="M76" s="280"/>
      <c r="N76" s="280"/>
      <c r="O76" s="280"/>
      <c r="P76" s="306">
        <v>250</v>
      </c>
    </row>
    <row r="77" spans="1:16" ht="16.149999999999999" customHeight="1">
      <c r="A77" s="307"/>
      <c r="B77" s="280"/>
      <c r="C77" s="280"/>
      <c r="D77" s="280"/>
      <c r="E77" s="240"/>
      <c r="F77" s="241"/>
      <c r="G77" s="242"/>
      <c r="H77" s="242"/>
      <c r="I77" s="242"/>
      <c r="J77" s="242"/>
      <c r="K77" s="242"/>
      <c r="L77" s="281"/>
      <c r="M77" s="108"/>
      <c r="N77" s="108"/>
      <c r="O77" s="108"/>
      <c r="P77" s="111"/>
    </row>
    <row r="78" spans="1:16" ht="16.149999999999999" customHeight="1">
      <c r="A78" s="210" t="s">
        <v>25</v>
      </c>
      <c r="B78" s="211">
        <f>SUM(B79:B82)</f>
        <v>0</v>
      </c>
      <c r="C78" s="202"/>
      <c r="D78" s="211">
        <f>SUM(D79:D82)</f>
        <v>450</v>
      </c>
      <c r="E78" s="203"/>
      <c r="F78" s="204"/>
      <c r="G78" s="205"/>
      <c r="H78" s="205"/>
      <c r="I78" s="205"/>
      <c r="J78" s="205"/>
      <c r="K78" s="205"/>
      <c r="L78" s="216">
        <f>SUM(L79:L83)</f>
        <v>90</v>
      </c>
      <c r="M78" s="390">
        <f>SUM(M79:M83)</f>
        <v>90</v>
      </c>
      <c r="N78" s="390">
        <f>SUM(N79:N83)</f>
        <v>90</v>
      </c>
      <c r="O78" s="390">
        <f>SUM(O79:O83)</f>
        <v>90</v>
      </c>
      <c r="P78" s="376">
        <f>SUM(P79:P83)</f>
        <v>90</v>
      </c>
    </row>
    <row r="79" spans="1:16" ht="16.149999999999999" customHeight="1">
      <c r="A79" s="212" t="s">
        <v>103</v>
      </c>
      <c r="B79" s="202"/>
      <c r="C79" s="202"/>
      <c r="D79" s="202">
        <v>150</v>
      </c>
      <c r="E79" s="219"/>
      <c r="F79" s="217"/>
      <c r="G79" s="205">
        <v>0.2</v>
      </c>
      <c r="H79" s="205">
        <v>0.2</v>
      </c>
      <c r="I79" s="205">
        <v>0.2</v>
      </c>
      <c r="J79" s="205">
        <v>0.2</v>
      </c>
      <c r="K79" s="205">
        <v>0.2</v>
      </c>
      <c r="L79" s="218">
        <f t="shared" ref="L79:P82" si="9">ROUND(G79*$D79,-1)</f>
        <v>30</v>
      </c>
      <c r="M79" s="223">
        <f t="shared" si="9"/>
        <v>30</v>
      </c>
      <c r="N79" s="207">
        <f t="shared" si="9"/>
        <v>30</v>
      </c>
      <c r="O79" s="207">
        <f t="shared" si="9"/>
        <v>30</v>
      </c>
      <c r="P79" s="203">
        <f t="shared" si="9"/>
        <v>30</v>
      </c>
    </row>
    <row r="80" spans="1:16" ht="16.149999999999999" customHeight="1">
      <c r="A80" s="212" t="s">
        <v>538</v>
      </c>
      <c r="B80" s="202"/>
      <c r="C80" s="202"/>
      <c r="D80" s="202">
        <v>100</v>
      </c>
      <c r="E80" s="219"/>
      <c r="F80" s="573"/>
      <c r="G80" s="205">
        <v>0.2</v>
      </c>
      <c r="H80" s="205">
        <v>0.2</v>
      </c>
      <c r="I80" s="205">
        <v>0.2</v>
      </c>
      <c r="J80" s="205">
        <v>0.2</v>
      </c>
      <c r="K80" s="205">
        <v>0.2</v>
      </c>
      <c r="L80" s="218">
        <f t="shared" si="9"/>
        <v>20</v>
      </c>
      <c r="M80" s="223">
        <f t="shared" si="9"/>
        <v>20</v>
      </c>
      <c r="N80" s="207">
        <f t="shared" si="9"/>
        <v>20</v>
      </c>
      <c r="O80" s="207">
        <f t="shared" si="9"/>
        <v>20</v>
      </c>
      <c r="P80" s="203">
        <f t="shared" si="9"/>
        <v>20</v>
      </c>
    </row>
    <row r="81" spans="1:16" ht="16.149999999999999" customHeight="1">
      <c r="A81" s="212" t="s">
        <v>540</v>
      </c>
      <c r="B81" s="202"/>
      <c r="C81" s="202"/>
      <c r="D81" s="202">
        <v>100</v>
      </c>
      <c r="E81" s="219"/>
      <c r="F81" s="573"/>
      <c r="G81" s="205">
        <v>0.2</v>
      </c>
      <c r="H81" s="205">
        <v>0.2</v>
      </c>
      <c r="I81" s="205">
        <v>0.2</v>
      </c>
      <c r="J81" s="205">
        <v>0.2</v>
      </c>
      <c r="K81" s="205">
        <v>0.2</v>
      </c>
      <c r="L81" s="218">
        <f t="shared" si="9"/>
        <v>20</v>
      </c>
      <c r="M81" s="223">
        <f t="shared" si="9"/>
        <v>20</v>
      </c>
      <c r="N81" s="207">
        <f t="shared" si="9"/>
        <v>20</v>
      </c>
      <c r="O81" s="207">
        <f t="shared" si="9"/>
        <v>20</v>
      </c>
      <c r="P81" s="203">
        <f t="shared" si="9"/>
        <v>20</v>
      </c>
    </row>
    <row r="82" spans="1:16" ht="16.149999999999999" customHeight="1">
      <c r="A82" s="208" t="s">
        <v>113</v>
      </c>
      <c r="B82" s="202"/>
      <c r="C82" s="202"/>
      <c r="D82" s="202">
        <v>100</v>
      </c>
      <c r="E82" s="203"/>
      <c r="F82" s="204"/>
      <c r="G82" s="205">
        <v>0.2</v>
      </c>
      <c r="H82" s="205">
        <v>0.2</v>
      </c>
      <c r="I82" s="205">
        <v>0.2</v>
      </c>
      <c r="J82" s="205">
        <v>0.2</v>
      </c>
      <c r="K82" s="205">
        <v>0.2</v>
      </c>
      <c r="L82" s="218">
        <f t="shared" si="9"/>
        <v>20</v>
      </c>
      <c r="M82" s="223">
        <f t="shared" si="9"/>
        <v>20</v>
      </c>
      <c r="N82" s="207">
        <f t="shared" si="9"/>
        <v>20</v>
      </c>
      <c r="O82" s="207">
        <f t="shared" si="9"/>
        <v>20</v>
      </c>
      <c r="P82" s="203">
        <f t="shared" si="9"/>
        <v>20</v>
      </c>
    </row>
    <row r="83" spans="1:16" ht="16.149999999999999" customHeight="1">
      <c r="A83" s="208"/>
      <c r="B83" s="202"/>
      <c r="C83" s="202"/>
      <c r="D83" s="202"/>
      <c r="E83" s="203"/>
      <c r="F83" s="204"/>
      <c r="G83" s="205"/>
      <c r="H83" s="205"/>
      <c r="I83" s="205"/>
      <c r="J83" s="205"/>
      <c r="K83" s="205"/>
      <c r="L83" s="218"/>
      <c r="M83" s="223"/>
      <c r="N83" s="207"/>
      <c r="O83" s="207"/>
      <c r="P83" s="203"/>
    </row>
    <row r="84" spans="1:16" ht="16.149999999999999" customHeight="1">
      <c r="A84" s="357" t="s">
        <v>358</v>
      </c>
      <c r="B84" s="331"/>
      <c r="C84" s="331"/>
      <c r="D84" s="331">
        <f>SUM(D86:D87)</f>
        <v>2000</v>
      </c>
      <c r="E84" s="128"/>
      <c r="F84" s="358"/>
      <c r="G84" s="359"/>
      <c r="H84" s="359"/>
      <c r="I84" s="359"/>
      <c r="J84" s="359"/>
      <c r="K84" s="386"/>
      <c r="L84" s="127">
        <f>SUM(L86:L89)</f>
        <v>500</v>
      </c>
      <c r="M84" s="406">
        <f>SUM(M86:M89)</f>
        <v>500</v>
      </c>
      <c r="N84" s="128">
        <f>SUM(N86:N89)</f>
        <v>500</v>
      </c>
      <c r="O84" s="128">
        <f>SUM(O86:O89)</f>
        <v>0</v>
      </c>
      <c r="P84" s="360">
        <f>SUM(P86:P89)</f>
        <v>0</v>
      </c>
    </row>
    <row r="85" spans="1:16" ht="16.149999999999999" customHeight="1">
      <c r="A85" s="112"/>
      <c r="B85" s="107"/>
      <c r="C85" s="107"/>
      <c r="D85" s="107"/>
      <c r="E85" s="108"/>
      <c r="F85" s="39"/>
      <c r="G85" s="109"/>
      <c r="H85" s="109"/>
      <c r="I85" s="109"/>
      <c r="J85" s="109"/>
      <c r="K85" s="109"/>
      <c r="L85" s="110"/>
      <c r="M85" s="108"/>
      <c r="N85" s="108"/>
      <c r="O85" s="108"/>
      <c r="P85" s="111"/>
    </row>
    <row r="86" spans="1:16" ht="16.149999999999999" customHeight="1">
      <c r="A86" s="355" t="s">
        <v>531</v>
      </c>
      <c r="B86" s="107"/>
      <c r="C86" s="107"/>
      <c r="D86" s="107">
        <v>500</v>
      </c>
      <c r="E86" s="108"/>
      <c r="F86" s="39">
        <v>1</v>
      </c>
      <c r="G86" s="560" t="s">
        <v>108</v>
      </c>
      <c r="H86" s="109"/>
      <c r="I86" s="109"/>
      <c r="J86" s="109"/>
      <c r="K86" s="109"/>
      <c r="L86" s="281">
        <f t="shared" ref="L86:P87" si="10">ROUND(G86*$D86,-1)</f>
        <v>0</v>
      </c>
      <c r="M86" s="280">
        <f t="shared" si="10"/>
        <v>0</v>
      </c>
      <c r="N86" s="280">
        <f t="shared" si="10"/>
        <v>0</v>
      </c>
      <c r="O86" s="280">
        <f t="shared" si="10"/>
        <v>0</v>
      </c>
      <c r="P86" s="240">
        <f t="shared" si="10"/>
        <v>0</v>
      </c>
    </row>
    <row r="87" spans="1:16" ht="16.149999999999999" customHeight="1">
      <c r="A87" s="355" t="s">
        <v>532</v>
      </c>
      <c r="B87" s="107"/>
      <c r="C87" s="107"/>
      <c r="D87" s="107">
        <v>1500</v>
      </c>
      <c r="E87" s="108"/>
      <c r="F87" s="39"/>
      <c r="G87" s="109">
        <v>0.33</v>
      </c>
      <c r="H87" s="109">
        <v>0.33</v>
      </c>
      <c r="I87" s="109">
        <v>0.33</v>
      </c>
      <c r="J87" s="560" t="s">
        <v>108</v>
      </c>
      <c r="K87" s="109"/>
      <c r="L87" s="218">
        <f t="shared" si="10"/>
        <v>500</v>
      </c>
      <c r="M87" s="280">
        <f t="shared" si="10"/>
        <v>500</v>
      </c>
      <c r="N87" s="280">
        <f t="shared" si="10"/>
        <v>500</v>
      </c>
      <c r="O87" s="280">
        <f t="shared" si="10"/>
        <v>0</v>
      </c>
      <c r="P87" s="240">
        <f t="shared" si="10"/>
        <v>0</v>
      </c>
    </row>
    <row r="88" spans="1:16" ht="16.149999999999999" customHeight="1">
      <c r="A88" s="112"/>
      <c r="B88" s="107"/>
      <c r="C88" s="107"/>
      <c r="D88" s="107"/>
      <c r="E88" s="108"/>
      <c r="F88" s="39"/>
      <c r="G88" s="109"/>
      <c r="H88" s="109"/>
      <c r="I88" s="109"/>
      <c r="J88" s="109"/>
      <c r="K88" s="109"/>
      <c r="L88" s="110"/>
      <c r="M88" s="108"/>
      <c r="N88" s="108"/>
      <c r="O88" s="108"/>
      <c r="P88" s="111"/>
    </row>
    <row r="89" spans="1:16" ht="16.149999999999999" customHeight="1">
      <c r="A89" s="112"/>
      <c r="B89" s="107"/>
      <c r="C89" s="107"/>
      <c r="D89" s="107"/>
      <c r="E89" s="108"/>
      <c r="F89" s="39"/>
      <c r="G89" s="109"/>
      <c r="H89" s="109"/>
      <c r="I89" s="109"/>
      <c r="J89" s="109"/>
      <c r="K89" s="109"/>
      <c r="L89" s="110"/>
      <c r="M89" s="108"/>
      <c r="N89" s="108"/>
      <c r="O89" s="108"/>
      <c r="P89" s="111"/>
    </row>
    <row r="90" spans="1:16" ht="16.149999999999999" customHeight="1">
      <c r="A90" s="282" t="s">
        <v>191</v>
      </c>
      <c r="B90" s="247">
        <f>SUM(B91:B94)</f>
        <v>0</v>
      </c>
      <c r="C90" s="247"/>
      <c r="D90" s="247">
        <f>SUM(D91:D94)</f>
        <v>600</v>
      </c>
      <c r="E90" s="283"/>
      <c r="F90" s="284"/>
      <c r="G90" s="285"/>
      <c r="H90" s="285"/>
      <c r="I90" s="285"/>
      <c r="J90" s="285"/>
      <c r="K90" s="285"/>
      <c r="L90" s="255">
        <f>SUM(L92:L95)</f>
        <v>0</v>
      </c>
      <c r="M90" s="286">
        <f>SUM(M92:M95)</f>
        <v>300</v>
      </c>
      <c r="N90" s="257">
        <f>SUM(N92:N95)</f>
        <v>0</v>
      </c>
      <c r="O90" s="257">
        <f>SUM(O92:O95)</f>
        <v>0</v>
      </c>
      <c r="P90" s="283">
        <f>SUM(P92:P95)</f>
        <v>0</v>
      </c>
    </row>
    <row r="91" spans="1:16" ht="16.149999999999999" customHeight="1">
      <c r="A91" s="301"/>
      <c r="B91" s="297"/>
      <c r="C91" s="297"/>
      <c r="D91" s="297"/>
      <c r="E91" s="298"/>
      <c r="F91" s="241"/>
      <c r="G91" s="299"/>
      <c r="H91" s="299"/>
      <c r="I91" s="299"/>
      <c r="J91" s="299"/>
      <c r="K91" s="241"/>
      <c r="L91" s="281" t="s">
        <v>108</v>
      </c>
      <c r="M91" s="280" t="s">
        <v>108</v>
      </c>
      <c r="N91" s="280" t="s">
        <v>108</v>
      </c>
      <c r="O91" s="280" t="s">
        <v>108</v>
      </c>
      <c r="P91" s="240" t="s">
        <v>108</v>
      </c>
    </row>
    <row r="92" spans="1:16" ht="16.149999999999999" customHeight="1">
      <c r="A92" s="301" t="s">
        <v>175</v>
      </c>
      <c r="B92" s="297"/>
      <c r="C92" s="297"/>
      <c r="D92" s="280">
        <v>600</v>
      </c>
      <c r="E92" s="298"/>
      <c r="F92" s="241">
        <v>0.5</v>
      </c>
      <c r="G92" s="299" t="s">
        <v>108</v>
      </c>
      <c r="H92" s="299">
        <v>0.5</v>
      </c>
      <c r="I92" s="299" t="s">
        <v>108</v>
      </c>
      <c r="J92" s="299"/>
      <c r="K92" s="241"/>
      <c r="L92" s="281">
        <f>ROUND(G92*$D92,-1)</f>
        <v>0</v>
      </c>
      <c r="M92" s="280">
        <f>ROUND(H92*$D92,-1)</f>
        <v>300</v>
      </c>
      <c r="N92" s="280">
        <f>ROUND(I92*$D92,-1)</f>
        <v>0</v>
      </c>
      <c r="O92" s="280">
        <f>ROUND(J92*$D92,-1)</f>
        <v>0</v>
      </c>
      <c r="P92" s="240">
        <f>ROUND(K92*$D92,-1)</f>
        <v>0</v>
      </c>
    </row>
    <row r="93" spans="1:16" ht="16.149999999999999" customHeight="1">
      <c r="A93" s="279"/>
      <c r="B93" s="315"/>
      <c r="C93" s="315"/>
      <c r="D93" s="280"/>
      <c r="E93" s="298"/>
      <c r="F93" s="241"/>
      <c r="G93" s="242"/>
      <c r="H93" s="242"/>
      <c r="I93" s="242"/>
      <c r="J93" s="242"/>
      <c r="K93" s="242"/>
      <c r="L93" s="281"/>
      <c r="M93" s="280"/>
      <c r="N93" s="280"/>
      <c r="O93" s="280"/>
      <c r="P93" s="240"/>
    </row>
    <row r="94" spans="1:16" ht="16.149999999999999" customHeight="1">
      <c r="A94" s="279"/>
      <c r="B94" s="315"/>
      <c r="C94" s="315"/>
      <c r="D94" s="280"/>
      <c r="E94" s="298"/>
      <c r="F94" s="241"/>
      <c r="G94" s="242"/>
      <c r="H94" s="242"/>
      <c r="I94" s="242"/>
      <c r="J94" s="242"/>
      <c r="K94" s="242"/>
      <c r="L94" s="281"/>
      <c r="M94" s="280"/>
      <c r="N94" s="280"/>
      <c r="O94" s="280"/>
      <c r="P94" s="240"/>
    </row>
    <row r="95" spans="1:16" ht="16.149999999999999" customHeight="1">
      <c r="A95" s="279"/>
      <c r="B95" s="315"/>
      <c r="C95" s="315"/>
      <c r="D95" s="280"/>
      <c r="E95" s="298"/>
      <c r="F95" s="241"/>
      <c r="G95" s="242"/>
      <c r="H95" s="242"/>
      <c r="I95" s="242"/>
      <c r="J95" s="242"/>
      <c r="K95" s="242"/>
      <c r="L95" s="281"/>
      <c r="M95" s="280"/>
      <c r="N95" s="280"/>
      <c r="O95" s="280"/>
      <c r="P95" s="240"/>
    </row>
    <row r="96" spans="1:16" ht="16.149999999999999" customHeight="1">
      <c r="A96" s="373" t="s">
        <v>359</v>
      </c>
      <c r="B96" s="384"/>
      <c r="C96" s="384"/>
      <c r="D96" s="384"/>
      <c r="E96" s="385"/>
      <c r="F96" s="358"/>
      <c r="G96" s="386"/>
      <c r="H96" s="386"/>
      <c r="I96" s="359"/>
      <c r="J96" s="386"/>
      <c r="K96" s="386"/>
      <c r="L96" s="368">
        <f>L98+L104+L113</f>
        <v>940</v>
      </c>
      <c r="M96" s="370">
        <f>M98+M104+M113</f>
        <v>640</v>
      </c>
      <c r="N96" s="369">
        <f>N98+N104+N113</f>
        <v>650</v>
      </c>
      <c r="O96" s="369">
        <f>O98+O104+O113</f>
        <v>200</v>
      </c>
      <c r="P96" s="371">
        <f>P98+P104+P113</f>
        <v>100</v>
      </c>
    </row>
    <row r="97" spans="1:16" ht="16.149999999999999" customHeight="1">
      <c r="A97" s="279"/>
      <c r="B97" s="280"/>
      <c r="C97" s="280"/>
      <c r="D97" s="280"/>
      <c r="E97" s="240"/>
      <c r="F97" s="241"/>
      <c r="G97" s="242"/>
      <c r="H97" s="242"/>
      <c r="I97" s="242"/>
      <c r="J97" s="242"/>
      <c r="K97" s="242"/>
      <c r="L97" s="281" t="s">
        <v>108</v>
      </c>
      <c r="M97" s="322" t="s">
        <v>108</v>
      </c>
      <c r="N97" s="280" t="s">
        <v>108</v>
      </c>
      <c r="O97" s="280" t="s">
        <v>108</v>
      </c>
      <c r="P97" s="240" t="s">
        <v>108</v>
      </c>
    </row>
    <row r="98" spans="1:16" ht="16.149999999999999" customHeight="1">
      <c r="A98" s="129" t="s">
        <v>361</v>
      </c>
      <c r="B98" s="547">
        <f>SUM(B99:B102)</f>
        <v>7000</v>
      </c>
      <c r="C98" s="247"/>
      <c r="D98" s="547">
        <f>SUM(D99:D102)</f>
        <v>690</v>
      </c>
      <c r="E98" s="283"/>
      <c r="F98" s="284"/>
      <c r="G98" s="285"/>
      <c r="H98" s="285"/>
      <c r="I98" s="285"/>
      <c r="J98" s="285"/>
      <c r="K98" s="285"/>
      <c r="L98" s="255">
        <f>SUM(L100:L103)</f>
        <v>530</v>
      </c>
      <c r="M98" s="286">
        <f>SUM(M99:M103)</f>
        <v>40</v>
      </c>
      <c r="N98" s="257">
        <f>SUM(N99:N103)</f>
        <v>40</v>
      </c>
      <c r="O98" s="257">
        <f>SUM(O99:O103)</f>
        <v>40</v>
      </c>
      <c r="P98" s="283">
        <f>SUM(P99:P103)</f>
        <v>40</v>
      </c>
    </row>
    <row r="99" spans="1:16" ht="16.149999999999999" customHeight="1">
      <c r="A99" s="607" t="s">
        <v>607</v>
      </c>
      <c r="B99" s="280"/>
      <c r="C99" s="280"/>
      <c r="D99" s="280"/>
      <c r="E99" s="240"/>
      <c r="F99" s="241"/>
      <c r="G99" s="242"/>
      <c r="H99" s="242"/>
      <c r="I99" s="242"/>
      <c r="J99" s="242"/>
      <c r="K99" s="242"/>
      <c r="L99" s="281">
        <v>150</v>
      </c>
      <c r="M99" s="397" t="s">
        <v>108</v>
      </c>
      <c r="N99" s="327" t="s">
        <v>108</v>
      </c>
      <c r="O99" s="327" t="s">
        <v>108</v>
      </c>
      <c r="P99" s="240" t="s">
        <v>207</v>
      </c>
    </row>
    <row r="100" spans="1:16" ht="16.149999999999999" customHeight="1">
      <c r="A100" s="435" t="s">
        <v>395</v>
      </c>
      <c r="B100" s="213">
        <v>7000</v>
      </c>
      <c r="C100" s="213">
        <v>70</v>
      </c>
      <c r="D100" s="280">
        <f>ROUND(C100*B100/1000,-1)</f>
        <v>490</v>
      </c>
      <c r="E100" s="213"/>
      <c r="F100" s="214" t="s">
        <v>108</v>
      </c>
      <c r="G100" s="109">
        <v>1</v>
      </c>
      <c r="H100" s="560" t="s">
        <v>108</v>
      </c>
      <c r="I100" s="560" t="s">
        <v>108</v>
      </c>
      <c r="J100" s="560" t="s">
        <v>108</v>
      </c>
      <c r="K100" s="40"/>
      <c r="L100" s="220">
        <f t="shared" ref="L100:P102" si="11">ROUND(G100*$D100,-1)</f>
        <v>490</v>
      </c>
      <c r="M100" s="222">
        <f>ROUND(H100*$D100,-1)</f>
        <v>0</v>
      </c>
      <c r="N100" s="213">
        <f t="shared" si="11"/>
        <v>0</v>
      </c>
      <c r="O100" s="213">
        <f t="shared" si="11"/>
        <v>0</v>
      </c>
      <c r="P100" s="221">
        <f t="shared" si="11"/>
        <v>0</v>
      </c>
    </row>
    <row r="101" spans="1:16" ht="16.149999999999999" customHeight="1">
      <c r="A101" s="355" t="s">
        <v>373</v>
      </c>
      <c r="B101" s="213"/>
      <c r="C101" s="213"/>
      <c r="D101" s="213">
        <v>150</v>
      </c>
      <c r="E101" s="213"/>
      <c r="F101" s="214"/>
      <c r="G101" s="109">
        <v>0.2</v>
      </c>
      <c r="H101" s="109">
        <v>0.2</v>
      </c>
      <c r="I101" s="109">
        <v>0.2</v>
      </c>
      <c r="J101" s="109">
        <v>0.2</v>
      </c>
      <c r="K101" s="40">
        <v>0.2</v>
      </c>
      <c r="L101" s="220">
        <f>ROUND(G101*$D101,-1)</f>
        <v>30</v>
      </c>
      <c r="M101" s="222">
        <f>ROUND(H101*$D101,-1)</f>
        <v>30</v>
      </c>
      <c r="N101" s="213">
        <f>ROUND(I101*$D101,-1)</f>
        <v>30</v>
      </c>
      <c r="O101" s="213">
        <f>ROUND(J101*$D101,-1)</f>
        <v>30</v>
      </c>
      <c r="P101" s="221">
        <f>ROUND(K101*$D101,-1)</f>
        <v>30</v>
      </c>
    </row>
    <row r="102" spans="1:16" ht="16.149999999999999" customHeight="1">
      <c r="A102" s="355" t="s">
        <v>114</v>
      </c>
      <c r="B102" s="213"/>
      <c r="C102" s="213"/>
      <c r="D102" s="213">
        <v>50</v>
      </c>
      <c r="E102" s="213"/>
      <c r="F102" s="214"/>
      <c r="G102" s="109">
        <v>0.2</v>
      </c>
      <c r="H102" s="109">
        <v>0.2</v>
      </c>
      <c r="I102" s="109">
        <v>0.2</v>
      </c>
      <c r="J102" s="109">
        <v>0.2</v>
      </c>
      <c r="K102" s="40">
        <v>0.2</v>
      </c>
      <c r="L102" s="220">
        <f t="shared" si="11"/>
        <v>10</v>
      </c>
      <c r="M102" s="222">
        <f t="shared" si="11"/>
        <v>10</v>
      </c>
      <c r="N102" s="213">
        <f t="shared" si="11"/>
        <v>10</v>
      </c>
      <c r="O102" s="213">
        <f t="shared" si="11"/>
        <v>10</v>
      </c>
      <c r="P102" s="221">
        <f t="shared" si="11"/>
        <v>10</v>
      </c>
    </row>
    <row r="103" spans="1:16" ht="16.149999999999999" customHeight="1">
      <c r="A103" s="279"/>
      <c r="B103" s="315"/>
      <c r="C103" s="315"/>
      <c r="D103" s="280"/>
      <c r="E103" s="298"/>
      <c r="F103" s="241"/>
      <c r="G103" s="242"/>
      <c r="H103" s="242"/>
      <c r="I103" s="242"/>
      <c r="J103" s="242"/>
      <c r="K103" s="242"/>
      <c r="L103" s="281"/>
      <c r="M103" s="397"/>
      <c r="N103" s="327"/>
      <c r="O103" s="327"/>
      <c r="P103" s="240"/>
    </row>
    <row r="104" spans="1:16" ht="16.149999999999999" customHeight="1">
      <c r="A104" s="374" t="s">
        <v>192</v>
      </c>
      <c r="B104" s="375"/>
      <c r="C104" s="375"/>
      <c r="D104" s="375">
        <f>SUM(D106:D111)</f>
        <v>1200</v>
      </c>
      <c r="E104" s="376"/>
      <c r="F104" s="377"/>
      <c r="G104" s="378"/>
      <c r="H104" s="378"/>
      <c r="I104" s="379"/>
      <c r="J104" s="378"/>
      <c r="K104" s="378"/>
      <c r="L104" s="396">
        <f>SUM(L106:L112)</f>
        <v>190</v>
      </c>
      <c r="M104" s="389">
        <f>SUM(M106:M112)</f>
        <v>340</v>
      </c>
      <c r="N104" s="388">
        <f>SUM(N106:N112)</f>
        <v>490</v>
      </c>
      <c r="O104" s="388">
        <f>SUM(O106:O112)</f>
        <v>140</v>
      </c>
      <c r="P104" s="376">
        <f>SUM(P106:P112)</f>
        <v>40</v>
      </c>
    </row>
    <row r="105" spans="1:16" ht="16.149999999999999" customHeight="1">
      <c r="A105" s="208"/>
      <c r="B105" s="202"/>
      <c r="C105" s="202"/>
      <c r="D105" s="202"/>
      <c r="E105" s="203"/>
      <c r="F105" s="204"/>
      <c r="G105" s="205"/>
      <c r="H105" s="205"/>
      <c r="I105" s="206"/>
      <c r="J105" s="205"/>
      <c r="K105" s="205"/>
      <c r="L105" s="218"/>
      <c r="M105" s="398"/>
      <c r="N105" s="207"/>
      <c r="O105" s="207"/>
      <c r="P105" s="203"/>
    </row>
    <row r="106" spans="1:16" ht="16.149999999999999" customHeight="1">
      <c r="A106" s="279" t="s">
        <v>502</v>
      </c>
      <c r="B106" s="315"/>
      <c r="C106" s="315"/>
      <c r="D106" s="280">
        <v>300</v>
      </c>
      <c r="E106" s="298" t="s">
        <v>108</v>
      </c>
      <c r="F106" s="241"/>
      <c r="G106" s="242"/>
      <c r="H106" s="242">
        <v>1</v>
      </c>
      <c r="I106" s="242" t="s">
        <v>108</v>
      </c>
      <c r="J106" s="242" t="s">
        <v>108</v>
      </c>
      <c r="K106" s="242" t="s">
        <v>108</v>
      </c>
      <c r="L106" s="281">
        <f t="shared" ref="L106:P111" si="12">ROUND(G106*$D106,-1)</f>
        <v>0</v>
      </c>
      <c r="M106" s="397">
        <f t="shared" si="12"/>
        <v>300</v>
      </c>
      <c r="N106" s="327">
        <f t="shared" si="12"/>
        <v>0</v>
      </c>
      <c r="O106" s="327">
        <f t="shared" si="12"/>
        <v>0</v>
      </c>
      <c r="P106" s="240">
        <f t="shared" si="12"/>
        <v>0</v>
      </c>
    </row>
    <row r="107" spans="1:16" ht="16.149999999999999" customHeight="1">
      <c r="A107" s="279" t="s">
        <v>503</v>
      </c>
      <c r="B107" s="315"/>
      <c r="C107" s="315"/>
      <c r="D107" s="280">
        <v>150</v>
      </c>
      <c r="E107" s="298" t="s">
        <v>108</v>
      </c>
      <c r="F107" s="241" t="s">
        <v>108</v>
      </c>
      <c r="G107" s="242">
        <v>1</v>
      </c>
      <c r="H107" s="242" t="s">
        <v>108</v>
      </c>
      <c r="I107" s="242" t="s">
        <v>108</v>
      </c>
      <c r="J107" s="242"/>
      <c r="K107" s="242" t="s">
        <v>108</v>
      </c>
      <c r="L107" s="281">
        <f t="shared" si="12"/>
        <v>150</v>
      </c>
      <c r="M107" s="397">
        <f t="shared" si="12"/>
        <v>0</v>
      </c>
      <c r="N107" s="327">
        <f t="shared" si="12"/>
        <v>0</v>
      </c>
      <c r="O107" s="327">
        <f t="shared" si="12"/>
        <v>0</v>
      </c>
      <c r="P107" s="240">
        <f t="shared" si="12"/>
        <v>0</v>
      </c>
    </row>
    <row r="108" spans="1:16" ht="16.149999999999999" customHeight="1">
      <c r="A108" s="279" t="s">
        <v>504</v>
      </c>
      <c r="B108" s="315"/>
      <c r="C108" s="315"/>
      <c r="D108" s="280">
        <v>200</v>
      </c>
      <c r="E108" s="298"/>
      <c r="F108" s="549"/>
      <c r="G108" s="242"/>
      <c r="H108" s="242"/>
      <c r="I108" s="242">
        <v>0.5</v>
      </c>
      <c r="J108" s="242">
        <v>0.5</v>
      </c>
      <c r="K108" s="242" t="s">
        <v>108</v>
      </c>
      <c r="L108" s="281">
        <f t="shared" si="12"/>
        <v>0</v>
      </c>
      <c r="M108" s="397"/>
      <c r="N108" s="327">
        <f t="shared" si="12"/>
        <v>100</v>
      </c>
      <c r="O108" s="327">
        <f t="shared" si="12"/>
        <v>100</v>
      </c>
      <c r="P108" s="240">
        <f t="shared" si="12"/>
        <v>0</v>
      </c>
    </row>
    <row r="109" spans="1:16" ht="16.149999999999999" customHeight="1">
      <c r="A109" s="279" t="s">
        <v>548</v>
      </c>
      <c r="B109" s="315"/>
      <c r="C109" s="315"/>
      <c r="D109" s="280">
        <v>350</v>
      </c>
      <c r="E109" s="315"/>
      <c r="F109" s="588"/>
      <c r="G109" s="242"/>
      <c r="H109" s="242"/>
      <c r="I109" s="242">
        <v>1</v>
      </c>
      <c r="J109" s="242" t="s">
        <v>108</v>
      </c>
      <c r="K109" s="242"/>
      <c r="L109" s="281">
        <f>ROUND(G109*$D109,-1)</f>
        <v>0</v>
      </c>
      <c r="M109" s="397"/>
      <c r="N109" s="327">
        <f>ROUND(I109*$D109,-1)</f>
        <v>350</v>
      </c>
      <c r="O109" s="327">
        <f>ROUND(J109*$D109,-1)</f>
        <v>0</v>
      </c>
      <c r="P109" s="240">
        <f>ROUND(K109*$D109,-1)</f>
        <v>0</v>
      </c>
    </row>
    <row r="110" spans="1:16" ht="16.149999999999999" customHeight="1">
      <c r="A110" s="355" t="s">
        <v>362</v>
      </c>
      <c r="B110" s="107"/>
      <c r="C110" s="107"/>
      <c r="D110" s="383">
        <v>100</v>
      </c>
      <c r="E110" s="108"/>
      <c r="F110" s="39"/>
      <c r="G110" s="109">
        <v>0.2</v>
      </c>
      <c r="H110" s="109">
        <v>0.2</v>
      </c>
      <c r="I110" s="109">
        <v>0.2</v>
      </c>
      <c r="J110" s="109">
        <v>0.2</v>
      </c>
      <c r="K110" s="40">
        <v>0.2</v>
      </c>
      <c r="L110" s="110">
        <f t="shared" si="12"/>
        <v>20</v>
      </c>
      <c r="M110" s="112">
        <f t="shared" si="12"/>
        <v>20</v>
      </c>
      <c r="N110" s="108">
        <f t="shared" si="12"/>
        <v>20</v>
      </c>
      <c r="O110" s="108">
        <f t="shared" si="12"/>
        <v>20</v>
      </c>
      <c r="P110" s="111">
        <f t="shared" si="12"/>
        <v>20</v>
      </c>
    </row>
    <row r="111" spans="1:16" ht="16.149999999999999" customHeight="1">
      <c r="A111" s="355" t="s">
        <v>334</v>
      </c>
      <c r="B111" s="107"/>
      <c r="C111" s="107"/>
      <c r="D111" s="383">
        <v>100</v>
      </c>
      <c r="E111" s="108"/>
      <c r="F111" s="39"/>
      <c r="G111" s="109">
        <v>0.2</v>
      </c>
      <c r="H111" s="109">
        <v>0.2</v>
      </c>
      <c r="I111" s="109">
        <v>0.2</v>
      </c>
      <c r="J111" s="109">
        <v>0.2</v>
      </c>
      <c r="K111" s="40">
        <v>0.2</v>
      </c>
      <c r="L111" s="110">
        <f t="shared" si="12"/>
        <v>20</v>
      </c>
      <c r="M111" s="112">
        <f t="shared" si="12"/>
        <v>20</v>
      </c>
      <c r="N111" s="108">
        <f t="shared" si="12"/>
        <v>20</v>
      </c>
      <c r="O111" s="108">
        <f t="shared" si="12"/>
        <v>20</v>
      </c>
      <c r="P111" s="111">
        <f t="shared" si="12"/>
        <v>20</v>
      </c>
    </row>
    <row r="112" spans="1:16" ht="16.149999999999999" customHeight="1">
      <c r="A112" s="209"/>
      <c r="B112" s="202"/>
      <c r="C112" s="202"/>
      <c r="D112" s="202"/>
      <c r="E112" s="203"/>
      <c r="F112" s="204"/>
      <c r="G112" s="205"/>
      <c r="H112" s="205"/>
      <c r="I112" s="206"/>
      <c r="J112" s="205"/>
      <c r="K112" s="205"/>
      <c r="L112" s="218"/>
      <c r="M112" s="398"/>
      <c r="N112" s="207"/>
      <c r="O112" s="207"/>
      <c r="P112" s="203"/>
    </row>
    <row r="113" spans="1:16" ht="16.149999999999999" customHeight="1">
      <c r="A113" s="374" t="s">
        <v>360</v>
      </c>
      <c r="B113" s="375"/>
      <c r="C113" s="375"/>
      <c r="D113" s="375">
        <f>SUM(D115:D120)</f>
        <v>640</v>
      </c>
      <c r="E113" s="376"/>
      <c r="F113" s="377"/>
      <c r="G113" s="378"/>
      <c r="H113" s="378"/>
      <c r="I113" s="379"/>
      <c r="J113" s="378"/>
      <c r="K113" s="378"/>
      <c r="L113" s="396">
        <f>SUM(L115:L120)</f>
        <v>220</v>
      </c>
      <c r="M113" s="389">
        <f>SUM(M115:M120)</f>
        <v>260</v>
      </c>
      <c r="N113" s="375">
        <f>SUM(N115:N120)</f>
        <v>120</v>
      </c>
      <c r="O113" s="375">
        <f>SUM(O115:O120)</f>
        <v>20</v>
      </c>
      <c r="P113" s="376">
        <f>SUM(P115:P120)</f>
        <v>20</v>
      </c>
    </row>
    <row r="114" spans="1:16" ht="16.149999999999999" customHeight="1">
      <c r="A114" s="380"/>
      <c r="B114" s="381"/>
      <c r="C114" s="381"/>
      <c r="D114" s="381"/>
      <c r="E114" s="381"/>
      <c r="F114" s="214"/>
      <c r="G114" s="224"/>
      <c r="H114" s="224"/>
      <c r="I114" s="215"/>
      <c r="J114" s="224"/>
      <c r="K114" s="224"/>
      <c r="L114" s="220"/>
      <c r="M114" s="399"/>
      <c r="N114" s="382"/>
      <c r="O114" s="382"/>
      <c r="P114" s="400"/>
    </row>
    <row r="115" spans="1:16" ht="16.149999999999999" customHeight="1">
      <c r="A115" s="380" t="s">
        <v>505</v>
      </c>
      <c r="B115" s="381"/>
      <c r="C115" s="381"/>
      <c r="D115" s="381">
        <v>200</v>
      </c>
      <c r="E115" s="381"/>
      <c r="F115" s="214"/>
      <c r="G115" s="224"/>
      <c r="H115" s="224">
        <v>1</v>
      </c>
      <c r="I115" s="215"/>
      <c r="J115" s="224"/>
      <c r="K115" s="224"/>
      <c r="L115" s="281">
        <f t="shared" ref="L115:P119" si="13">ROUND(G115*$D115,-1)</f>
        <v>0</v>
      </c>
      <c r="M115" s="397">
        <f t="shared" si="13"/>
        <v>200</v>
      </c>
      <c r="N115" s="327">
        <f t="shared" si="13"/>
        <v>0</v>
      </c>
      <c r="O115" s="327">
        <f t="shared" si="13"/>
        <v>0</v>
      </c>
      <c r="P115" s="240">
        <f t="shared" si="13"/>
        <v>0</v>
      </c>
    </row>
    <row r="116" spans="1:16" ht="16.149999999999999" customHeight="1">
      <c r="A116" s="380" t="s">
        <v>506</v>
      </c>
      <c r="B116" s="381"/>
      <c r="C116" s="381"/>
      <c r="D116" s="381">
        <v>200</v>
      </c>
      <c r="E116" s="381"/>
      <c r="F116" s="214"/>
      <c r="G116" s="224">
        <v>1</v>
      </c>
      <c r="H116" s="224"/>
      <c r="I116" s="215"/>
      <c r="J116" s="224"/>
      <c r="K116" s="224"/>
      <c r="L116" s="281">
        <f t="shared" si="13"/>
        <v>200</v>
      </c>
      <c r="M116" s="397">
        <f t="shared" si="13"/>
        <v>0</v>
      </c>
      <c r="N116" s="327">
        <f t="shared" si="13"/>
        <v>0</v>
      </c>
      <c r="O116" s="327">
        <f t="shared" si="13"/>
        <v>0</v>
      </c>
      <c r="P116" s="240">
        <f t="shared" si="13"/>
        <v>0</v>
      </c>
    </row>
    <row r="117" spans="1:16" ht="16.149999999999999" customHeight="1">
      <c r="A117" s="380" t="s">
        <v>507</v>
      </c>
      <c r="B117" s="381"/>
      <c r="C117" s="381"/>
      <c r="D117" s="381">
        <v>100</v>
      </c>
      <c r="E117" s="381"/>
      <c r="F117" s="214"/>
      <c r="G117" s="224"/>
      <c r="H117" s="224"/>
      <c r="I117" s="215">
        <v>1</v>
      </c>
      <c r="J117" s="224"/>
      <c r="K117" s="224"/>
      <c r="L117" s="281">
        <f t="shared" si="13"/>
        <v>0</v>
      </c>
      <c r="M117" s="397">
        <f t="shared" si="13"/>
        <v>0</v>
      </c>
      <c r="N117" s="327">
        <f t="shared" si="13"/>
        <v>100</v>
      </c>
      <c r="O117" s="327">
        <f t="shared" si="13"/>
        <v>0</v>
      </c>
      <c r="P117" s="240">
        <f t="shared" si="13"/>
        <v>0</v>
      </c>
    </row>
    <row r="118" spans="1:16" ht="16.149999999999999" customHeight="1">
      <c r="A118" s="380" t="s">
        <v>608</v>
      </c>
      <c r="B118" s="381"/>
      <c r="C118" s="381"/>
      <c r="D118" s="381">
        <v>40</v>
      </c>
      <c r="E118" s="381"/>
      <c r="F118" s="214"/>
      <c r="G118" s="224"/>
      <c r="H118" s="224">
        <v>1</v>
      </c>
      <c r="I118" s="215"/>
      <c r="J118" s="224"/>
      <c r="K118" s="224"/>
      <c r="L118" s="281">
        <f t="shared" si="13"/>
        <v>0</v>
      </c>
      <c r="M118" s="397">
        <f t="shared" si="13"/>
        <v>40</v>
      </c>
      <c r="N118" s="327">
        <f t="shared" si="13"/>
        <v>0</v>
      </c>
      <c r="O118" s="327">
        <f t="shared" si="13"/>
        <v>0</v>
      </c>
      <c r="P118" s="240">
        <f t="shared" si="13"/>
        <v>0</v>
      </c>
    </row>
    <row r="119" spans="1:16" ht="16.149999999999999" customHeight="1">
      <c r="A119" s="355" t="s">
        <v>363</v>
      </c>
      <c r="B119" s="107"/>
      <c r="C119" s="107"/>
      <c r="D119" s="107">
        <v>100</v>
      </c>
      <c r="E119" s="108"/>
      <c r="F119" s="39"/>
      <c r="G119" s="109">
        <v>0.2</v>
      </c>
      <c r="H119" s="109">
        <v>0.2</v>
      </c>
      <c r="I119" s="109">
        <v>0.2</v>
      </c>
      <c r="J119" s="109">
        <v>0.2</v>
      </c>
      <c r="K119" s="40">
        <v>0.2</v>
      </c>
      <c r="L119" s="110">
        <f t="shared" si="13"/>
        <v>20</v>
      </c>
      <c r="M119" s="112">
        <f t="shared" si="13"/>
        <v>20</v>
      </c>
      <c r="N119" s="108">
        <f t="shared" si="13"/>
        <v>20</v>
      </c>
      <c r="O119" s="108">
        <f t="shared" si="13"/>
        <v>20</v>
      </c>
      <c r="P119" s="111">
        <f t="shared" si="13"/>
        <v>20</v>
      </c>
    </row>
    <row r="120" spans="1:16" ht="16.149999999999999" customHeight="1">
      <c r="A120" s="387"/>
      <c r="B120" s="213"/>
      <c r="C120" s="213"/>
      <c r="D120" s="213"/>
      <c r="E120" s="381"/>
      <c r="F120" s="214"/>
      <c r="G120" s="215"/>
      <c r="H120" s="215"/>
      <c r="I120" s="215"/>
      <c r="J120" s="215"/>
      <c r="K120" s="224"/>
      <c r="L120" s="220"/>
      <c r="M120" s="222"/>
      <c r="N120" s="213"/>
      <c r="O120" s="213"/>
      <c r="P120" s="221"/>
    </row>
    <row r="121" spans="1:16" ht="16.149999999999999" customHeight="1"/>
    <row r="122" spans="1:16" ht="16.149999999999999" customHeight="1"/>
    <row r="123" spans="1:16" ht="16.149999999999999" customHeight="1">
      <c r="A123" s="516" t="s">
        <v>449</v>
      </c>
    </row>
    <row r="124" spans="1:16" ht="16.149999999999999" customHeight="1"/>
    <row r="125" spans="1:16" ht="16.149999999999999" customHeight="1">
      <c r="A125" s="307" t="s">
        <v>183</v>
      </c>
      <c r="B125" s="280">
        <v>4500</v>
      </c>
      <c r="C125" s="280">
        <v>90</v>
      </c>
      <c r="D125" s="280">
        <f>ROUND(C125*B125/1000,-1)</f>
        <v>410</v>
      </c>
      <c r="E125" s="240"/>
      <c r="F125" s="241"/>
      <c r="G125" s="242"/>
      <c r="H125" s="242"/>
      <c r="I125" s="242"/>
      <c r="J125" s="242" t="s">
        <v>108</v>
      </c>
      <c r="K125" s="242" t="s">
        <v>108</v>
      </c>
      <c r="L125" s="281">
        <f t="shared" ref="L125:P126" si="14">ROUND(G125*$D125,-1)</f>
        <v>0</v>
      </c>
      <c r="M125" s="280">
        <f t="shared" si="14"/>
        <v>0</v>
      </c>
      <c r="N125" s="280">
        <f t="shared" si="14"/>
        <v>0</v>
      </c>
      <c r="O125" s="280">
        <f t="shared" si="14"/>
        <v>0</v>
      </c>
      <c r="P125" s="240">
        <f t="shared" si="14"/>
        <v>0</v>
      </c>
    </row>
    <row r="126" spans="1:16" ht="16.149999999999999" customHeight="1">
      <c r="A126" s="307" t="s">
        <v>184</v>
      </c>
      <c r="B126" s="280"/>
      <c r="C126" s="280"/>
      <c r="D126" s="280">
        <v>100</v>
      </c>
      <c r="E126" s="240"/>
      <c r="F126" s="241">
        <v>1</v>
      </c>
      <c r="G126" s="242" t="s">
        <v>108</v>
      </c>
      <c r="H126" s="242"/>
      <c r="I126" s="242" t="s">
        <v>108</v>
      </c>
      <c r="J126" s="242"/>
      <c r="K126" s="242"/>
      <c r="L126" s="281">
        <f t="shared" si="14"/>
        <v>0</v>
      </c>
      <c r="M126" s="280">
        <f t="shared" si="14"/>
        <v>0</v>
      </c>
      <c r="N126" s="280">
        <f t="shared" si="14"/>
        <v>0</v>
      </c>
      <c r="O126" s="280">
        <f t="shared" si="14"/>
        <v>0</v>
      </c>
      <c r="P126" s="240">
        <f t="shared" si="14"/>
        <v>0</v>
      </c>
    </row>
    <row r="128" spans="1:16">
      <c r="A128" s="301" t="s">
        <v>185</v>
      </c>
      <c r="B128" s="297">
        <v>700</v>
      </c>
      <c r="C128" s="280">
        <v>70</v>
      </c>
      <c r="D128" s="280">
        <f>ROUND(C128*B128/1000,-1)</f>
        <v>50</v>
      </c>
      <c r="E128" s="298" t="s">
        <v>108</v>
      </c>
      <c r="F128" s="241"/>
      <c r="G128" s="299">
        <v>1</v>
      </c>
      <c r="H128" s="299"/>
      <c r="I128" s="299" t="s">
        <v>108</v>
      </c>
      <c r="J128" s="299" t="s">
        <v>108</v>
      </c>
      <c r="K128" s="241" t="s">
        <v>108</v>
      </c>
      <c r="L128" s="281">
        <f>ROUND(G128*$D128,-1)</f>
        <v>50</v>
      </c>
      <c r="M128" s="280">
        <f>ROUND(H128*$D128,-1)</f>
        <v>0</v>
      </c>
      <c r="N128" s="280">
        <f>ROUND(I128*$D128,-1)</f>
        <v>0</v>
      </c>
      <c r="O128" s="280">
        <f>ROUND(J128*$D128,-1)</f>
        <v>0</v>
      </c>
      <c r="P128" s="240">
        <f>ROUND(K128*$D128,-1)</f>
        <v>0</v>
      </c>
    </row>
    <row r="129" spans="1:16">
      <c r="A129" s="307"/>
      <c r="B129" s="280"/>
      <c r="C129" s="280"/>
      <c r="D129" s="280"/>
      <c r="E129" s="240"/>
      <c r="F129" s="241"/>
      <c r="G129" s="242"/>
      <c r="H129" s="242"/>
      <c r="I129" s="242"/>
      <c r="J129" s="242"/>
      <c r="K129" s="242"/>
      <c r="L129" s="281"/>
      <c r="M129" s="280"/>
      <c r="N129" s="280"/>
      <c r="O129" s="280"/>
      <c r="P129" s="240"/>
    </row>
    <row r="130" spans="1:16">
      <c r="A130" s="308" t="s">
        <v>186</v>
      </c>
      <c r="B130" s="280"/>
      <c r="C130" s="280"/>
      <c r="D130" s="305">
        <f>SUM(D131:D132)</f>
        <v>270</v>
      </c>
      <c r="E130" s="240"/>
      <c r="F130" s="241"/>
      <c r="G130" s="242"/>
      <c r="H130" s="242"/>
      <c r="I130" s="242"/>
      <c r="J130" s="242"/>
      <c r="K130" s="242"/>
      <c r="L130" s="293"/>
      <c r="M130" s="305"/>
      <c r="N130" s="305"/>
      <c r="O130" s="305"/>
      <c r="P130" s="306"/>
    </row>
    <row r="131" spans="1:16">
      <c r="A131" s="301" t="s">
        <v>187</v>
      </c>
      <c r="B131" s="297">
        <v>1650</v>
      </c>
      <c r="C131" s="280">
        <v>80</v>
      </c>
      <c r="D131" s="280">
        <f>ROUND(C131*B131/1000,-1)</f>
        <v>130</v>
      </c>
      <c r="E131" s="298"/>
      <c r="F131" s="241"/>
      <c r="G131" s="299"/>
      <c r="H131" s="299" t="s">
        <v>108</v>
      </c>
      <c r="I131" s="299" t="s">
        <v>108</v>
      </c>
      <c r="J131" s="299" t="s">
        <v>108</v>
      </c>
      <c r="K131" s="241">
        <v>1</v>
      </c>
      <c r="L131" s="281">
        <f t="shared" ref="L131:P132" si="15">ROUND(G131*$D131,-1)</f>
        <v>0</v>
      </c>
      <c r="M131" s="280">
        <f t="shared" si="15"/>
        <v>0</v>
      </c>
      <c r="N131" s="280">
        <f t="shared" si="15"/>
        <v>0</v>
      </c>
      <c r="O131" s="280">
        <f t="shared" si="15"/>
        <v>0</v>
      </c>
      <c r="P131" s="240">
        <f t="shared" si="15"/>
        <v>130</v>
      </c>
    </row>
    <row r="132" spans="1:16">
      <c r="A132" s="301" t="s">
        <v>188</v>
      </c>
      <c r="B132" s="297">
        <v>1750</v>
      </c>
      <c r="C132" s="280">
        <v>80</v>
      </c>
      <c r="D132" s="280">
        <f>ROUND(C132*B132/1000,-1)</f>
        <v>140</v>
      </c>
      <c r="E132" s="298"/>
      <c r="F132" s="241"/>
      <c r="G132" s="299"/>
      <c r="H132" s="299"/>
      <c r="I132" s="299"/>
      <c r="J132" s="299" t="s">
        <v>108</v>
      </c>
      <c r="K132" s="241">
        <v>1</v>
      </c>
      <c r="L132" s="281">
        <f t="shared" si="15"/>
        <v>0</v>
      </c>
      <c r="M132" s="280">
        <f t="shared" si="15"/>
        <v>0</v>
      </c>
      <c r="N132" s="280">
        <f t="shared" si="15"/>
        <v>0</v>
      </c>
      <c r="O132" s="280">
        <f t="shared" si="15"/>
        <v>0</v>
      </c>
      <c r="P132" s="240">
        <f t="shared" si="15"/>
        <v>140</v>
      </c>
    </row>
    <row r="133" spans="1:16">
      <c r="A133" s="307"/>
      <c r="B133" s="280"/>
      <c r="C133" s="280"/>
      <c r="D133" s="280"/>
      <c r="E133" s="298"/>
      <c r="F133" s="241"/>
      <c r="G133" s="242"/>
      <c r="H133" s="242"/>
      <c r="I133" s="242"/>
      <c r="J133" s="242"/>
      <c r="K133" s="242"/>
      <c r="L133" s="281"/>
      <c r="M133" s="280"/>
      <c r="N133" s="280"/>
      <c r="O133" s="280"/>
      <c r="P133" s="240"/>
    </row>
    <row r="134" spans="1:16">
      <c r="A134" s="308" t="s">
        <v>189</v>
      </c>
      <c r="B134" s="280"/>
      <c r="C134" s="280"/>
      <c r="D134" s="305">
        <f>SUM(D135)</f>
        <v>110</v>
      </c>
      <c r="E134" s="240"/>
      <c r="F134" s="241"/>
      <c r="G134" s="242"/>
      <c r="H134" s="242"/>
      <c r="I134" s="242"/>
      <c r="J134" s="242"/>
      <c r="K134" s="242"/>
      <c r="L134" s="293"/>
      <c r="M134" s="305"/>
      <c r="N134" s="305"/>
      <c r="O134" s="305"/>
      <c r="P134" s="306"/>
    </row>
    <row r="135" spans="1:16">
      <c r="A135" s="301" t="s">
        <v>190</v>
      </c>
      <c r="B135" s="297">
        <v>1400</v>
      </c>
      <c r="C135" s="297">
        <v>80</v>
      </c>
      <c r="D135" s="280">
        <f>ROUND(C135*B135/1000,-1)</f>
        <v>110</v>
      </c>
      <c r="E135" s="298"/>
      <c r="F135" s="241"/>
      <c r="G135" s="299">
        <v>1</v>
      </c>
      <c r="H135" s="299" t="s">
        <v>108</v>
      </c>
      <c r="I135" s="299" t="s">
        <v>108</v>
      </c>
      <c r="J135" s="299" t="s">
        <v>108</v>
      </c>
      <c r="K135" s="241" t="s">
        <v>108</v>
      </c>
      <c r="L135" s="281">
        <f>ROUND(G135*$D135,-1)</f>
        <v>110</v>
      </c>
      <c r="M135" s="280">
        <f>ROUND(H135*$D135,-1)</f>
        <v>0</v>
      </c>
      <c r="N135" s="280">
        <f>ROUND(I135*$D135,-1)</f>
        <v>0</v>
      </c>
      <c r="O135" s="280">
        <f>ROUND(J135*$D135,-1)</f>
        <v>0</v>
      </c>
      <c r="P135" s="240">
        <f>ROUND(K135*$D135,-1)</f>
        <v>0</v>
      </c>
    </row>
    <row r="137" spans="1:16" ht="15.75">
      <c r="A137" s="515" t="s">
        <v>448</v>
      </c>
      <c r="L137" s="517">
        <f>SUM(L125:L135)</f>
        <v>160</v>
      </c>
      <c r="M137" s="517">
        <f>SUM(M128:M135)</f>
        <v>0</v>
      </c>
      <c r="N137" s="517">
        <f>SUM(N128:N135)</f>
        <v>0</v>
      </c>
      <c r="O137" s="517">
        <f>SUM(O128:O135)</f>
        <v>0</v>
      </c>
      <c r="P137" s="517">
        <f>SUM(P128:P135)</f>
        <v>270</v>
      </c>
    </row>
  </sheetData>
  <phoneticPr fontId="38" type="noConversion"/>
  <pageMargins left="0.39370078740157483" right="0.59055118110236227" top="0.59055118110236227" bottom="0.59055118110236227" header="0.39370078740157483" footer="0.39370078740157483"/>
  <pageSetup paperSize="9" scale="69" orientation="landscape" r:id="rId1"/>
  <headerFooter alignWithMargins="0">
    <oddFooter>&amp;L
M=Maanrakentaminen,  K=Kiveys,P=Päällystys,V= Viimeistely&amp;C&amp;P(&amp;N)&amp;Rtae05ita / hst</oddFooter>
  </headerFooter>
  <rowBreaks count="3" manualBreakCount="3">
    <brk id="48" max="15" man="1"/>
    <brk id="77" max="15" man="1"/>
    <brk id="95" max="15" man="1"/>
  </rowBreaks>
  <colBreaks count="3" manualBreakCount="3">
    <brk id="16" max="1048575" man="1"/>
    <brk id="31" max="1048575" man="1"/>
    <brk id="46" max="1048575" man="1"/>
  </colBreaks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/>
  <dimension ref="A1:Q265"/>
  <sheetViews>
    <sheetView defaultGridColor="0" topLeftCell="Q209" colorId="22" zoomScale="65" zoomScaleNormal="65" zoomScaleSheetLayoutView="50" workbookViewId="0">
      <selection activeCell="A209" sqref="A1:P65536"/>
    </sheetView>
  </sheetViews>
  <sheetFormatPr defaultColWidth="12.42578125" defaultRowHeight="15"/>
  <cols>
    <col min="1" max="1" width="45.7109375" style="226" hidden="1" customWidth="1"/>
    <col min="2" max="2" width="15.7109375" style="226" hidden="1" customWidth="1"/>
    <col min="3" max="3" width="0" style="226" hidden="1" customWidth="1"/>
    <col min="4" max="4" width="13.42578125" style="226" hidden="1" customWidth="1"/>
    <col min="5" max="5" width="13.28515625" style="226" hidden="1" customWidth="1"/>
    <col min="6" max="6" width="7.7109375" style="226" hidden="1" customWidth="1"/>
    <col min="7" max="11" width="7.28515625" style="226" hidden="1" customWidth="1"/>
    <col min="12" max="13" width="12.28515625" style="226" hidden="1" customWidth="1"/>
    <col min="14" max="14" width="11.5703125" style="226" hidden="1" customWidth="1"/>
    <col min="15" max="15" width="11.42578125" style="226" hidden="1" customWidth="1"/>
    <col min="16" max="16" width="11.7109375" style="226" hidden="1" customWidth="1"/>
    <col min="17" max="16384" width="12.42578125" style="226"/>
  </cols>
  <sheetData>
    <row r="1" spans="1:17" ht="16.149999999999999" customHeight="1">
      <c r="A1" s="2" t="s">
        <v>555</v>
      </c>
      <c r="B1" s="3"/>
      <c r="C1" s="3"/>
      <c r="D1" s="3"/>
      <c r="E1" s="2" t="s">
        <v>565</v>
      </c>
      <c r="F1" s="4"/>
      <c r="G1" s="4"/>
      <c r="H1" s="4"/>
      <c r="I1" s="4"/>
      <c r="J1" s="4"/>
      <c r="K1" s="5"/>
      <c r="L1" s="6"/>
      <c r="M1" s="7"/>
      <c r="N1" s="5"/>
      <c r="O1" s="332"/>
      <c r="P1" s="197"/>
    </row>
    <row r="2" spans="1:17" ht="16.149999999999999" customHeight="1">
      <c r="A2" s="2" t="s">
        <v>556</v>
      </c>
      <c r="B2" s="3"/>
      <c r="C2" s="3"/>
      <c r="D2" s="3"/>
      <c r="E2" s="4"/>
      <c r="F2" s="4"/>
      <c r="G2" s="4"/>
      <c r="H2" s="4"/>
      <c r="I2" s="4"/>
      <c r="J2" s="4"/>
      <c r="K2" s="8"/>
      <c r="L2" s="9"/>
      <c r="M2" s="8"/>
      <c r="N2" s="8"/>
      <c r="O2" s="8"/>
      <c r="P2" s="197"/>
    </row>
    <row r="3" spans="1:17" ht="16.149999999999999" customHeight="1">
      <c r="A3" s="2" t="s">
        <v>567</v>
      </c>
      <c r="B3" s="10"/>
      <c r="C3" s="10"/>
      <c r="D3" s="10"/>
      <c r="E3" s="444">
        <v>38443</v>
      </c>
      <c r="F3" s="8"/>
      <c r="G3" s="8"/>
      <c r="H3" s="8"/>
      <c r="I3" s="8"/>
      <c r="J3" s="8"/>
      <c r="K3" s="8"/>
      <c r="L3" s="9"/>
      <c r="M3" s="8"/>
      <c r="N3" s="8"/>
      <c r="O3" s="351" t="s">
        <v>566</v>
      </c>
      <c r="P3" s="198"/>
    </row>
    <row r="4" spans="1:17" ht="16.149999999999999" customHeight="1">
      <c r="A4" s="2"/>
      <c r="B4" s="10"/>
      <c r="C4" s="10"/>
      <c r="D4" s="10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198"/>
    </row>
    <row r="5" spans="1:17" s="8" customFormat="1" ht="18" customHeight="1">
      <c r="A5" s="354" t="s">
        <v>557</v>
      </c>
      <c r="B5" s="10"/>
      <c r="C5" s="10"/>
      <c r="D5" s="10"/>
      <c r="L5" s="9"/>
    </row>
    <row r="6" spans="1:17" s="8" customFormat="1" ht="16.149999999999999" customHeight="1">
      <c r="A6" s="329" t="s">
        <v>309</v>
      </c>
      <c r="B6" s="10"/>
      <c r="C6" s="10"/>
      <c r="D6" s="10"/>
      <c r="L6" s="9"/>
    </row>
    <row r="7" spans="1:17" ht="16.149999999999999" customHeight="1">
      <c r="A7" s="225"/>
      <c r="B7" s="225"/>
      <c r="C7" s="225"/>
      <c r="D7" s="225"/>
      <c r="E7" s="225"/>
      <c r="F7" s="225"/>
      <c r="G7" s="225"/>
      <c r="H7" s="605"/>
      <c r="I7" s="636"/>
      <c r="J7" s="636"/>
      <c r="K7" s="637"/>
      <c r="L7" s="636"/>
      <c r="M7" s="638"/>
      <c r="N7" s="638"/>
      <c r="O7" s="225"/>
      <c r="P7" s="228"/>
    </row>
    <row r="8" spans="1:17" ht="16.149999999999999" customHeight="1">
      <c r="A8" s="199" t="s">
        <v>1</v>
      </c>
      <c r="B8" s="225"/>
      <c r="C8" s="227"/>
      <c r="E8" s="227" t="s">
        <v>193</v>
      </c>
      <c r="F8" s="225"/>
      <c r="G8" s="225"/>
      <c r="H8" s="225"/>
      <c r="I8" s="225"/>
      <c r="J8" s="225"/>
      <c r="K8" s="225"/>
      <c r="L8" s="225"/>
      <c r="M8" s="316"/>
      <c r="N8" s="225"/>
      <c r="O8" s="225"/>
      <c r="P8" s="228"/>
    </row>
    <row r="9" spans="1:17" ht="16.149999999999999" customHeight="1" thickBot="1">
      <c r="A9" s="225"/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316"/>
      <c r="N9" s="225"/>
      <c r="O9" s="225"/>
      <c r="P9" s="228"/>
    </row>
    <row r="10" spans="1:17" ht="16.149999999999999" customHeight="1" thickBot="1">
      <c r="A10" s="229" t="s">
        <v>2</v>
      </c>
      <c r="B10" s="230" t="s">
        <v>3</v>
      </c>
      <c r="C10" s="230" t="s">
        <v>4</v>
      </c>
      <c r="D10" s="230" t="s">
        <v>5</v>
      </c>
      <c r="E10" s="19" t="s">
        <v>6</v>
      </c>
      <c r="F10" s="20" t="s">
        <v>7</v>
      </c>
      <c r="G10" s="21" t="s">
        <v>8</v>
      </c>
      <c r="H10" s="21" t="s">
        <v>8</v>
      </c>
      <c r="I10" s="21" t="s">
        <v>8</v>
      </c>
      <c r="J10" s="21" t="s">
        <v>8</v>
      </c>
      <c r="K10" s="22" t="s">
        <v>9</v>
      </c>
      <c r="L10" s="20" t="s">
        <v>10</v>
      </c>
      <c r="M10" s="555" t="s">
        <v>568</v>
      </c>
      <c r="N10" s="23"/>
      <c r="O10" s="24"/>
      <c r="P10" s="25"/>
    </row>
    <row r="11" spans="1:17" ht="16.149999999999999" customHeight="1">
      <c r="A11" s="231"/>
      <c r="B11" s="232" t="s">
        <v>11</v>
      </c>
      <c r="C11" s="232" t="s">
        <v>12</v>
      </c>
      <c r="D11" s="232" t="s">
        <v>13</v>
      </c>
      <c r="E11" s="28">
        <v>2006</v>
      </c>
      <c r="F11" s="29">
        <v>2005</v>
      </c>
      <c r="G11" s="30">
        <v>2006</v>
      </c>
      <c r="H11" s="30">
        <v>2007</v>
      </c>
      <c r="I11" s="30">
        <v>2008</v>
      </c>
      <c r="J11" s="30">
        <v>2009</v>
      </c>
      <c r="K11" s="30">
        <v>2010</v>
      </c>
      <c r="L11" s="29">
        <v>2006</v>
      </c>
      <c r="M11" s="532" t="s">
        <v>14</v>
      </c>
      <c r="N11" s="532" t="s">
        <v>161</v>
      </c>
      <c r="O11" s="532" t="s">
        <v>462</v>
      </c>
      <c r="P11" s="533" t="s">
        <v>569</v>
      </c>
    </row>
    <row r="12" spans="1:17" ht="16.149999999999999" customHeight="1" thickBot="1">
      <c r="A12" s="233"/>
      <c r="B12" s="234" t="s">
        <v>162</v>
      </c>
      <c r="C12" s="234" t="s">
        <v>163</v>
      </c>
      <c r="D12" s="540">
        <v>1000</v>
      </c>
      <c r="E12" s="235" t="s">
        <v>18</v>
      </c>
      <c r="F12" s="236" t="s">
        <v>19</v>
      </c>
      <c r="G12" s="234" t="s">
        <v>19</v>
      </c>
      <c r="H12" s="234" t="s">
        <v>19</v>
      </c>
      <c r="I12" s="234" t="s">
        <v>19</v>
      </c>
      <c r="J12" s="234" t="s">
        <v>19</v>
      </c>
      <c r="K12" s="234" t="s">
        <v>19</v>
      </c>
      <c r="L12" s="541">
        <v>1000</v>
      </c>
      <c r="M12" s="540">
        <v>1000</v>
      </c>
      <c r="N12" s="540">
        <v>1000</v>
      </c>
      <c r="O12" s="540">
        <v>1000</v>
      </c>
      <c r="P12" s="542">
        <v>1000</v>
      </c>
    </row>
    <row r="13" spans="1:17" ht="16.149999999999999" customHeight="1">
      <c r="A13" s="237"/>
      <c r="B13" s="238"/>
      <c r="C13" s="239"/>
      <c r="D13" s="238"/>
      <c r="E13" s="240"/>
      <c r="F13" s="241"/>
      <c r="G13" s="242"/>
      <c r="H13" s="242"/>
      <c r="I13" s="242"/>
      <c r="J13" s="242"/>
      <c r="K13" s="243"/>
      <c r="L13" s="563"/>
      <c r="M13" s="238"/>
      <c r="N13" s="238"/>
      <c r="O13" s="238"/>
      <c r="P13" s="245"/>
    </row>
    <row r="14" spans="1:17" ht="16.149999999999999" customHeight="1">
      <c r="A14" s="543" t="s">
        <v>463</v>
      </c>
      <c r="B14" s="246">
        <f>+B22</f>
        <v>546390</v>
      </c>
      <c r="C14" s="247"/>
      <c r="D14" s="246">
        <f>D22</f>
        <v>53090</v>
      </c>
      <c r="E14" s="248"/>
      <c r="F14" s="249"/>
      <c r="G14" s="250"/>
      <c r="H14" s="250"/>
      <c r="I14" s="250"/>
      <c r="J14" s="250"/>
      <c r="K14" s="251"/>
      <c r="L14" s="244">
        <f>L22+L202+L205</f>
        <v>8050</v>
      </c>
      <c r="M14" s="407">
        <f>M22+M202+M205</f>
        <v>7090</v>
      </c>
      <c r="N14" s="252">
        <f>N22+N202+N205</f>
        <v>6160</v>
      </c>
      <c r="O14" s="252">
        <f>O22+O202+O205</f>
        <v>6550</v>
      </c>
      <c r="P14" s="244">
        <f>P22+P202+P205</f>
        <v>6970</v>
      </c>
    </row>
    <row r="15" spans="1:17" ht="16.149999999999999" customHeight="1">
      <c r="A15" s="237"/>
      <c r="B15" s="238"/>
      <c r="C15" s="239"/>
      <c r="D15" s="238"/>
      <c r="E15" s="240"/>
      <c r="F15" s="241"/>
      <c r="G15" s="242"/>
      <c r="H15" s="242"/>
      <c r="I15" s="242"/>
      <c r="J15" s="242"/>
      <c r="K15" s="243"/>
      <c r="L15" s="568" t="s">
        <v>108</v>
      </c>
      <c r="M15" s="238" t="s">
        <v>108</v>
      </c>
      <c r="N15" s="238" t="s">
        <v>108</v>
      </c>
      <c r="O15" s="238" t="s">
        <v>108</v>
      </c>
      <c r="P15" s="245" t="s">
        <v>108</v>
      </c>
      <c r="Q15" s="226" t="s">
        <v>108</v>
      </c>
    </row>
    <row r="16" spans="1:17" ht="16.149999999999999" customHeight="1">
      <c r="A16" s="44" t="s">
        <v>464</v>
      </c>
      <c r="B16" s="246">
        <f>B211</f>
        <v>27300</v>
      </c>
      <c r="C16" s="247"/>
      <c r="D16" s="246">
        <f>D209</f>
        <v>11850</v>
      </c>
      <c r="E16" s="248"/>
      <c r="F16" s="249"/>
      <c r="G16" s="250"/>
      <c r="H16" s="250"/>
      <c r="I16" s="250"/>
      <c r="J16" s="250"/>
      <c r="K16" s="251"/>
      <c r="L16" s="244">
        <f>L209</f>
        <v>880</v>
      </c>
      <c r="M16" s="407">
        <f>M209</f>
        <v>1130</v>
      </c>
      <c r="N16" s="252">
        <f>N209</f>
        <v>900</v>
      </c>
      <c r="O16" s="252">
        <f>O209</f>
        <v>940</v>
      </c>
      <c r="P16" s="244">
        <f>P209</f>
        <v>540</v>
      </c>
    </row>
    <row r="17" spans="1:17" ht="16.149999999999999" customHeight="1" thickBot="1">
      <c r="A17" s="237"/>
      <c r="B17" s="239"/>
      <c r="C17" s="253"/>
      <c r="D17" s="239"/>
      <c r="E17" s="254"/>
      <c r="F17" s="243"/>
      <c r="G17" s="253"/>
      <c r="H17" s="253"/>
      <c r="I17" s="253"/>
      <c r="J17" s="253"/>
      <c r="K17" s="243"/>
      <c r="L17" s="569"/>
      <c r="M17" s="239"/>
      <c r="N17" s="239"/>
      <c r="O17" s="239"/>
      <c r="P17" s="300"/>
    </row>
    <row r="18" spans="1:17" ht="16.149999999999999" customHeight="1">
      <c r="A18" s="258"/>
      <c r="B18" s="259"/>
      <c r="C18" s="260"/>
      <c r="D18" s="259"/>
      <c r="E18" s="261"/>
      <c r="F18" s="262"/>
      <c r="G18" s="260"/>
      <c r="H18" s="260"/>
      <c r="I18" s="260"/>
      <c r="J18" s="260"/>
      <c r="K18" s="262"/>
      <c r="L18" s="570"/>
      <c r="M18" s="259"/>
      <c r="N18" s="259"/>
      <c r="O18" s="259"/>
      <c r="P18" s="317"/>
    </row>
    <row r="19" spans="1:17" ht="16.149999999999999" customHeight="1">
      <c r="A19" s="264" t="s">
        <v>465</v>
      </c>
      <c r="B19" s="265">
        <f>B14+B16</f>
        <v>573690</v>
      </c>
      <c r="C19" s="265"/>
      <c r="D19" s="544">
        <f>D14+D16</f>
        <v>64940</v>
      </c>
      <c r="E19" s="267"/>
      <c r="F19" s="268"/>
      <c r="G19" s="269"/>
      <c r="H19" s="269"/>
      <c r="I19" s="269"/>
      <c r="J19" s="269"/>
      <c r="K19" s="270"/>
      <c r="L19" s="271">
        <f>L14+L16</f>
        <v>8930</v>
      </c>
      <c r="M19" s="408">
        <f>M14+M16</f>
        <v>8220</v>
      </c>
      <c r="N19" s="272">
        <f>N14+N16</f>
        <v>7060</v>
      </c>
      <c r="O19" s="272">
        <f>O14+O16</f>
        <v>7490</v>
      </c>
      <c r="P19" s="271">
        <f>P14+P16</f>
        <v>7510</v>
      </c>
    </row>
    <row r="20" spans="1:17" ht="16.149999999999999" customHeight="1" thickBot="1">
      <c r="A20" s="273"/>
      <c r="B20" s="274"/>
      <c r="C20" s="274"/>
      <c r="D20" s="274"/>
      <c r="E20" s="275"/>
      <c r="F20" s="276"/>
      <c r="G20" s="277"/>
      <c r="H20" s="277"/>
      <c r="I20" s="277"/>
      <c r="J20" s="277"/>
      <c r="K20" s="278"/>
      <c r="L20" s="571" t="s">
        <v>108</v>
      </c>
      <c r="M20" s="274" t="s">
        <v>108</v>
      </c>
      <c r="N20" s="274" t="s">
        <v>108</v>
      </c>
      <c r="O20" s="274" t="s">
        <v>108</v>
      </c>
      <c r="P20" s="275"/>
    </row>
    <row r="21" spans="1:17" ht="16.149999999999999" customHeight="1">
      <c r="A21" s="279"/>
      <c r="B21" s="280"/>
      <c r="C21" s="280"/>
      <c r="D21" s="280"/>
      <c r="E21" s="240"/>
      <c r="F21" s="241"/>
      <c r="G21" s="242"/>
      <c r="H21" s="242"/>
      <c r="I21" s="242"/>
      <c r="J21" s="242"/>
      <c r="K21" s="242"/>
      <c r="L21" s="572"/>
      <c r="M21" s="280"/>
      <c r="N21" s="280"/>
      <c r="O21" s="280"/>
      <c r="P21" s="240"/>
    </row>
    <row r="22" spans="1:17" ht="16.149999999999999" customHeight="1">
      <c r="A22" s="282" t="s">
        <v>466</v>
      </c>
      <c r="B22" s="257">
        <f>SUM(B24+B43+B68+B196)</f>
        <v>546390</v>
      </c>
      <c r="C22" s="247">
        <f>D22/B22*1000</f>
        <v>97.165028642544698</v>
      </c>
      <c r="D22" s="257">
        <f>SUM(D24+D43+D68+D196)</f>
        <v>53090</v>
      </c>
      <c r="E22" s="283"/>
      <c r="F22" s="284"/>
      <c r="G22" s="285"/>
      <c r="H22" s="285"/>
      <c r="I22" s="285"/>
      <c r="J22" s="285"/>
      <c r="K22" s="285"/>
      <c r="L22" s="255">
        <f>SUM(L24+L43+L68+L196)</f>
        <v>8050</v>
      </c>
      <c r="M22" s="286">
        <f>SUM(M24+M43+M68+M196)</f>
        <v>7090</v>
      </c>
      <c r="N22" s="257">
        <f>SUM(N24+N43+N68+N196)</f>
        <v>6160</v>
      </c>
      <c r="O22" s="257">
        <f>SUM(O24+O43+O68+O196)</f>
        <v>6550</v>
      </c>
      <c r="P22" s="283">
        <f>SUM(P24+P43+P68+P196)</f>
        <v>6970</v>
      </c>
    </row>
    <row r="23" spans="1:17" ht="16.149999999999999" customHeight="1">
      <c r="A23" s="615" t="s">
        <v>603</v>
      </c>
      <c r="B23" s="280"/>
      <c r="C23" s="280"/>
      <c r="D23" s="280"/>
      <c r="E23" s="240"/>
      <c r="F23" s="241"/>
      <c r="G23" s="242"/>
      <c r="H23" s="242"/>
      <c r="I23" s="242"/>
      <c r="J23" s="242"/>
      <c r="K23" s="242"/>
      <c r="L23" s="612">
        <v>8040</v>
      </c>
      <c r="M23" s="613">
        <v>6000</v>
      </c>
      <c r="N23" s="613">
        <v>5350</v>
      </c>
      <c r="O23" s="613">
        <v>6560</v>
      </c>
      <c r="P23" s="614">
        <v>6800</v>
      </c>
      <c r="Q23" s="295"/>
    </row>
    <row r="24" spans="1:17" ht="16.149999999999999" customHeight="1">
      <c r="A24" s="303" t="s">
        <v>194</v>
      </c>
      <c r="B24" s="616">
        <f>B25+B35+B39</f>
        <v>53700</v>
      </c>
      <c r="C24" s="617">
        <f>D24/B24*1000</f>
        <v>75.791433891992554</v>
      </c>
      <c r="D24" s="239">
        <f>D25+D35+D39</f>
        <v>4070</v>
      </c>
      <c r="E24" s="240"/>
      <c r="F24" s="241"/>
      <c r="G24" s="242"/>
      <c r="H24" s="242"/>
      <c r="I24" s="242"/>
      <c r="J24" s="242"/>
      <c r="K24" s="242"/>
      <c r="L24" s="255">
        <f>SUM(L25+L35+L39)</f>
        <v>750</v>
      </c>
      <c r="M24" s="401">
        <f>SUM(M25+M35+M39)</f>
        <v>0</v>
      </c>
      <c r="N24" s="401">
        <f>SUM(N25+N35+N39)</f>
        <v>130</v>
      </c>
      <c r="O24" s="401">
        <f>SUM(O25+O35+O39)</f>
        <v>240</v>
      </c>
      <c r="P24" s="402">
        <f>SUM(P25+P35+P39)</f>
        <v>180</v>
      </c>
    </row>
    <row r="25" spans="1:17" ht="16.149999999999999" customHeight="1">
      <c r="A25" s="304" t="s">
        <v>515</v>
      </c>
      <c r="B25" s="305">
        <f>SUM(B26:B33)</f>
        <v>18250</v>
      </c>
      <c r="C25" s="280"/>
      <c r="D25" s="305">
        <f>SUM(D26:D33)</f>
        <v>1720</v>
      </c>
      <c r="E25" s="240"/>
      <c r="F25" s="241"/>
      <c r="G25" s="242"/>
      <c r="H25" s="242"/>
      <c r="I25" s="242"/>
      <c r="J25" s="242"/>
      <c r="K25" s="242"/>
      <c r="L25" s="293">
        <f>SUM(L26:L33)</f>
        <v>470</v>
      </c>
      <c r="M25" s="305">
        <f>SUM(M26:M33)</f>
        <v>0</v>
      </c>
      <c r="N25" s="305">
        <f>SUM(N26:N33)</f>
        <v>30</v>
      </c>
      <c r="O25" s="305">
        <f>SUM(O26:O33)</f>
        <v>240</v>
      </c>
      <c r="P25" s="306">
        <f>SUM(P26:P33)</f>
        <v>180</v>
      </c>
    </row>
    <row r="26" spans="1:17" ht="16.149999999999999" customHeight="1">
      <c r="A26" s="279" t="s">
        <v>195</v>
      </c>
      <c r="B26" s="280">
        <v>7000</v>
      </c>
      <c r="C26" s="280">
        <v>70</v>
      </c>
      <c r="D26" s="280">
        <f>ROUND(C26*$B26/1000,-1)</f>
        <v>490</v>
      </c>
      <c r="E26" s="240" t="s">
        <v>27</v>
      </c>
      <c r="F26" s="241">
        <v>0.6</v>
      </c>
      <c r="G26" s="242">
        <v>0.4</v>
      </c>
      <c r="H26" s="242" t="s">
        <v>108</v>
      </c>
      <c r="I26" s="242" t="s">
        <v>108</v>
      </c>
      <c r="J26" s="242" t="s">
        <v>108</v>
      </c>
      <c r="K26" s="242"/>
      <c r="L26" s="281">
        <f t="shared" ref="L26:P33" si="0">ROUND(G26*$D26,-1)</f>
        <v>200</v>
      </c>
      <c r="M26" s="280">
        <f t="shared" si="0"/>
        <v>0</v>
      </c>
      <c r="N26" s="280">
        <f t="shared" si="0"/>
        <v>0</v>
      </c>
      <c r="O26" s="280">
        <f t="shared" si="0"/>
        <v>0</v>
      </c>
      <c r="P26" s="240">
        <f t="shared" si="0"/>
        <v>0</v>
      </c>
    </row>
    <row r="27" spans="1:17" ht="16.149999999999999" customHeight="1">
      <c r="A27" s="279" t="s">
        <v>467</v>
      </c>
      <c r="B27" s="280">
        <v>100</v>
      </c>
      <c r="C27" s="280">
        <v>50</v>
      </c>
      <c r="D27" s="280">
        <f t="shared" ref="D27:D33" si="1">ROUND(C27*$B27/1000,-1)</f>
        <v>10</v>
      </c>
      <c r="E27" s="240" t="s">
        <v>30</v>
      </c>
      <c r="F27" s="241">
        <v>0.2</v>
      </c>
      <c r="G27" s="242">
        <v>0.5</v>
      </c>
      <c r="H27" s="242" t="s">
        <v>108</v>
      </c>
      <c r="I27" s="242">
        <v>0.3</v>
      </c>
      <c r="J27" s="242" t="s">
        <v>108</v>
      </c>
      <c r="K27" s="242"/>
      <c r="L27" s="281">
        <f t="shared" si="0"/>
        <v>10</v>
      </c>
      <c r="M27" s="280">
        <f t="shared" si="0"/>
        <v>0</v>
      </c>
      <c r="N27" s="280">
        <f t="shared" si="0"/>
        <v>0</v>
      </c>
      <c r="O27" s="280">
        <f t="shared" si="0"/>
        <v>0</v>
      </c>
      <c r="P27" s="240">
        <f t="shared" si="0"/>
        <v>0</v>
      </c>
    </row>
    <row r="28" spans="1:17" ht="16.149999999999999" customHeight="1">
      <c r="A28" s="279" t="s">
        <v>468</v>
      </c>
      <c r="B28" s="280">
        <v>3250</v>
      </c>
      <c r="C28" s="280">
        <v>70</v>
      </c>
      <c r="D28" s="280">
        <f t="shared" si="1"/>
        <v>230</v>
      </c>
      <c r="E28" s="240" t="s">
        <v>473</v>
      </c>
      <c r="F28" s="241">
        <v>0.9</v>
      </c>
      <c r="G28" s="242">
        <v>0.1</v>
      </c>
      <c r="H28" s="242"/>
      <c r="I28" s="242"/>
      <c r="J28" s="242"/>
      <c r="K28" s="242"/>
      <c r="L28" s="281">
        <f t="shared" si="0"/>
        <v>20</v>
      </c>
      <c r="M28" s="280">
        <f t="shared" si="0"/>
        <v>0</v>
      </c>
      <c r="N28" s="280">
        <f t="shared" si="0"/>
        <v>0</v>
      </c>
      <c r="O28" s="280">
        <f t="shared" si="0"/>
        <v>0</v>
      </c>
      <c r="P28" s="240">
        <f t="shared" si="0"/>
        <v>0</v>
      </c>
    </row>
    <row r="29" spans="1:17" ht="16.149999999999999" customHeight="1">
      <c r="A29" s="279" t="s">
        <v>469</v>
      </c>
      <c r="B29" s="280">
        <v>2800</v>
      </c>
      <c r="C29" s="280">
        <v>100</v>
      </c>
      <c r="D29" s="280">
        <f t="shared" si="1"/>
        <v>280</v>
      </c>
      <c r="E29" s="240" t="s">
        <v>42</v>
      </c>
      <c r="F29" s="241">
        <v>0.1</v>
      </c>
      <c r="G29" s="242">
        <v>0.2</v>
      </c>
      <c r="H29" s="242"/>
      <c r="I29" s="242" t="s">
        <v>108</v>
      </c>
      <c r="J29" s="242">
        <v>0.5</v>
      </c>
      <c r="K29" s="242">
        <v>0.3</v>
      </c>
      <c r="L29" s="281">
        <f t="shared" si="0"/>
        <v>60</v>
      </c>
      <c r="M29" s="280">
        <f t="shared" si="0"/>
        <v>0</v>
      </c>
      <c r="N29" s="280">
        <f t="shared" si="0"/>
        <v>0</v>
      </c>
      <c r="O29" s="280">
        <f t="shared" si="0"/>
        <v>140</v>
      </c>
      <c r="P29" s="240">
        <f t="shared" si="0"/>
        <v>80</v>
      </c>
    </row>
    <row r="30" spans="1:17" ht="16.149999999999999" customHeight="1">
      <c r="A30" s="279" t="s">
        <v>470</v>
      </c>
      <c r="B30" s="280">
        <v>1650</v>
      </c>
      <c r="C30" s="280">
        <v>120</v>
      </c>
      <c r="D30" s="280">
        <f t="shared" si="1"/>
        <v>200</v>
      </c>
      <c r="E30" s="240"/>
      <c r="F30" s="241"/>
      <c r="G30" s="242"/>
      <c r="H30" s="242"/>
      <c r="I30" s="242" t="s">
        <v>108</v>
      </c>
      <c r="J30" s="242">
        <v>0.5</v>
      </c>
      <c r="K30" s="242">
        <v>0.5</v>
      </c>
      <c r="L30" s="281">
        <f t="shared" si="0"/>
        <v>0</v>
      </c>
      <c r="M30" s="280">
        <f t="shared" si="0"/>
        <v>0</v>
      </c>
      <c r="N30" s="280">
        <f t="shared" si="0"/>
        <v>0</v>
      </c>
      <c r="O30" s="280">
        <f t="shared" si="0"/>
        <v>100</v>
      </c>
      <c r="P30" s="240">
        <f t="shared" si="0"/>
        <v>100</v>
      </c>
    </row>
    <row r="31" spans="1:17" ht="16.149999999999999" customHeight="1">
      <c r="A31" s="580" t="s">
        <v>471</v>
      </c>
      <c r="B31" s="548">
        <v>450</v>
      </c>
      <c r="C31" s="548">
        <v>70</v>
      </c>
      <c r="D31" s="548">
        <f t="shared" si="1"/>
        <v>30</v>
      </c>
      <c r="E31" s="581"/>
      <c r="F31" s="582"/>
      <c r="G31" s="545"/>
      <c r="H31" s="545"/>
      <c r="I31" s="545">
        <v>1</v>
      </c>
      <c r="J31" s="545"/>
      <c r="K31" s="545" t="s">
        <v>108</v>
      </c>
      <c r="L31" s="583">
        <f t="shared" si="0"/>
        <v>0</v>
      </c>
      <c r="M31" s="548">
        <f t="shared" si="0"/>
        <v>0</v>
      </c>
      <c r="N31" s="548">
        <f t="shared" si="0"/>
        <v>30</v>
      </c>
      <c r="O31" s="548">
        <f t="shared" si="0"/>
        <v>0</v>
      </c>
      <c r="P31" s="581">
        <f t="shared" si="0"/>
        <v>0</v>
      </c>
    </row>
    <row r="32" spans="1:17" s="584" customFormat="1" ht="16.149999999999999" customHeight="1">
      <c r="A32" s="580" t="s">
        <v>472</v>
      </c>
      <c r="B32" s="548"/>
      <c r="C32" s="548"/>
      <c r="D32" s="548">
        <v>150</v>
      </c>
      <c r="E32" s="240" t="s">
        <v>27</v>
      </c>
      <c r="F32" s="582"/>
      <c r="G32" s="545">
        <v>1</v>
      </c>
      <c r="H32" s="545"/>
      <c r="I32" s="545"/>
      <c r="J32" s="545" t="s">
        <v>108</v>
      </c>
      <c r="K32" s="545"/>
      <c r="L32" s="583">
        <f t="shared" si="0"/>
        <v>150</v>
      </c>
      <c r="M32" s="548">
        <f t="shared" si="0"/>
        <v>0</v>
      </c>
      <c r="N32" s="548">
        <f t="shared" si="0"/>
        <v>0</v>
      </c>
      <c r="O32" s="548">
        <f t="shared" si="0"/>
        <v>0</v>
      </c>
      <c r="P32" s="581">
        <f t="shared" si="0"/>
        <v>0</v>
      </c>
    </row>
    <row r="33" spans="1:16" s="584" customFormat="1" ht="16.149999999999999" customHeight="1">
      <c r="A33" s="279" t="s">
        <v>609</v>
      </c>
      <c r="B33" s="280">
        <v>3000</v>
      </c>
      <c r="C33" s="280">
        <v>110</v>
      </c>
      <c r="D33" s="280">
        <f t="shared" si="1"/>
        <v>330</v>
      </c>
      <c r="E33" s="240" t="s">
        <v>473</v>
      </c>
      <c r="F33" s="241">
        <v>0.9</v>
      </c>
      <c r="G33" s="242">
        <v>0.1</v>
      </c>
      <c r="H33" s="242" t="s">
        <v>108</v>
      </c>
      <c r="I33" s="242" t="s">
        <v>108</v>
      </c>
      <c r="J33" s="242"/>
      <c r="K33" s="242"/>
      <c r="L33" s="281">
        <f t="shared" si="0"/>
        <v>30</v>
      </c>
      <c r="M33" s="280">
        <f t="shared" si="0"/>
        <v>0</v>
      </c>
      <c r="N33" s="280">
        <f t="shared" si="0"/>
        <v>0</v>
      </c>
      <c r="O33" s="280">
        <f t="shared" si="0"/>
        <v>0</v>
      </c>
      <c r="P33" s="240">
        <f t="shared" si="0"/>
        <v>0</v>
      </c>
    </row>
    <row r="34" spans="1:16" ht="16.149999999999999" customHeight="1">
      <c r="A34" s="279"/>
      <c r="B34" s="280"/>
      <c r="C34" s="280"/>
      <c r="D34" s="280"/>
      <c r="E34" s="240"/>
      <c r="F34" s="241"/>
      <c r="G34" s="242"/>
      <c r="H34" s="242"/>
      <c r="I34" s="242"/>
      <c r="J34" s="242"/>
      <c r="K34" s="242"/>
      <c r="L34" s="281"/>
      <c r="M34" s="280"/>
      <c r="N34" s="280"/>
      <c r="O34" s="280"/>
      <c r="P34" s="240"/>
    </row>
    <row r="35" spans="1:16" ht="16.149999999999999" customHeight="1">
      <c r="A35" s="304" t="s">
        <v>516</v>
      </c>
      <c r="B35" s="305">
        <f>SUM(B36:B37)</f>
        <v>800</v>
      </c>
      <c r="C35" s="280"/>
      <c r="D35" s="305">
        <f>SUM(D36:D37)</f>
        <v>160</v>
      </c>
      <c r="E35" s="240"/>
      <c r="F35" s="241"/>
      <c r="G35" s="242"/>
      <c r="H35" s="242"/>
      <c r="I35" s="242"/>
      <c r="J35" s="242"/>
      <c r="K35" s="242"/>
      <c r="L35" s="293">
        <f>SUM(L36:L37)</f>
        <v>60</v>
      </c>
      <c r="M35" s="305">
        <f>SUM(M36:M37)</f>
        <v>0</v>
      </c>
      <c r="N35" s="305">
        <f>SUM(N36:N37)</f>
        <v>100</v>
      </c>
      <c r="O35" s="305">
        <f>SUM(O36:O37)</f>
        <v>0</v>
      </c>
      <c r="P35" s="306">
        <f>SUM(P36:P37)</f>
        <v>0</v>
      </c>
    </row>
    <row r="36" spans="1:16" ht="16.149999999999999" customHeight="1">
      <c r="A36" s="321" t="s">
        <v>610</v>
      </c>
      <c r="B36" s="280">
        <v>800</v>
      </c>
      <c r="C36" s="280">
        <v>70</v>
      </c>
      <c r="D36" s="280">
        <f>ROUND(C36*$B36/1000,-1)</f>
        <v>60</v>
      </c>
      <c r="E36" s="240" t="s">
        <v>28</v>
      </c>
      <c r="F36" s="241"/>
      <c r="G36" s="242">
        <v>1</v>
      </c>
      <c r="H36" s="242"/>
      <c r="I36" s="242"/>
      <c r="J36" s="242"/>
      <c r="K36" s="242"/>
      <c r="L36" s="281">
        <f t="shared" ref="L36:P37" si="2">ROUND(G36*$D36,-1)</f>
        <v>60</v>
      </c>
      <c r="M36" s="280">
        <f t="shared" si="2"/>
        <v>0</v>
      </c>
      <c r="N36" s="280">
        <f t="shared" si="2"/>
        <v>0</v>
      </c>
      <c r="O36" s="280">
        <f t="shared" si="2"/>
        <v>0</v>
      </c>
      <c r="P36" s="240">
        <f t="shared" si="2"/>
        <v>0</v>
      </c>
    </row>
    <row r="37" spans="1:16" ht="16.149999999999999" customHeight="1">
      <c r="A37" s="279" t="s">
        <v>508</v>
      </c>
      <c r="B37" s="280" t="s">
        <v>108</v>
      </c>
      <c r="C37" s="280" t="s">
        <v>108</v>
      </c>
      <c r="D37" s="280">
        <v>100</v>
      </c>
      <c r="E37" s="240" t="s">
        <v>108</v>
      </c>
      <c r="F37" s="241" t="s">
        <v>108</v>
      </c>
      <c r="G37" s="242" t="s">
        <v>108</v>
      </c>
      <c r="H37" s="242" t="s">
        <v>108</v>
      </c>
      <c r="I37" s="242">
        <v>1</v>
      </c>
      <c r="J37" s="242" t="s">
        <v>108</v>
      </c>
      <c r="K37" s="242"/>
      <c r="L37" s="281">
        <f t="shared" si="2"/>
        <v>0</v>
      </c>
      <c r="M37" s="280">
        <f t="shared" si="2"/>
        <v>0</v>
      </c>
      <c r="N37" s="280">
        <f t="shared" si="2"/>
        <v>100</v>
      </c>
      <c r="O37" s="280">
        <f t="shared" si="2"/>
        <v>0</v>
      </c>
      <c r="P37" s="240">
        <f t="shared" si="2"/>
        <v>0</v>
      </c>
    </row>
    <row r="38" spans="1:16" ht="16.149999999999999" customHeight="1">
      <c r="A38" s="279"/>
      <c r="B38" s="280"/>
      <c r="C38" s="280"/>
      <c r="D38" s="280"/>
      <c r="E38" s="240"/>
      <c r="F38" s="241"/>
      <c r="G38" s="242"/>
      <c r="H38" s="242"/>
      <c r="I38" s="242"/>
      <c r="J38" s="242"/>
      <c r="K38" s="242"/>
      <c r="L38" s="281" t="s">
        <v>108</v>
      </c>
      <c r="M38" s="280" t="s">
        <v>108</v>
      </c>
      <c r="N38" s="280" t="s">
        <v>108</v>
      </c>
      <c r="O38" s="280" t="s">
        <v>108</v>
      </c>
      <c r="P38" s="240" t="s">
        <v>108</v>
      </c>
    </row>
    <row r="39" spans="1:16" ht="16.149999999999999" customHeight="1">
      <c r="A39" s="304" t="s">
        <v>517</v>
      </c>
      <c r="B39" s="305">
        <f>SUM(B40:B42)</f>
        <v>34650</v>
      </c>
      <c r="C39" s="280"/>
      <c r="D39" s="305">
        <f>SUM(D40:D42)</f>
        <v>2190</v>
      </c>
      <c r="E39" s="298"/>
      <c r="F39" s="241"/>
      <c r="G39" s="299"/>
      <c r="H39" s="299"/>
      <c r="I39" s="299"/>
      <c r="J39" s="299"/>
      <c r="K39" s="241"/>
      <c r="L39" s="318">
        <f>SUM(L40:L42)</f>
        <v>220</v>
      </c>
      <c r="M39" s="319">
        <f>SUM(M40:M42)</f>
        <v>0</v>
      </c>
      <c r="N39" s="305">
        <f>SUM(N40:N42)</f>
        <v>0</v>
      </c>
      <c r="O39" s="305">
        <f>SUM(O40:O42)</f>
        <v>0</v>
      </c>
      <c r="P39" s="306">
        <f>SUM(P40:P42)</f>
        <v>0</v>
      </c>
    </row>
    <row r="40" spans="1:16" ht="16.149999999999999" customHeight="1">
      <c r="A40" s="279" t="s">
        <v>611</v>
      </c>
      <c r="B40" s="280">
        <v>29000</v>
      </c>
      <c r="C40" s="280">
        <v>60</v>
      </c>
      <c r="D40" s="280">
        <f>ROUND(C40*$B40/1000,-1)</f>
        <v>1740</v>
      </c>
      <c r="E40" s="298" t="s">
        <v>473</v>
      </c>
      <c r="F40" s="241">
        <v>0.9</v>
      </c>
      <c r="G40" s="299">
        <v>0.1</v>
      </c>
      <c r="H40" s="299" t="s">
        <v>108</v>
      </c>
      <c r="I40" s="299" t="s">
        <v>108</v>
      </c>
      <c r="J40" s="299" t="s">
        <v>108</v>
      </c>
      <c r="K40" s="241"/>
      <c r="L40" s="281">
        <f t="shared" ref="L40:P41" si="3">ROUND(G40*$D40,-1)</f>
        <v>170</v>
      </c>
      <c r="M40" s="280">
        <f t="shared" si="3"/>
        <v>0</v>
      </c>
      <c r="N40" s="280">
        <f t="shared" si="3"/>
        <v>0</v>
      </c>
      <c r="O40" s="280">
        <f t="shared" si="3"/>
        <v>0</v>
      </c>
      <c r="P40" s="240">
        <f t="shared" si="3"/>
        <v>0</v>
      </c>
    </row>
    <row r="41" spans="1:16" ht="16.149999999999999" customHeight="1">
      <c r="A41" s="279" t="s">
        <v>204</v>
      </c>
      <c r="B41" s="280">
        <v>5650</v>
      </c>
      <c r="C41" s="280">
        <v>80</v>
      </c>
      <c r="D41" s="280">
        <f>ROUND(C41*$B41/1000,-1)</f>
        <v>450</v>
      </c>
      <c r="E41" s="298" t="s">
        <v>473</v>
      </c>
      <c r="F41" s="241">
        <v>0.9</v>
      </c>
      <c r="G41" s="242">
        <v>0.1</v>
      </c>
      <c r="H41" s="242" t="s">
        <v>108</v>
      </c>
      <c r="I41" s="242" t="s">
        <v>108</v>
      </c>
      <c r="J41" s="242"/>
      <c r="K41" s="242"/>
      <c r="L41" s="281">
        <f t="shared" si="3"/>
        <v>50</v>
      </c>
      <c r="M41" s="280">
        <f t="shared" si="3"/>
        <v>0</v>
      </c>
      <c r="N41" s="280">
        <f t="shared" si="3"/>
        <v>0</v>
      </c>
      <c r="O41" s="280">
        <f t="shared" si="3"/>
        <v>0</v>
      </c>
      <c r="P41" s="240">
        <f t="shared" si="3"/>
        <v>0</v>
      </c>
    </row>
    <row r="42" spans="1:16" ht="16.149999999999999" customHeight="1">
      <c r="A42" s="279"/>
      <c r="B42" s="280"/>
      <c r="C42" s="280"/>
      <c r="D42" s="280"/>
      <c r="E42" s="240"/>
      <c r="F42" s="241"/>
      <c r="G42" s="242"/>
      <c r="H42" s="242"/>
      <c r="I42" s="242"/>
      <c r="J42" s="242"/>
      <c r="K42" s="242"/>
      <c r="L42" s="281"/>
      <c r="M42" s="280"/>
      <c r="N42" s="280"/>
      <c r="O42" s="280"/>
      <c r="P42" s="240"/>
    </row>
    <row r="43" spans="1:16" ht="16.149999999999999" customHeight="1">
      <c r="A43" s="303" t="s">
        <v>205</v>
      </c>
      <c r="B43" s="239">
        <f>B44+B48+B53+B61</f>
        <v>87900</v>
      </c>
      <c r="C43" s="617">
        <f>D43/B43*1000</f>
        <v>111.14903299203641</v>
      </c>
      <c r="D43" s="239">
        <f>D44+D48+D53+D61</f>
        <v>9770</v>
      </c>
      <c r="E43" s="240"/>
      <c r="F43" s="241"/>
      <c r="G43" s="242"/>
      <c r="H43" s="242"/>
      <c r="I43" s="242"/>
      <c r="J43" s="242"/>
      <c r="K43" s="242"/>
      <c r="L43" s="255">
        <f>SUM(L44+L48+L53+L61)</f>
        <v>2650</v>
      </c>
      <c r="M43" s="404">
        <f>SUM(M44+M48+M53+M61)</f>
        <v>1240</v>
      </c>
      <c r="N43" s="404">
        <f>SUM(N44+N48+N53+N61)</f>
        <v>1080</v>
      </c>
      <c r="O43" s="404">
        <f>SUM(O44+O48+O53+O61)</f>
        <v>1730</v>
      </c>
      <c r="P43" s="405">
        <f>SUM(P44+P48+P53+P61)</f>
        <v>1400</v>
      </c>
    </row>
    <row r="44" spans="1:16" ht="16.149999999999999" customHeight="1">
      <c r="A44" s="304" t="s">
        <v>518</v>
      </c>
      <c r="B44" s="305">
        <f>SUM(B45:B46)</f>
        <v>3500</v>
      </c>
      <c r="C44" s="280"/>
      <c r="D44" s="305">
        <f>SUM(D45:D46)</f>
        <v>350</v>
      </c>
      <c r="E44" s="240"/>
      <c r="F44" s="241"/>
      <c r="G44" s="242"/>
      <c r="H44" s="242"/>
      <c r="I44" s="242"/>
      <c r="J44" s="242"/>
      <c r="K44" s="242"/>
      <c r="L44" s="320">
        <f>SUM(L45:L46)</f>
        <v>60</v>
      </c>
      <c r="M44" s="319">
        <f>SUM(M45:M46)</f>
        <v>0</v>
      </c>
      <c r="N44" s="305">
        <f>SUM(N45:N46)</f>
        <v>0</v>
      </c>
      <c r="O44" s="305">
        <f>SUM(O45:O46)</f>
        <v>0</v>
      </c>
      <c r="P44" s="306">
        <f>SUM(P45:P46)</f>
        <v>0</v>
      </c>
    </row>
    <row r="45" spans="1:16" ht="16.149999999999999" customHeight="1">
      <c r="A45" s="321" t="s">
        <v>206</v>
      </c>
      <c r="B45" s="280">
        <v>3000</v>
      </c>
      <c r="C45" s="280">
        <v>100</v>
      </c>
      <c r="D45" s="280">
        <f>ROUND(C45*$B45/1000,-1)</f>
        <v>300</v>
      </c>
      <c r="E45" s="240" t="s">
        <v>612</v>
      </c>
      <c r="F45" s="241">
        <v>0.8</v>
      </c>
      <c r="G45" s="242">
        <v>0.2</v>
      </c>
      <c r="H45" s="242" t="s">
        <v>108</v>
      </c>
      <c r="I45" s="242" t="s">
        <v>108</v>
      </c>
      <c r="J45" s="242"/>
      <c r="K45" s="242"/>
      <c r="L45" s="312">
        <f t="shared" ref="L45:P46" si="4">ROUND(G45*$D45,-1)</f>
        <v>60</v>
      </c>
      <c r="M45" s="313">
        <f t="shared" si="4"/>
        <v>0</v>
      </c>
      <c r="N45" s="313">
        <f t="shared" si="4"/>
        <v>0</v>
      </c>
      <c r="O45" s="313">
        <f t="shared" si="4"/>
        <v>0</v>
      </c>
      <c r="P45" s="314">
        <f t="shared" si="4"/>
        <v>0</v>
      </c>
    </row>
    <row r="46" spans="1:16" ht="16.149999999999999" customHeight="1">
      <c r="A46" s="279" t="s">
        <v>370</v>
      </c>
      <c r="B46" s="280">
        <v>500</v>
      </c>
      <c r="C46" s="280">
        <v>100</v>
      </c>
      <c r="D46" s="280">
        <f>ROUND(C46*$B46/1000,-1)</f>
        <v>50</v>
      </c>
      <c r="E46" s="240" t="s">
        <v>108</v>
      </c>
      <c r="F46" s="241" t="s">
        <v>108</v>
      </c>
      <c r="G46" s="242" t="s">
        <v>108</v>
      </c>
      <c r="H46" s="242" t="s">
        <v>108</v>
      </c>
      <c r="I46" s="242" t="s">
        <v>108</v>
      </c>
      <c r="J46" s="242" t="s">
        <v>108</v>
      </c>
      <c r="K46" s="242"/>
      <c r="L46" s="281">
        <f t="shared" si="4"/>
        <v>0</v>
      </c>
      <c r="M46" s="280">
        <f t="shared" si="4"/>
        <v>0</v>
      </c>
      <c r="N46" s="280">
        <f t="shared" si="4"/>
        <v>0</v>
      </c>
      <c r="O46" s="280">
        <f t="shared" si="4"/>
        <v>0</v>
      </c>
      <c r="P46" s="240">
        <f t="shared" si="4"/>
        <v>0</v>
      </c>
    </row>
    <row r="47" spans="1:16" ht="16.149999999999999" customHeight="1">
      <c r="A47" s="279"/>
      <c r="B47" s="280"/>
      <c r="C47" s="280"/>
      <c r="D47" s="280"/>
      <c r="E47" s="240"/>
      <c r="F47" s="241"/>
      <c r="G47" s="242"/>
      <c r="H47" s="242"/>
      <c r="I47" s="242"/>
      <c r="J47" s="242"/>
      <c r="K47" s="242"/>
      <c r="L47" s="281" t="s">
        <v>108</v>
      </c>
      <c r="M47" s="280"/>
      <c r="N47" s="280"/>
      <c r="O47" s="280"/>
      <c r="P47" s="240"/>
    </row>
    <row r="48" spans="1:16" ht="16.149999999999999" customHeight="1">
      <c r="A48" s="304" t="s">
        <v>519</v>
      </c>
      <c r="B48" s="305">
        <f>SUM(B49:B51)</f>
        <v>30200</v>
      </c>
      <c r="C48" s="280"/>
      <c r="D48" s="305">
        <f>SUM(D49:D51)</f>
        <v>2860</v>
      </c>
      <c r="E48" s="240"/>
      <c r="F48" s="241"/>
      <c r="G48" s="242"/>
      <c r="H48" s="242"/>
      <c r="I48" s="242"/>
      <c r="J48" s="242"/>
      <c r="K48" s="242"/>
      <c r="L48" s="293">
        <f>SUM(L49:L51)</f>
        <v>750</v>
      </c>
      <c r="M48" s="311">
        <f>SUM(M49:M51)</f>
        <v>0</v>
      </c>
      <c r="N48" s="311">
        <f>SUM(N49:N51)</f>
        <v>0</v>
      </c>
      <c r="O48" s="311">
        <f>SUM(O49:O51)</f>
        <v>800</v>
      </c>
      <c r="P48" s="294">
        <f>SUM(P49:P51)</f>
        <v>770</v>
      </c>
    </row>
    <row r="49" spans="1:16" ht="16.149999999999999" customHeight="1">
      <c r="A49" s="580" t="s">
        <v>208</v>
      </c>
      <c r="B49" s="548">
        <v>25000</v>
      </c>
      <c r="C49" s="548">
        <v>100</v>
      </c>
      <c r="D49" s="548">
        <f>ROUND(C49*$B49/1000,-1)</f>
        <v>2500</v>
      </c>
      <c r="E49" s="581" t="s">
        <v>100</v>
      </c>
      <c r="F49" s="582">
        <v>0.2</v>
      </c>
      <c r="G49" s="545">
        <v>0.3</v>
      </c>
      <c r="H49" s="545" t="s">
        <v>108</v>
      </c>
      <c r="I49" s="545" t="s">
        <v>108</v>
      </c>
      <c r="J49" s="545">
        <v>0.25</v>
      </c>
      <c r="K49" s="545">
        <v>0.25</v>
      </c>
      <c r="L49" s="583">
        <f t="shared" ref="L49:P51" si="5">ROUND(G49*$D49,-1)</f>
        <v>750</v>
      </c>
      <c r="M49" s="280">
        <f t="shared" si="5"/>
        <v>0</v>
      </c>
      <c r="N49" s="548">
        <f t="shared" si="5"/>
        <v>0</v>
      </c>
      <c r="O49" s="548">
        <f t="shared" si="5"/>
        <v>630</v>
      </c>
      <c r="P49" s="581">
        <f t="shared" si="5"/>
        <v>630</v>
      </c>
    </row>
    <row r="50" spans="1:16" ht="16.149999999999999" customHeight="1">
      <c r="A50" s="279" t="s">
        <v>209</v>
      </c>
      <c r="B50" s="280">
        <v>4000</v>
      </c>
      <c r="C50" s="280">
        <v>70</v>
      </c>
      <c r="D50" s="280">
        <f>ROUND(C50*$B50/1000,-1)</f>
        <v>280</v>
      </c>
      <c r="E50" s="240"/>
      <c r="F50" s="241"/>
      <c r="G50" s="242"/>
      <c r="H50" s="242"/>
      <c r="I50" s="242"/>
      <c r="J50" s="242">
        <v>0.5</v>
      </c>
      <c r="K50" s="242">
        <v>0.5</v>
      </c>
      <c r="L50" s="281">
        <f t="shared" si="5"/>
        <v>0</v>
      </c>
      <c r="M50" s="280">
        <f t="shared" si="5"/>
        <v>0</v>
      </c>
      <c r="N50" s="280">
        <f t="shared" si="5"/>
        <v>0</v>
      </c>
      <c r="O50" s="280">
        <f t="shared" si="5"/>
        <v>140</v>
      </c>
      <c r="P50" s="240">
        <f t="shared" si="5"/>
        <v>140</v>
      </c>
    </row>
    <row r="51" spans="1:16" s="584" customFormat="1" ht="16.149999999999999" customHeight="1">
      <c r="A51" s="279" t="s">
        <v>210</v>
      </c>
      <c r="B51" s="280">
        <v>1200</v>
      </c>
      <c r="C51" s="280">
        <v>70</v>
      </c>
      <c r="D51" s="280">
        <f>ROUND(C51*$B51/1000,-1)</f>
        <v>80</v>
      </c>
      <c r="E51" s="240"/>
      <c r="F51" s="241">
        <v>0.6</v>
      </c>
      <c r="G51" s="242"/>
      <c r="H51" s="242"/>
      <c r="I51" s="242" t="s">
        <v>108</v>
      </c>
      <c r="J51" s="242">
        <v>0.4</v>
      </c>
      <c r="K51" s="242"/>
      <c r="L51" s="281">
        <f t="shared" si="5"/>
        <v>0</v>
      </c>
      <c r="M51" s="280">
        <f t="shared" si="5"/>
        <v>0</v>
      </c>
      <c r="N51" s="280">
        <f t="shared" si="5"/>
        <v>0</v>
      </c>
      <c r="O51" s="280">
        <f t="shared" si="5"/>
        <v>30</v>
      </c>
      <c r="P51" s="240">
        <f t="shared" si="5"/>
        <v>0</v>
      </c>
    </row>
    <row r="52" spans="1:16" ht="16.149999999999999" customHeight="1">
      <c r="A52" s="279"/>
      <c r="B52" s="280"/>
      <c r="C52" s="280"/>
      <c r="D52" s="280"/>
      <c r="E52" s="240"/>
      <c r="F52" s="241"/>
      <c r="G52" s="242"/>
      <c r="H52" s="242"/>
      <c r="I52" s="242"/>
      <c r="J52" s="242"/>
      <c r="K52" s="242"/>
      <c r="L52" s="281"/>
      <c r="M52" s="280"/>
      <c r="N52" s="280"/>
      <c r="O52" s="280"/>
      <c r="P52" s="240"/>
    </row>
    <row r="53" spans="1:16" ht="16.149999999999999" customHeight="1">
      <c r="A53" s="304" t="s">
        <v>520</v>
      </c>
      <c r="B53" s="305">
        <f>SUM(B54:B59)</f>
        <v>41900</v>
      </c>
      <c r="C53" s="280"/>
      <c r="D53" s="305">
        <f>SUM(D54:D59)</f>
        <v>5580</v>
      </c>
      <c r="E53" s="240"/>
      <c r="F53" s="241"/>
      <c r="G53" s="242"/>
      <c r="H53" s="242"/>
      <c r="I53" s="242"/>
      <c r="J53" s="242"/>
      <c r="K53" s="242"/>
      <c r="L53" s="293">
        <f>SUM(L54:L60)</f>
        <v>1060</v>
      </c>
      <c r="M53" s="305">
        <f>SUM(M54:M60)</f>
        <v>1240</v>
      </c>
      <c r="N53" s="305">
        <f>SUM(N54:N60)</f>
        <v>1080</v>
      </c>
      <c r="O53" s="305">
        <f>SUM(O54:O60)</f>
        <v>870</v>
      </c>
      <c r="P53" s="306">
        <f>SUM(P54:P60)</f>
        <v>490</v>
      </c>
    </row>
    <row r="54" spans="1:16" ht="16.149999999999999" customHeight="1">
      <c r="A54" s="321" t="s">
        <v>376</v>
      </c>
      <c r="B54" s="280">
        <v>16800</v>
      </c>
      <c r="C54" s="280">
        <v>160</v>
      </c>
      <c r="D54" s="280">
        <f t="shared" ref="D54:D59" si="6">ROUND(C54*$B54/1000,-1)</f>
        <v>2690</v>
      </c>
      <c r="E54" s="240" t="s">
        <v>30</v>
      </c>
      <c r="F54" s="241" t="s">
        <v>108</v>
      </c>
      <c r="G54" s="242">
        <v>0.3</v>
      </c>
      <c r="H54" s="242">
        <v>0.3</v>
      </c>
      <c r="I54" s="242" t="s">
        <v>108</v>
      </c>
      <c r="J54" s="242">
        <v>0.2</v>
      </c>
      <c r="K54" s="242"/>
      <c r="L54" s="281">
        <f t="shared" ref="L54:P59" si="7">ROUND(G54*$D54,-1)</f>
        <v>810</v>
      </c>
      <c r="M54" s="280">
        <f t="shared" si="7"/>
        <v>810</v>
      </c>
      <c r="N54" s="280">
        <f t="shared" si="7"/>
        <v>0</v>
      </c>
      <c r="O54" s="280">
        <f t="shared" si="7"/>
        <v>540</v>
      </c>
      <c r="P54" s="240">
        <f t="shared" si="7"/>
        <v>0</v>
      </c>
    </row>
    <row r="55" spans="1:16" ht="16.149999999999999" customHeight="1">
      <c r="A55" s="279" t="s">
        <v>613</v>
      </c>
      <c r="B55" s="280">
        <v>8400</v>
      </c>
      <c r="C55" s="280">
        <v>150</v>
      </c>
      <c r="D55" s="280">
        <f t="shared" si="6"/>
        <v>1260</v>
      </c>
      <c r="E55" s="240" t="s">
        <v>30</v>
      </c>
      <c r="F55" s="241" t="s">
        <v>108</v>
      </c>
      <c r="G55" s="242">
        <v>0.2</v>
      </c>
      <c r="H55" s="242"/>
      <c r="I55" s="242">
        <v>0.4</v>
      </c>
      <c r="J55" s="242">
        <v>0.2</v>
      </c>
      <c r="K55" s="242"/>
      <c r="L55" s="281">
        <f t="shared" si="7"/>
        <v>250</v>
      </c>
      <c r="M55" s="280">
        <f t="shared" si="7"/>
        <v>0</v>
      </c>
      <c r="N55" s="280">
        <f t="shared" si="7"/>
        <v>500</v>
      </c>
      <c r="O55" s="280">
        <f t="shared" si="7"/>
        <v>250</v>
      </c>
      <c r="P55" s="240">
        <f t="shared" si="7"/>
        <v>0</v>
      </c>
    </row>
    <row r="56" spans="1:16" ht="16.149999999999999" customHeight="1">
      <c r="A56" s="279" t="s">
        <v>614</v>
      </c>
      <c r="B56" s="280">
        <v>8400</v>
      </c>
      <c r="C56" s="280">
        <v>120</v>
      </c>
      <c r="D56" s="280">
        <f t="shared" si="6"/>
        <v>1010</v>
      </c>
      <c r="E56" s="240"/>
      <c r="F56" s="241" t="s">
        <v>108</v>
      </c>
      <c r="G56" s="242"/>
      <c r="H56" s="242">
        <v>0.3</v>
      </c>
      <c r="I56" s="242">
        <v>0.4</v>
      </c>
      <c r="J56" s="242"/>
      <c r="K56" s="242">
        <v>0.3</v>
      </c>
      <c r="L56" s="281">
        <f t="shared" si="7"/>
        <v>0</v>
      </c>
      <c r="M56" s="280">
        <f t="shared" si="7"/>
        <v>300</v>
      </c>
      <c r="N56" s="280">
        <f t="shared" si="7"/>
        <v>400</v>
      </c>
      <c r="O56" s="280">
        <f t="shared" si="7"/>
        <v>0</v>
      </c>
      <c r="P56" s="240">
        <f t="shared" si="7"/>
        <v>300</v>
      </c>
    </row>
    <row r="57" spans="1:16" ht="16.149999999999999" customHeight="1">
      <c r="A57" s="279" t="s">
        <v>615</v>
      </c>
      <c r="B57" s="280">
        <v>4800</v>
      </c>
      <c r="C57" s="280">
        <v>70</v>
      </c>
      <c r="D57" s="280">
        <f t="shared" si="6"/>
        <v>340</v>
      </c>
      <c r="E57" s="240"/>
      <c r="F57" s="241" t="s">
        <v>108</v>
      </c>
      <c r="G57" s="242"/>
      <c r="H57" s="242">
        <v>0.3</v>
      </c>
      <c r="I57" s="242">
        <v>0.4</v>
      </c>
      <c r="J57" s="242"/>
      <c r="K57" s="242">
        <v>0.3</v>
      </c>
      <c r="L57" s="281">
        <f t="shared" si="7"/>
        <v>0</v>
      </c>
      <c r="M57" s="280">
        <f t="shared" si="7"/>
        <v>100</v>
      </c>
      <c r="N57" s="280">
        <f t="shared" si="7"/>
        <v>140</v>
      </c>
      <c r="O57" s="280">
        <f t="shared" si="7"/>
        <v>0</v>
      </c>
      <c r="P57" s="240">
        <f t="shared" si="7"/>
        <v>100</v>
      </c>
    </row>
    <row r="58" spans="1:16" ht="16.149999999999999" customHeight="1">
      <c r="A58" s="279" t="s">
        <v>616</v>
      </c>
      <c r="B58" s="280">
        <v>1100</v>
      </c>
      <c r="C58" s="280">
        <v>80</v>
      </c>
      <c r="D58" s="280">
        <f t="shared" si="6"/>
        <v>90</v>
      </c>
      <c r="E58" s="240"/>
      <c r="F58" s="241" t="s">
        <v>108</v>
      </c>
      <c r="G58" s="242"/>
      <c r="H58" s="242">
        <v>0.3</v>
      </c>
      <c r="I58" s="242">
        <v>0.4</v>
      </c>
      <c r="J58" s="242"/>
      <c r="K58" s="242">
        <v>0.3</v>
      </c>
      <c r="L58" s="281">
        <f t="shared" si="7"/>
        <v>0</v>
      </c>
      <c r="M58" s="280">
        <f t="shared" si="7"/>
        <v>30</v>
      </c>
      <c r="N58" s="280">
        <f t="shared" si="7"/>
        <v>40</v>
      </c>
      <c r="O58" s="280">
        <f t="shared" si="7"/>
        <v>0</v>
      </c>
      <c r="P58" s="240">
        <f t="shared" si="7"/>
        <v>30</v>
      </c>
    </row>
    <row r="59" spans="1:16" ht="16.149999999999999" customHeight="1">
      <c r="A59" s="279" t="s">
        <v>617</v>
      </c>
      <c r="B59" s="280">
        <v>2400</v>
      </c>
      <c r="C59" s="280">
        <v>80</v>
      </c>
      <c r="D59" s="280">
        <f t="shared" si="6"/>
        <v>190</v>
      </c>
      <c r="E59" s="240"/>
      <c r="F59" s="241" t="s">
        <v>108</v>
      </c>
      <c r="G59" s="242"/>
      <c r="H59" s="242"/>
      <c r="I59" s="242" t="s">
        <v>108</v>
      </c>
      <c r="J59" s="242">
        <v>0.4</v>
      </c>
      <c r="K59" s="242">
        <v>0.3</v>
      </c>
      <c r="L59" s="281">
        <f t="shared" si="7"/>
        <v>0</v>
      </c>
      <c r="M59" s="280">
        <f t="shared" si="7"/>
        <v>0</v>
      </c>
      <c r="N59" s="280">
        <f t="shared" si="7"/>
        <v>0</v>
      </c>
      <c r="O59" s="280">
        <f t="shared" si="7"/>
        <v>80</v>
      </c>
      <c r="P59" s="240">
        <f t="shared" si="7"/>
        <v>60</v>
      </c>
    </row>
    <row r="60" spans="1:16" ht="16.149999999999999" customHeight="1">
      <c r="A60" s="279"/>
      <c r="B60" s="280"/>
      <c r="C60" s="280"/>
      <c r="D60" s="313"/>
      <c r="E60" s="240"/>
      <c r="F60" s="241"/>
      <c r="G60" s="242"/>
      <c r="H60" s="242"/>
      <c r="I60" s="242"/>
      <c r="J60" s="242"/>
      <c r="K60" s="242"/>
      <c r="L60" s="281"/>
      <c r="M60" s="280"/>
      <c r="N60" s="280"/>
      <c r="O60" s="280"/>
      <c r="P60" s="240"/>
    </row>
    <row r="61" spans="1:16" ht="16.149999999999999" customHeight="1">
      <c r="A61" s="304" t="s">
        <v>618</v>
      </c>
      <c r="B61" s="305">
        <f>SUM(B62:B67)</f>
        <v>12300</v>
      </c>
      <c r="C61" s="280"/>
      <c r="D61" s="305">
        <f>SUM(D62:D67)</f>
        <v>980</v>
      </c>
      <c r="E61" s="240"/>
      <c r="F61" s="241"/>
      <c r="G61" s="242"/>
      <c r="H61" s="242"/>
      <c r="I61" s="242"/>
      <c r="J61" s="242"/>
      <c r="K61" s="242"/>
      <c r="L61" s="293">
        <f>SUM(L62:L67)</f>
        <v>780</v>
      </c>
      <c r="M61" s="305">
        <f>SUM(M62:M67)</f>
        <v>0</v>
      </c>
      <c r="N61" s="305">
        <f>SUM(N62:N67)</f>
        <v>0</v>
      </c>
      <c r="O61" s="305">
        <f>SUM(O62:O67)</f>
        <v>60</v>
      </c>
      <c r="P61" s="306">
        <f>SUM(P62:P67)</f>
        <v>140</v>
      </c>
    </row>
    <row r="62" spans="1:16" ht="16.149999999999999" customHeight="1">
      <c r="A62" s="279" t="s">
        <v>211</v>
      </c>
      <c r="B62" s="280">
        <v>4500</v>
      </c>
      <c r="C62" s="280">
        <v>80</v>
      </c>
      <c r="D62" s="280">
        <f>ROUND(C62*$B62/1000,-1)</f>
        <v>360</v>
      </c>
      <c r="E62" s="240" t="s">
        <v>121</v>
      </c>
      <c r="F62" s="241"/>
      <c r="G62" s="242">
        <v>1</v>
      </c>
      <c r="H62" s="242" t="s">
        <v>108</v>
      </c>
      <c r="I62" s="242" t="s">
        <v>108</v>
      </c>
      <c r="J62" s="242" t="s">
        <v>108</v>
      </c>
      <c r="K62" s="242" t="s">
        <v>108</v>
      </c>
      <c r="L62" s="281">
        <f t="shared" ref="L62:P66" si="8">ROUND(G62*$D62,-1)</f>
        <v>360</v>
      </c>
      <c r="M62" s="280">
        <f t="shared" si="8"/>
        <v>0</v>
      </c>
      <c r="N62" s="280">
        <f t="shared" si="8"/>
        <v>0</v>
      </c>
      <c r="O62" s="280">
        <f t="shared" si="8"/>
        <v>0</v>
      </c>
      <c r="P62" s="240">
        <f t="shared" si="8"/>
        <v>0</v>
      </c>
    </row>
    <row r="63" spans="1:16" ht="16.149999999999999" customHeight="1">
      <c r="A63" s="279" t="s">
        <v>619</v>
      </c>
      <c r="B63" s="280">
        <v>2000</v>
      </c>
      <c r="C63" s="280">
        <v>80</v>
      </c>
      <c r="D63" s="280">
        <f>ROUND(C63*$B63/1000,-1)</f>
        <v>160</v>
      </c>
      <c r="E63" s="240"/>
      <c r="F63" s="241"/>
      <c r="G63" s="242">
        <v>1</v>
      </c>
      <c r="H63" s="242"/>
      <c r="I63" s="242"/>
      <c r="J63" s="242"/>
      <c r="K63" s="242"/>
      <c r="L63" s="281">
        <f>ROUND(G63*$D63,-1)</f>
        <v>160</v>
      </c>
      <c r="M63" s="280">
        <f>ROUND(H63*$D63,-1)</f>
        <v>0</v>
      </c>
      <c r="N63" s="280">
        <f>ROUND(I63*$D63,-1)</f>
        <v>0</v>
      </c>
      <c r="O63" s="280">
        <f>ROUND(J63*$D63,-1)</f>
        <v>0</v>
      </c>
      <c r="P63" s="240">
        <f>ROUND(K63*$D63,-1)</f>
        <v>0</v>
      </c>
    </row>
    <row r="64" spans="1:16" ht="16.149999999999999" customHeight="1">
      <c r="A64" s="279" t="s">
        <v>213</v>
      </c>
      <c r="B64" s="280">
        <v>1800</v>
      </c>
      <c r="C64" s="280">
        <v>80</v>
      </c>
      <c r="D64" s="280">
        <f>ROUND(C64*$B64/1000,-1)</f>
        <v>140</v>
      </c>
      <c r="E64" s="240"/>
      <c r="F64" s="241"/>
      <c r="G64" s="242"/>
      <c r="H64" s="242"/>
      <c r="I64" s="242"/>
      <c r="J64" s="242" t="s">
        <v>108</v>
      </c>
      <c r="K64" s="242">
        <v>1</v>
      </c>
      <c r="L64" s="281">
        <f t="shared" si="8"/>
        <v>0</v>
      </c>
      <c r="M64" s="280">
        <f t="shared" si="8"/>
        <v>0</v>
      </c>
      <c r="N64" s="280">
        <f t="shared" si="8"/>
        <v>0</v>
      </c>
      <c r="O64" s="280">
        <f t="shared" si="8"/>
        <v>0</v>
      </c>
      <c r="P64" s="240">
        <f t="shared" si="8"/>
        <v>140</v>
      </c>
    </row>
    <row r="65" spans="1:16" ht="16.149999999999999" customHeight="1">
      <c r="A65" s="279" t="s">
        <v>214</v>
      </c>
      <c r="B65" s="280">
        <v>800</v>
      </c>
      <c r="C65" s="280">
        <v>80</v>
      </c>
      <c r="D65" s="280">
        <f>ROUND(C65*$B65/1000,-1)</f>
        <v>60</v>
      </c>
      <c r="E65" s="240"/>
      <c r="F65" s="241"/>
      <c r="G65" s="242"/>
      <c r="H65" s="242"/>
      <c r="I65" s="242"/>
      <c r="J65" s="242">
        <v>1</v>
      </c>
      <c r="K65" s="242" t="s">
        <v>108</v>
      </c>
      <c r="L65" s="281">
        <f t="shared" si="8"/>
        <v>0</v>
      </c>
      <c r="M65" s="280">
        <f t="shared" si="8"/>
        <v>0</v>
      </c>
      <c r="N65" s="280">
        <f t="shared" si="8"/>
        <v>0</v>
      </c>
      <c r="O65" s="280">
        <f t="shared" si="8"/>
        <v>60</v>
      </c>
      <c r="P65" s="240">
        <f t="shared" si="8"/>
        <v>0</v>
      </c>
    </row>
    <row r="66" spans="1:16" ht="16.149999999999999" customHeight="1">
      <c r="A66" s="279" t="s">
        <v>215</v>
      </c>
      <c r="B66" s="280">
        <v>3200</v>
      </c>
      <c r="C66" s="280">
        <v>80</v>
      </c>
      <c r="D66" s="280">
        <f>ROUND(C66*$B66/1000,-1)</f>
        <v>260</v>
      </c>
      <c r="E66" s="240"/>
      <c r="F66" s="241"/>
      <c r="G66" s="242">
        <v>1</v>
      </c>
      <c r="H66" s="242"/>
      <c r="I66" s="242" t="s">
        <v>108</v>
      </c>
      <c r="J66" s="242" t="s">
        <v>108</v>
      </c>
      <c r="K66" s="242" t="s">
        <v>108</v>
      </c>
      <c r="L66" s="281">
        <f t="shared" si="8"/>
        <v>260</v>
      </c>
      <c r="M66" s="280">
        <f t="shared" si="8"/>
        <v>0</v>
      </c>
      <c r="N66" s="280">
        <f t="shared" si="8"/>
        <v>0</v>
      </c>
      <c r="O66" s="280">
        <f t="shared" si="8"/>
        <v>0</v>
      </c>
      <c r="P66" s="240">
        <f t="shared" si="8"/>
        <v>0</v>
      </c>
    </row>
    <row r="67" spans="1:16" ht="16.149999999999999" customHeight="1">
      <c r="A67" s="279"/>
      <c r="B67" s="280"/>
      <c r="C67" s="280"/>
      <c r="D67" s="280"/>
      <c r="E67" s="240"/>
      <c r="F67" s="241"/>
      <c r="G67" s="242"/>
      <c r="H67" s="242"/>
      <c r="I67" s="242"/>
      <c r="J67" s="242"/>
      <c r="K67" s="242"/>
      <c r="L67" s="281"/>
      <c r="M67" s="280"/>
      <c r="N67" s="280"/>
      <c r="O67" s="280"/>
      <c r="P67" s="240"/>
    </row>
    <row r="68" spans="1:16" ht="16.149999999999999" customHeight="1">
      <c r="A68" s="546" t="s">
        <v>216</v>
      </c>
      <c r="B68" s="239">
        <f>B69+B81+B93+B98+B103+B116+B123+B139+B158+B171+B196+B161</f>
        <v>404790</v>
      </c>
      <c r="C68" s="617">
        <f>D68/B68*1000</f>
        <v>93.875836853677214</v>
      </c>
      <c r="D68" s="239">
        <f>D69+D81+D93+D98+D103+D116+D123+D139+D158+D171+D196+D161</f>
        <v>38000</v>
      </c>
      <c r="E68" s="240"/>
      <c r="F68" s="241"/>
      <c r="G68" s="242"/>
      <c r="H68" s="242"/>
      <c r="I68" s="242"/>
      <c r="J68" s="242"/>
      <c r="K68" s="242"/>
      <c r="L68" s="302">
        <f>L69+L81+L93+L98+L103+L116+L123+L139+L158+L171+L196</f>
        <v>4400</v>
      </c>
      <c r="M68" s="302">
        <f>M69+M81+M93+M98+M103+M116+M123+M139+M158+M171+M196</f>
        <v>5600</v>
      </c>
      <c r="N68" s="302">
        <f>N69+N81+N93+N98+N103+N116+N123+N139+N158+N171+N196</f>
        <v>4700</v>
      </c>
      <c r="O68" s="302">
        <f>O69+O81+O93+O98+O103+O116+O123+O139+O158+O171+O196</f>
        <v>4330</v>
      </c>
      <c r="P68" s="302">
        <f>P69+P81+P93+P98+P103+P116+P123+P139+P158+P171+P196</f>
        <v>5140</v>
      </c>
    </row>
    <row r="69" spans="1:16" ht="16.149999999999999" customHeight="1">
      <c r="A69" s="304" t="s">
        <v>521</v>
      </c>
      <c r="B69" s="305">
        <f>SUM(B70:B80)</f>
        <v>9850</v>
      </c>
      <c r="C69" s="280"/>
      <c r="D69" s="305">
        <f>SUM(D70:D80)</f>
        <v>1000</v>
      </c>
      <c r="E69" s="240"/>
      <c r="F69" s="241"/>
      <c r="G69" s="242"/>
      <c r="H69" s="242"/>
      <c r="I69" s="242"/>
      <c r="J69" s="242"/>
      <c r="K69" s="242"/>
      <c r="L69" s="293">
        <f>SUM(L70:L80)</f>
        <v>50</v>
      </c>
      <c r="M69" s="311">
        <f>SUM(M70:M80)</f>
        <v>250</v>
      </c>
      <c r="N69" s="311">
        <f>SUM(N70:N80)</f>
        <v>140</v>
      </c>
      <c r="O69" s="311">
        <f>SUM(O70:O80)</f>
        <v>90</v>
      </c>
      <c r="P69" s="294">
        <f>SUM(P70:P80)</f>
        <v>120</v>
      </c>
    </row>
    <row r="70" spans="1:16" ht="16.149999999999999" customHeight="1">
      <c r="A70" s="279" t="s">
        <v>620</v>
      </c>
      <c r="B70" s="280">
        <v>1080</v>
      </c>
      <c r="C70" s="280">
        <v>100</v>
      </c>
      <c r="D70" s="280">
        <f>ROUND(C70*$B70/1000,-1)</f>
        <v>110</v>
      </c>
      <c r="E70" s="240" t="s">
        <v>108</v>
      </c>
      <c r="F70" s="241">
        <v>0.3</v>
      </c>
      <c r="G70" s="242" t="s">
        <v>108</v>
      </c>
      <c r="H70" s="242">
        <v>0.5</v>
      </c>
      <c r="I70" s="242">
        <v>0.2</v>
      </c>
      <c r="J70" s="242" t="s">
        <v>108</v>
      </c>
      <c r="K70" s="242"/>
      <c r="L70" s="281">
        <f t="shared" ref="L70:P79" si="9">ROUND(G70*$D70,-1)</f>
        <v>0</v>
      </c>
      <c r="M70" s="280">
        <f t="shared" si="9"/>
        <v>60</v>
      </c>
      <c r="N70" s="280">
        <f t="shared" si="9"/>
        <v>20</v>
      </c>
      <c r="O70" s="280">
        <f t="shared" si="9"/>
        <v>0</v>
      </c>
      <c r="P70" s="240">
        <f t="shared" si="9"/>
        <v>0</v>
      </c>
    </row>
    <row r="71" spans="1:16" ht="16.149999999999999" customHeight="1">
      <c r="A71" s="279" t="s">
        <v>621</v>
      </c>
      <c r="B71" s="280">
        <v>1200</v>
      </c>
      <c r="C71" s="280">
        <v>100</v>
      </c>
      <c r="D71" s="280">
        <f>ROUND(C71*$B71/1000,-1)</f>
        <v>120</v>
      </c>
      <c r="E71" s="240"/>
      <c r="F71" s="241" t="s">
        <v>108</v>
      </c>
      <c r="G71" s="242" t="s">
        <v>108</v>
      </c>
      <c r="H71" s="242" t="s">
        <v>108</v>
      </c>
      <c r="I71" s="242" t="s">
        <v>108</v>
      </c>
      <c r="J71" s="242" t="s">
        <v>108</v>
      </c>
      <c r="K71" s="242">
        <v>1</v>
      </c>
      <c r="L71" s="281">
        <f t="shared" si="9"/>
        <v>0</v>
      </c>
      <c r="M71" s="280">
        <f t="shared" si="9"/>
        <v>0</v>
      </c>
      <c r="N71" s="280">
        <f t="shared" si="9"/>
        <v>0</v>
      </c>
      <c r="O71" s="280">
        <f t="shared" si="9"/>
        <v>0</v>
      </c>
      <c r="P71" s="240">
        <f t="shared" si="9"/>
        <v>120</v>
      </c>
    </row>
    <row r="72" spans="1:16" ht="16.149999999999999" customHeight="1">
      <c r="A72" s="279" t="s">
        <v>217</v>
      </c>
      <c r="B72" s="280">
        <v>1500</v>
      </c>
      <c r="C72" s="280">
        <v>80</v>
      </c>
      <c r="D72" s="280">
        <f t="shared" ref="D72:D79" si="10">ROUND(C72*$B72/1000,-1)</f>
        <v>120</v>
      </c>
      <c r="E72" s="240"/>
      <c r="F72" s="241"/>
      <c r="G72" s="242" t="s">
        <v>108</v>
      </c>
      <c r="H72" s="242" t="s">
        <v>108</v>
      </c>
      <c r="I72" s="242">
        <v>1</v>
      </c>
      <c r="J72" s="242" t="s">
        <v>108</v>
      </c>
      <c r="K72" s="242" t="s">
        <v>108</v>
      </c>
      <c r="L72" s="281">
        <f t="shared" si="9"/>
        <v>0</v>
      </c>
      <c r="M72" s="280">
        <f t="shared" si="9"/>
        <v>0</v>
      </c>
      <c r="N72" s="280">
        <f t="shared" si="9"/>
        <v>120</v>
      </c>
      <c r="O72" s="280">
        <f t="shared" si="9"/>
        <v>0</v>
      </c>
      <c r="P72" s="240">
        <f t="shared" si="9"/>
        <v>0</v>
      </c>
    </row>
    <row r="73" spans="1:16" ht="16.149999999999999" customHeight="1">
      <c r="A73" s="279" t="s">
        <v>622</v>
      </c>
      <c r="B73" s="280">
        <v>900</v>
      </c>
      <c r="C73" s="280">
        <v>100</v>
      </c>
      <c r="D73" s="280">
        <f t="shared" si="10"/>
        <v>90</v>
      </c>
      <c r="E73" s="240"/>
      <c r="F73" s="241"/>
      <c r="G73" s="242">
        <v>0.6</v>
      </c>
      <c r="H73" s="242">
        <v>0.4</v>
      </c>
      <c r="I73" s="242"/>
      <c r="J73" s="242" t="s">
        <v>108</v>
      </c>
      <c r="K73" s="242" t="s">
        <v>108</v>
      </c>
      <c r="L73" s="281">
        <f t="shared" si="9"/>
        <v>50</v>
      </c>
      <c r="M73" s="280">
        <f t="shared" si="9"/>
        <v>40</v>
      </c>
      <c r="N73" s="280">
        <f t="shared" si="9"/>
        <v>0</v>
      </c>
      <c r="O73" s="280">
        <f t="shared" si="9"/>
        <v>0</v>
      </c>
      <c r="P73" s="240">
        <f t="shared" si="9"/>
        <v>0</v>
      </c>
    </row>
    <row r="74" spans="1:16" ht="16.149999999999999" customHeight="1">
      <c r="A74" s="279" t="s">
        <v>623</v>
      </c>
      <c r="B74" s="280">
        <v>1100</v>
      </c>
      <c r="C74" s="280">
        <v>80</v>
      </c>
      <c r="D74" s="280">
        <f t="shared" si="10"/>
        <v>90</v>
      </c>
      <c r="E74" s="240"/>
      <c r="F74" s="241"/>
      <c r="G74" s="242"/>
      <c r="H74" s="242"/>
      <c r="I74" s="242"/>
      <c r="J74" s="242">
        <v>1</v>
      </c>
      <c r="K74" s="242"/>
      <c r="L74" s="281">
        <f>ROUND(G74*$D74,-1)</f>
        <v>0</v>
      </c>
      <c r="M74" s="280">
        <f>ROUND(H74*$D74,-1)</f>
        <v>0</v>
      </c>
      <c r="N74" s="280">
        <f>ROUND(I74*$D74,-1)</f>
        <v>0</v>
      </c>
      <c r="O74" s="280">
        <f>ROUND(J74*$D74,-1)</f>
        <v>90</v>
      </c>
      <c r="P74" s="240">
        <f>ROUND(K74*$D74,-1)</f>
        <v>0</v>
      </c>
    </row>
    <row r="75" spans="1:16" ht="16.149999999999999" customHeight="1">
      <c r="A75" s="279" t="s">
        <v>624</v>
      </c>
      <c r="B75" s="280">
        <v>500</v>
      </c>
      <c r="C75" s="280">
        <v>100</v>
      </c>
      <c r="D75" s="280">
        <f t="shared" si="10"/>
        <v>50</v>
      </c>
      <c r="E75" s="240"/>
      <c r="F75" s="241"/>
      <c r="G75" s="242" t="s">
        <v>108</v>
      </c>
      <c r="H75" s="242">
        <v>1</v>
      </c>
      <c r="I75" s="242"/>
      <c r="J75" s="242" t="s">
        <v>108</v>
      </c>
      <c r="K75" s="242" t="s">
        <v>108</v>
      </c>
      <c r="L75" s="281">
        <f t="shared" si="9"/>
        <v>0</v>
      </c>
      <c r="M75" s="280">
        <f t="shared" si="9"/>
        <v>50</v>
      </c>
      <c r="N75" s="280">
        <f t="shared" si="9"/>
        <v>0</v>
      </c>
      <c r="O75" s="280">
        <f t="shared" si="9"/>
        <v>0</v>
      </c>
      <c r="P75" s="240">
        <f t="shared" si="9"/>
        <v>0</v>
      </c>
    </row>
    <row r="76" spans="1:16" ht="16.149999999999999" customHeight="1">
      <c r="A76" s="279" t="s">
        <v>474</v>
      </c>
      <c r="B76" s="280">
        <v>910</v>
      </c>
      <c r="C76" s="280">
        <v>120</v>
      </c>
      <c r="D76" s="280">
        <f t="shared" si="10"/>
        <v>110</v>
      </c>
      <c r="E76" s="240"/>
      <c r="F76" s="241">
        <v>0.7</v>
      </c>
      <c r="G76" s="242"/>
      <c r="H76" s="242">
        <v>0.3</v>
      </c>
      <c r="I76" s="242"/>
      <c r="J76" s="242"/>
      <c r="K76" s="242"/>
      <c r="L76" s="281">
        <f t="shared" si="9"/>
        <v>0</v>
      </c>
      <c r="M76" s="280">
        <f t="shared" si="9"/>
        <v>30</v>
      </c>
      <c r="N76" s="280">
        <f t="shared" si="9"/>
        <v>0</v>
      </c>
      <c r="O76" s="280">
        <f t="shared" si="9"/>
        <v>0</v>
      </c>
      <c r="P76" s="240">
        <f t="shared" si="9"/>
        <v>0</v>
      </c>
    </row>
    <row r="77" spans="1:16" ht="16.149999999999999" customHeight="1">
      <c r="A77" s="279" t="s">
        <v>475</v>
      </c>
      <c r="B77" s="280">
        <v>160</v>
      </c>
      <c r="C77" s="280">
        <v>300</v>
      </c>
      <c r="D77" s="280">
        <f t="shared" si="10"/>
        <v>50</v>
      </c>
      <c r="E77" s="240"/>
      <c r="F77" s="241">
        <v>0.7</v>
      </c>
      <c r="G77" s="242"/>
      <c r="H77" s="242">
        <v>0.3</v>
      </c>
      <c r="I77" s="242"/>
      <c r="J77" s="242"/>
      <c r="K77" s="242"/>
      <c r="L77" s="281">
        <f t="shared" si="9"/>
        <v>0</v>
      </c>
      <c r="M77" s="280">
        <f t="shared" si="9"/>
        <v>20</v>
      </c>
      <c r="N77" s="280">
        <f t="shared" si="9"/>
        <v>0</v>
      </c>
      <c r="O77" s="280">
        <f t="shared" si="9"/>
        <v>0</v>
      </c>
      <c r="P77" s="240">
        <f t="shared" si="9"/>
        <v>0</v>
      </c>
    </row>
    <row r="78" spans="1:16" ht="16.149999999999999" customHeight="1">
      <c r="A78" s="279" t="s">
        <v>476</v>
      </c>
      <c r="B78" s="280">
        <v>1300</v>
      </c>
      <c r="C78" s="280">
        <v>120</v>
      </c>
      <c r="D78" s="280">
        <f t="shared" si="10"/>
        <v>160</v>
      </c>
      <c r="E78" s="240" t="s">
        <v>30</v>
      </c>
      <c r="F78" s="241">
        <v>1</v>
      </c>
      <c r="G78" s="242" t="s">
        <v>108</v>
      </c>
      <c r="H78" s="242" t="s">
        <v>108</v>
      </c>
      <c r="I78" s="242" t="s">
        <v>108</v>
      </c>
      <c r="J78" s="242"/>
      <c r="K78" s="242"/>
      <c r="L78" s="281">
        <f t="shared" si="9"/>
        <v>0</v>
      </c>
      <c r="M78" s="280">
        <f t="shared" si="9"/>
        <v>0</v>
      </c>
      <c r="N78" s="280">
        <f t="shared" si="9"/>
        <v>0</v>
      </c>
      <c r="O78" s="280">
        <f t="shared" si="9"/>
        <v>0</v>
      </c>
      <c r="P78" s="240">
        <f t="shared" si="9"/>
        <v>0</v>
      </c>
    </row>
    <row r="79" spans="1:16" ht="16.149999999999999" customHeight="1">
      <c r="A79" s="279" t="s">
        <v>625</v>
      </c>
      <c r="B79" s="280">
        <v>1200</v>
      </c>
      <c r="C79" s="280">
        <v>80</v>
      </c>
      <c r="D79" s="280">
        <f t="shared" si="10"/>
        <v>100</v>
      </c>
      <c r="E79" s="240"/>
      <c r="F79" s="241">
        <v>0.5</v>
      </c>
      <c r="G79" s="242"/>
      <c r="H79" s="242">
        <v>0.5</v>
      </c>
      <c r="I79" s="242"/>
      <c r="J79" s="242"/>
      <c r="K79" s="242"/>
      <c r="L79" s="281">
        <f t="shared" si="9"/>
        <v>0</v>
      </c>
      <c r="M79" s="280">
        <f t="shared" si="9"/>
        <v>50</v>
      </c>
      <c r="N79" s="280">
        <f t="shared" si="9"/>
        <v>0</v>
      </c>
      <c r="O79" s="280">
        <f t="shared" si="9"/>
        <v>0</v>
      </c>
      <c r="P79" s="240">
        <f t="shared" si="9"/>
        <v>0</v>
      </c>
    </row>
    <row r="80" spans="1:16" ht="16.149999999999999" customHeight="1">
      <c r="A80" s="304" t="s">
        <v>108</v>
      </c>
      <c r="B80" s="280" t="s">
        <v>108</v>
      </c>
      <c r="C80" s="280" t="s">
        <v>108</v>
      </c>
      <c r="D80" s="280" t="s">
        <v>108</v>
      </c>
      <c r="E80" s="240" t="s">
        <v>108</v>
      </c>
      <c r="F80" s="241" t="s">
        <v>108</v>
      </c>
      <c r="G80" s="242" t="s">
        <v>108</v>
      </c>
      <c r="H80" s="242" t="s">
        <v>108</v>
      </c>
      <c r="I80" s="242" t="s">
        <v>108</v>
      </c>
      <c r="J80" s="242" t="s">
        <v>108</v>
      </c>
      <c r="K80" s="242"/>
      <c r="L80" s="281" t="s">
        <v>108</v>
      </c>
      <c r="M80" s="280" t="s">
        <v>108</v>
      </c>
      <c r="N80" s="280" t="s">
        <v>108</v>
      </c>
      <c r="O80" s="280" t="s">
        <v>108</v>
      </c>
      <c r="P80" s="240" t="s">
        <v>108</v>
      </c>
    </row>
    <row r="81" spans="1:16" ht="16.149999999999999" customHeight="1">
      <c r="A81" s="304" t="s">
        <v>522</v>
      </c>
      <c r="B81" s="305">
        <f>SUM(B82:B91)</f>
        <v>18210</v>
      </c>
      <c r="C81" s="280"/>
      <c r="D81" s="305">
        <f>SUM(D82:D91)</f>
        <v>2240</v>
      </c>
      <c r="E81" s="240"/>
      <c r="F81" s="241"/>
      <c r="G81" s="242"/>
      <c r="H81" s="242"/>
      <c r="I81" s="242"/>
      <c r="J81" s="242"/>
      <c r="K81" s="242"/>
      <c r="L81" s="293">
        <f>SUM(L82:L91)</f>
        <v>320</v>
      </c>
      <c r="M81" s="323">
        <f>SUM(M82:M91)</f>
        <v>60</v>
      </c>
      <c r="N81" s="324">
        <f>SUM(N82:N91)</f>
        <v>80</v>
      </c>
      <c r="O81" s="324">
        <f>SUM(O82:O91)</f>
        <v>580</v>
      </c>
      <c r="P81" s="325">
        <f>SUM(P82:P91)</f>
        <v>400</v>
      </c>
    </row>
    <row r="82" spans="1:16" ht="16.149999999999999" customHeight="1">
      <c r="A82" s="279" t="s">
        <v>218</v>
      </c>
      <c r="B82" s="280">
        <v>10000</v>
      </c>
      <c r="C82" s="280">
        <v>80</v>
      </c>
      <c r="D82" s="280">
        <f t="shared" ref="D82:D91" si="11">ROUND(C82*$B82/1000,-1)</f>
        <v>800</v>
      </c>
      <c r="E82" s="240"/>
      <c r="F82" s="241"/>
      <c r="G82" s="242"/>
      <c r="H82" s="242"/>
      <c r="I82" s="242">
        <v>0.1</v>
      </c>
      <c r="J82" s="242">
        <v>0.4</v>
      </c>
      <c r="K82" s="242">
        <v>0.5</v>
      </c>
      <c r="L82" s="281">
        <f t="shared" ref="L82:P91" si="12">ROUND(G82*$D82,-1)</f>
        <v>0</v>
      </c>
      <c r="M82" s="280">
        <f t="shared" si="12"/>
        <v>0</v>
      </c>
      <c r="N82" s="280">
        <f t="shared" si="12"/>
        <v>80</v>
      </c>
      <c r="O82" s="280">
        <f t="shared" si="12"/>
        <v>320</v>
      </c>
      <c r="P82" s="240">
        <f t="shared" si="12"/>
        <v>400</v>
      </c>
    </row>
    <row r="83" spans="1:16" ht="16.149999999999999" customHeight="1">
      <c r="A83" s="279" t="s">
        <v>219</v>
      </c>
      <c r="B83" s="280"/>
      <c r="C83" s="280"/>
      <c r="D83" s="280">
        <v>450</v>
      </c>
      <c r="E83" s="240"/>
      <c r="F83" s="241"/>
      <c r="G83" s="242"/>
      <c r="H83" s="242"/>
      <c r="I83" s="242" t="s">
        <v>108</v>
      </c>
      <c r="J83" s="242" t="s">
        <v>108</v>
      </c>
      <c r="K83" s="242" t="s">
        <v>108</v>
      </c>
      <c r="L83" s="281">
        <f t="shared" si="12"/>
        <v>0</v>
      </c>
      <c r="M83" s="280">
        <f t="shared" si="12"/>
        <v>0</v>
      </c>
      <c r="N83" s="280">
        <f t="shared" si="12"/>
        <v>0</v>
      </c>
      <c r="O83" s="280">
        <f t="shared" si="12"/>
        <v>0</v>
      </c>
      <c r="P83" s="240">
        <f t="shared" si="12"/>
        <v>0</v>
      </c>
    </row>
    <row r="84" spans="1:16" ht="16.149999999999999" customHeight="1">
      <c r="A84" s="279" t="s">
        <v>220</v>
      </c>
      <c r="B84" s="280"/>
      <c r="C84" s="280"/>
      <c r="D84" s="280">
        <v>300</v>
      </c>
      <c r="E84" s="240"/>
      <c r="F84" s="241"/>
      <c r="G84" s="242"/>
      <c r="H84" s="242"/>
      <c r="I84" s="242" t="s">
        <v>108</v>
      </c>
      <c r="J84" s="242" t="s">
        <v>108</v>
      </c>
      <c r="K84" s="242" t="s">
        <v>108</v>
      </c>
      <c r="L84" s="281">
        <f t="shared" si="12"/>
        <v>0</v>
      </c>
      <c r="M84" s="280">
        <f t="shared" si="12"/>
        <v>0</v>
      </c>
      <c r="N84" s="280">
        <f t="shared" si="12"/>
        <v>0</v>
      </c>
      <c r="O84" s="280">
        <f t="shared" si="12"/>
        <v>0</v>
      </c>
      <c r="P84" s="240">
        <f t="shared" si="12"/>
        <v>0</v>
      </c>
    </row>
    <row r="85" spans="1:16" ht="16.149999999999999" customHeight="1">
      <c r="A85" s="279" t="s">
        <v>377</v>
      </c>
      <c r="B85" s="280">
        <v>400</v>
      </c>
      <c r="C85" s="280">
        <v>70</v>
      </c>
      <c r="D85" s="280">
        <f t="shared" si="11"/>
        <v>30</v>
      </c>
      <c r="E85" s="240" t="s">
        <v>42</v>
      </c>
      <c r="F85" s="241"/>
      <c r="G85" s="545">
        <v>0.7</v>
      </c>
      <c r="H85" s="242"/>
      <c r="I85" s="242" t="s">
        <v>108</v>
      </c>
      <c r="J85" s="545">
        <v>0.3</v>
      </c>
      <c r="K85" s="242"/>
      <c r="L85" s="281">
        <f t="shared" si="12"/>
        <v>20</v>
      </c>
      <c r="M85" s="280">
        <f t="shared" si="12"/>
        <v>0</v>
      </c>
      <c r="N85" s="280">
        <f t="shared" si="12"/>
        <v>0</v>
      </c>
      <c r="O85" s="280">
        <f t="shared" si="12"/>
        <v>10</v>
      </c>
      <c r="P85" s="240">
        <f t="shared" si="12"/>
        <v>0</v>
      </c>
    </row>
    <row r="86" spans="1:16" ht="16.149999999999999" customHeight="1">
      <c r="A86" s="279" t="s">
        <v>221</v>
      </c>
      <c r="B86" s="280">
        <v>2800</v>
      </c>
      <c r="C86" s="280">
        <v>70</v>
      </c>
      <c r="D86" s="280">
        <f t="shared" si="11"/>
        <v>200</v>
      </c>
      <c r="E86" s="240" t="s">
        <v>42</v>
      </c>
      <c r="F86" s="241"/>
      <c r="G86" s="242">
        <v>0.3</v>
      </c>
      <c r="H86" s="242">
        <v>0.3</v>
      </c>
      <c r="I86" s="242"/>
      <c r="J86" s="242">
        <v>0.4</v>
      </c>
      <c r="K86" s="242"/>
      <c r="L86" s="281">
        <f t="shared" si="12"/>
        <v>60</v>
      </c>
      <c r="M86" s="280">
        <f t="shared" si="12"/>
        <v>60</v>
      </c>
      <c r="N86" s="280">
        <f t="shared" si="12"/>
        <v>0</v>
      </c>
      <c r="O86" s="280">
        <f t="shared" si="12"/>
        <v>80</v>
      </c>
      <c r="P86" s="240">
        <f t="shared" si="12"/>
        <v>0</v>
      </c>
    </row>
    <row r="87" spans="1:16" ht="16.149999999999999" customHeight="1">
      <c r="A87" s="279" t="s">
        <v>222</v>
      </c>
      <c r="B87" s="280">
        <v>1600</v>
      </c>
      <c r="C87" s="280">
        <v>80</v>
      </c>
      <c r="D87" s="280">
        <f t="shared" si="11"/>
        <v>130</v>
      </c>
      <c r="E87" s="240" t="s">
        <v>42</v>
      </c>
      <c r="F87" s="241">
        <v>0.1</v>
      </c>
      <c r="G87" s="242">
        <v>0.5</v>
      </c>
      <c r="H87" s="242" t="s">
        <v>108</v>
      </c>
      <c r="I87" s="242"/>
      <c r="J87" s="242">
        <v>0.4</v>
      </c>
      <c r="K87" s="242"/>
      <c r="L87" s="281">
        <f t="shared" si="12"/>
        <v>70</v>
      </c>
      <c r="M87" s="280">
        <f t="shared" si="12"/>
        <v>0</v>
      </c>
      <c r="N87" s="280">
        <f t="shared" si="12"/>
        <v>0</v>
      </c>
      <c r="O87" s="280">
        <f t="shared" si="12"/>
        <v>50</v>
      </c>
      <c r="P87" s="240">
        <f t="shared" si="12"/>
        <v>0</v>
      </c>
    </row>
    <row r="88" spans="1:16" ht="16.149999999999999" customHeight="1">
      <c r="A88" s="279" t="s">
        <v>223</v>
      </c>
      <c r="B88" s="280">
        <v>1320</v>
      </c>
      <c r="C88" s="280">
        <v>120</v>
      </c>
      <c r="D88" s="280">
        <f t="shared" si="11"/>
        <v>160</v>
      </c>
      <c r="E88" s="240" t="s">
        <v>42</v>
      </c>
      <c r="F88" s="241">
        <v>0.1</v>
      </c>
      <c r="G88" s="242">
        <v>0.5</v>
      </c>
      <c r="H88" s="242" t="s">
        <v>108</v>
      </c>
      <c r="I88" s="242"/>
      <c r="J88" s="242">
        <v>0.4</v>
      </c>
      <c r="K88" s="242"/>
      <c r="L88" s="281">
        <f t="shared" si="12"/>
        <v>80</v>
      </c>
      <c r="M88" s="280">
        <f t="shared" si="12"/>
        <v>0</v>
      </c>
      <c r="N88" s="280">
        <f t="shared" si="12"/>
        <v>0</v>
      </c>
      <c r="O88" s="280">
        <f t="shared" si="12"/>
        <v>60</v>
      </c>
      <c r="P88" s="240">
        <f t="shared" si="12"/>
        <v>0</v>
      </c>
    </row>
    <row r="89" spans="1:16" ht="16.149999999999999" customHeight="1">
      <c r="A89" s="279" t="s">
        <v>224</v>
      </c>
      <c r="B89" s="280">
        <v>1000</v>
      </c>
      <c r="C89" s="280">
        <v>80</v>
      </c>
      <c r="D89" s="280">
        <f t="shared" si="11"/>
        <v>80</v>
      </c>
      <c r="E89" s="240" t="s">
        <v>42</v>
      </c>
      <c r="F89" s="241">
        <v>0.1</v>
      </c>
      <c r="G89" s="242">
        <v>0.5</v>
      </c>
      <c r="H89" s="242" t="s">
        <v>108</v>
      </c>
      <c r="I89" s="242"/>
      <c r="J89" s="242">
        <v>0.4</v>
      </c>
      <c r="K89" s="242"/>
      <c r="L89" s="281">
        <f t="shared" si="12"/>
        <v>40</v>
      </c>
      <c r="M89" s="280">
        <f t="shared" si="12"/>
        <v>0</v>
      </c>
      <c r="N89" s="280">
        <f t="shared" si="12"/>
        <v>0</v>
      </c>
      <c r="O89" s="280">
        <f t="shared" si="12"/>
        <v>30</v>
      </c>
      <c r="P89" s="240">
        <f t="shared" si="12"/>
        <v>0</v>
      </c>
    </row>
    <row r="90" spans="1:16" ht="16.149999999999999" customHeight="1">
      <c r="A90" s="279" t="s">
        <v>225</v>
      </c>
      <c r="B90" s="280">
        <v>950</v>
      </c>
      <c r="C90" s="280">
        <v>80</v>
      </c>
      <c r="D90" s="280">
        <f t="shared" si="11"/>
        <v>80</v>
      </c>
      <c r="E90" s="240" t="s">
        <v>42</v>
      </c>
      <c r="F90" s="241">
        <v>0.1</v>
      </c>
      <c r="G90" s="242">
        <v>0.5</v>
      </c>
      <c r="H90" s="242" t="s">
        <v>108</v>
      </c>
      <c r="I90" s="242"/>
      <c r="J90" s="242">
        <v>0.4</v>
      </c>
      <c r="K90" s="242"/>
      <c r="L90" s="281">
        <f t="shared" si="12"/>
        <v>40</v>
      </c>
      <c r="M90" s="280">
        <f t="shared" si="12"/>
        <v>0</v>
      </c>
      <c r="N90" s="280">
        <f t="shared" si="12"/>
        <v>0</v>
      </c>
      <c r="O90" s="280">
        <f t="shared" si="12"/>
        <v>30</v>
      </c>
      <c r="P90" s="240">
        <f t="shared" si="12"/>
        <v>0</v>
      </c>
    </row>
    <row r="91" spans="1:16" ht="16.149999999999999" customHeight="1">
      <c r="A91" s="279" t="s">
        <v>226</v>
      </c>
      <c r="B91" s="280">
        <v>140</v>
      </c>
      <c r="C91" s="280">
        <v>70</v>
      </c>
      <c r="D91" s="280">
        <f t="shared" si="11"/>
        <v>10</v>
      </c>
      <c r="E91" s="240" t="s">
        <v>42</v>
      </c>
      <c r="F91" s="241">
        <v>0.1</v>
      </c>
      <c r="G91" s="242">
        <v>0.5</v>
      </c>
      <c r="H91" s="242" t="s">
        <v>108</v>
      </c>
      <c r="I91" s="242"/>
      <c r="J91" s="242">
        <v>0.4</v>
      </c>
      <c r="K91" s="242"/>
      <c r="L91" s="281">
        <f t="shared" si="12"/>
        <v>10</v>
      </c>
      <c r="M91" s="280">
        <f t="shared" si="12"/>
        <v>0</v>
      </c>
      <c r="N91" s="280">
        <f t="shared" si="12"/>
        <v>0</v>
      </c>
      <c r="O91" s="280">
        <f t="shared" si="12"/>
        <v>0</v>
      </c>
      <c r="P91" s="240">
        <f t="shared" si="12"/>
        <v>0</v>
      </c>
    </row>
    <row r="92" spans="1:16" ht="16.149999999999999" customHeight="1">
      <c r="A92" s="279"/>
      <c r="B92" s="280"/>
      <c r="C92" s="280"/>
      <c r="D92" s="280"/>
      <c r="E92" s="240"/>
      <c r="F92" s="241"/>
      <c r="G92" s="242"/>
      <c r="H92" s="242"/>
      <c r="I92" s="242"/>
      <c r="J92" s="242"/>
      <c r="K92" s="242"/>
      <c r="L92" s="281"/>
      <c r="M92" s="280"/>
      <c r="N92" s="280"/>
      <c r="O92" s="280"/>
      <c r="P92" s="240"/>
    </row>
    <row r="93" spans="1:16" ht="16.149999999999999" customHeight="1">
      <c r="A93" s="304" t="s">
        <v>523</v>
      </c>
      <c r="B93" s="305">
        <f>SUM(B94:B97)</f>
        <v>33300</v>
      </c>
      <c r="C93" s="280"/>
      <c r="D93" s="305">
        <f>SUM(D94:D97)</f>
        <v>3730</v>
      </c>
      <c r="E93" s="240"/>
      <c r="F93" s="241"/>
      <c r="G93" s="242"/>
      <c r="H93" s="242" t="s">
        <v>108</v>
      </c>
      <c r="I93" s="242" t="s">
        <v>108</v>
      </c>
      <c r="J93" s="242" t="s">
        <v>108</v>
      </c>
      <c r="K93" s="242" t="s">
        <v>108</v>
      </c>
      <c r="L93" s="293">
        <f>SUM(L94:L97)</f>
        <v>0</v>
      </c>
      <c r="M93" s="305">
        <f>SUM(M94:M97)</f>
        <v>0</v>
      </c>
      <c r="N93" s="305">
        <f>SUM(N94:N97)</f>
        <v>0</v>
      </c>
      <c r="O93" s="305">
        <f>SUM(O94:O97)</f>
        <v>320</v>
      </c>
      <c r="P93" s="306">
        <f>SUM(P94:P97)</f>
        <v>2020</v>
      </c>
    </row>
    <row r="94" spans="1:16" ht="16.149999999999999" customHeight="1">
      <c r="A94" s="279" t="s">
        <v>227</v>
      </c>
      <c r="B94" s="280">
        <v>24000</v>
      </c>
      <c r="C94" s="280">
        <v>120</v>
      </c>
      <c r="D94" s="280">
        <f>ROUND(C94*$B94/1000,-1)</f>
        <v>2880</v>
      </c>
      <c r="E94" s="240" t="s">
        <v>108</v>
      </c>
      <c r="F94" s="241"/>
      <c r="G94" s="242" t="s">
        <v>108</v>
      </c>
      <c r="H94" s="242" t="s">
        <v>108</v>
      </c>
      <c r="I94" s="242" t="s">
        <v>108</v>
      </c>
      <c r="J94" s="242" t="s">
        <v>108</v>
      </c>
      <c r="K94" s="242">
        <v>0.7</v>
      </c>
      <c r="L94" s="281">
        <f t="shared" ref="L94:P96" si="13">ROUND(G94*$D94,-1)</f>
        <v>0</v>
      </c>
      <c r="M94" s="280">
        <f t="shared" si="13"/>
        <v>0</v>
      </c>
      <c r="N94" s="280">
        <f t="shared" si="13"/>
        <v>0</v>
      </c>
      <c r="O94" s="280">
        <f t="shared" si="13"/>
        <v>0</v>
      </c>
      <c r="P94" s="240">
        <f t="shared" si="13"/>
        <v>2020</v>
      </c>
    </row>
    <row r="95" spans="1:16" ht="16.149999999999999" customHeight="1">
      <c r="A95" s="279" t="s">
        <v>228</v>
      </c>
      <c r="B95" s="280">
        <v>6600</v>
      </c>
      <c r="C95" s="280">
        <v>100</v>
      </c>
      <c r="D95" s="280">
        <f>ROUND(C95*$B95/1000,-1)</f>
        <v>660</v>
      </c>
      <c r="E95" s="240" t="s">
        <v>108</v>
      </c>
      <c r="F95" s="241">
        <v>0.6</v>
      </c>
      <c r="G95" s="242" t="s">
        <v>108</v>
      </c>
      <c r="H95" s="242" t="s">
        <v>108</v>
      </c>
      <c r="I95" s="242" t="s">
        <v>108</v>
      </c>
      <c r="J95" s="242">
        <v>0.4</v>
      </c>
      <c r="K95" s="242" t="s">
        <v>108</v>
      </c>
      <c r="L95" s="281">
        <f t="shared" si="13"/>
        <v>0</v>
      </c>
      <c r="M95" s="280">
        <f t="shared" si="13"/>
        <v>0</v>
      </c>
      <c r="N95" s="280">
        <f t="shared" si="13"/>
        <v>0</v>
      </c>
      <c r="O95" s="280">
        <f t="shared" si="13"/>
        <v>260</v>
      </c>
      <c r="P95" s="240">
        <f t="shared" si="13"/>
        <v>0</v>
      </c>
    </row>
    <row r="96" spans="1:16" ht="16.149999999999999" customHeight="1">
      <c r="A96" s="279" t="s">
        <v>229</v>
      </c>
      <c r="B96" s="280">
        <v>2700</v>
      </c>
      <c r="C96" s="280">
        <v>70</v>
      </c>
      <c r="D96" s="280">
        <f>ROUND(C96*$B96/1000,-1)</f>
        <v>190</v>
      </c>
      <c r="E96" s="240"/>
      <c r="F96" s="241">
        <v>0.7</v>
      </c>
      <c r="G96" s="242"/>
      <c r="H96" s="242" t="s">
        <v>108</v>
      </c>
      <c r="I96" s="242" t="s">
        <v>108</v>
      </c>
      <c r="J96" s="242">
        <v>0.3</v>
      </c>
      <c r="K96" s="242"/>
      <c r="L96" s="281">
        <f t="shared" si="13"/>
        <v>0</v>
      </c>
      <c r="M96" s="280">
        <f t="shared" si="13"/>
        <v>0</v>
      </c>
      <c r="N96" s="280">
        <f t="shared" si="13"/>
        <v>0</v>
      </c>
      <c r="O96" s="280">
        <f t="shared" si="13"/>
        <v>60</v>
      </c>
      <c r="P96" s="240">
        <f t="shared" si="13"/>
        <v>0</v>
      </c>
    </row>
    <row r="97" spans="1:16" ht="16.149999999999999" customHeight="1">
      <c r="A97" s="279" t="s">
        <v>108</v>
      </c>
      <c r="B97" s="280" t="s">
        <v>108</v>
      </c>
      <c r="C97" s="280" t="s">
        <v>108</v>
      </c>
      <c r="D97" s="280" t="s">
        <v>108</v>
      </c>
      <c r="E97" s="240"/>
      <c r="F97" s="241" t="s">
        <v>108</v>
      </c>
      <c r="G97" s="242"/>
      <c r="H97" s="242" t="s">
        <v>108</v>
      </c>
      <c r="I97" s="242" t="s">
        <v>108</v>
      </c>
      <c r="J97" s="242"/>
      <c r="K97" s="242"/>
      <c r="L97" s="281" t="s">
        <v>108</v>
      </c>
      <c r="M97" s="280" t="s">
        <v>108</v>
      </c>
      <c r="N97" s="280" t="s">
        <v>108</v>
      </c>
      <c r="O97" s="280" t="s">
        <v>108</v>
      </c>
      <c r="P97" s="240" t="s">
        <v>108</v>
      </c>
    </row>
    <row r="98" spans="1:16" ht="16.149999999999999" customHeight="1">
      <c r="A98" s="304" t="s">
        <v>524</v>
      </c>
      <c r="B98" s="305">
        <f>SUM(B99:B101)</f>
        <v>12800</v>
      </c>
      <c r="C98" s="280"/>
      <c r="D98" s="305">
        <f>SUM(D99:D101)</f>
        <v>1030</v>
      </c>
      <c r="E98" s="240"/>
      <c r="F98" s="241"/>
      <c r="G98" s="242"/>
      <c r="H98" s="242"/>
      <c r="I98" s="242"/>
      <c r="J98" s="242"/>
      <c r="K98" s="242"/>
      <c r="L98" s="293">
        <f>SUM(L99:L101)</f>
        <v>540</v>
      </c>
      <c r="M98" s="305">
        <f>SUM(M99:M101)</f>
        <v>20</v>
      </c>
      <c r="N98" s="305">
        <f>SUM(N99:N101)</f>
        <v>130</v>
      </c>
      <c r="O98" s="305">
        <f>SUM(O99:O101)</f>
        <v>130</v>
      </c>
      <c r="P98" s="306">
        <f>SUM(P99:P101)</f>
        <v>130</v>
      </c>
    </row>
    <row r="99" spans="1:16" ht="16.149999999999999" customHeight="1">
      <c r="A99" s="279" t="s">
        <v>626</v>
      </c>
      <c r="B99" s="280">
        <v>7200</v>
      </c>
      <c r="C99" s="280">
        <v>80</v>
      </c>
      <c r="D99" s="280">
        <f>ROUND(C99*$B99/1000,-1)</f>
        <v>580</v>
      </c>
      <c r="E99" s="240" t="s">
        <v>30</v>
      </c>
      <c r="F99" s="241">
        <v>0.1</v>
      </c>
      <c r="G99" s="242">
        <v>0.7</v>
      </c>
      <c r="H99" s="242" t="s">
        <v>108</v>
      </c>
      <c r="I99" s="242"/>
      <c r="J99" s="242">
        <v>0.2</v>
      </c>
      <c r="K99" s="242" t="s">
        <v>108</v>
      </c>
      <c r="L99" s="281">
        <f t="shared" ref="L99:P101" si="14">ROUND(G99*$D99,-1)</f>
        <v>410</v>
      </c>
      <c r="M99" s="280">
        <f t="shared" si="14"/>
        <v>0</v>
      </c>
      <c r="N99" s="280">
        <f t="shared" si="14"/>
        <v>0</v>
      </c>
      <c r="O99" s="280">
        <f t="shared" si="14"/>
        <v>120</v>
      </c>
      <c r="P99" s="240">
        <f t="shared" si="14"/>
        <v>0</v>
      </c>
    </row>
    <row r="100" spans="1:16" ht="16.149999999999999" customHeight="1">
      <c r="A100" s="279" t="s">
        <v>231</v>
      </c>
      <c r="B100" s="280">
        <v>300</v>
      </c>
      <c r="C100" s="280">
        <v>100</v>
      </c>
      <c r="D100" s="280">
        <f>ROUND(C100*$B100/1000,-1)</f>
        <v>30</v>
      </c>
      <c r="E100" s="240"/>
      <c r="F100" s="241"/>
      <c r="G100" s="242"/>
      <c r="H100" s="242">
        <v>0.6</v>
      </c>
      <c r="I100" s="242" t="s">
        <v>108</v>
      </c>
      <c r="J100" s="242">
        <v>0.4</v>
      </c>
      <c r="K100" s="242" t="s">
        <v>108</v>
      </c>
      <c r="L100" s="281">
        <f t="shared" si="14"/>
        <v>0</v>
      </c>
      <c r="M100" s="280">
        <f t="shared" si="14"/>
        <v>20</v>
      </c>
      <c r="N100" s="280">
        <f t="shared" si="14"/>
        <v>0</v>
      </c>
      <c r="O100" s="280">
        <f t="shared" si="14"/>
        <v>10</v>
      </c>
      <c r="P100" s="240">
        <f t="shared" si="14"/>
        <v>0</v>
      </c>
    </row>
    <row r="101" spans="1:16" ht="16.149999999999999" customHeight="1">
      <c r="A101" s="279" t="s">
        <v>232</v>
      </c>
      <c r="B101" s="280">
        <v>5300</v>
      </c>
      <c r="C101" s="280">
        <v>80</v>
      </c>
      <c r="D101" s="280">
        <f>ROUND(C101*$B101/1000,-1)</f>
        <v>420</v>
      </c>
      <c r="E101" s="240" t="s">
        <v>30</v>
      </c>
      <c r="F101" s="241">
        <v>0.1</v>
      </c>
      <c r="G101" s="242">
        <v>0.3</v>
      </c>
      <c r="H101" s="242"/>
      <c r="I101" s="242">
        <v>0.3</v>
      </c>
      <c r="J101" s="242"/>
      <c r="K101" s="242">
        <v>0.3</v>
      </c>
      <c r="L101" s="281">
        <f t="shared" si="14"/>
        <v>130</v>
      </c>
      <c r="M101" s="280">
        <f t="shared" si="14"/>
        <v>0</v>
      </c>
      <c r="N101" s="280">
        <f t="shared" si="14"/>
        <v>130</v>
      </c>
      <c r="O101" s="280">
        <f t="shared" si="14"/>
        <v>0</v>
      </c>
      <c r="P101" s="240">
        <f t="shared" si="14"/>
        <v>130</v>
      </c>
    </row>
    <row r="102" spans="1:16" ht="16.149999999999999" customHeight="1">
      <c r="A102" s="279"/>
      <c r="B102" s="280"/>
      <c r="C102" s="280"/>
      <c r="D102" s="280"/>
      <c r="E102" s="240"/>
      <c r="F102" s="241"/>
      <c r="G102" s="242"/>
      <c r="H102" s="242"/>
      <c r="I102" s="242"/>
      <c r="J102" s="242"/>
      <c r="K102" s="242"/>
      <c r="L102" s="281"/>
      <c r="M102" s="280"/>
      <c r="N102" s="280"/>
      <c r="O102" s="280"/>
      <c r="P102" s="240"/>
    </row>
    <row r="103" spans="1:16" ht="16.149999999999999" customHeight="1">
      <c r="A103" s="304" t="s">
        <v>525</v>
      </c>
      <c r="B103" s="305">
        <f>SUM(B104:B114)</f>
        <v>13250</v>
      </c>
      <c r="C103" s="280"/>
      <c r="D103" s="305">
        <f>SUM(D104:D114)</f>
        <v>1030</v>
      </c>
      <c r="E103" s="240"/>
      <c r="F103" s="241"/>
      <c r="G103" s="242"/>
      <c r="H103" s="242"/>
      <c r="I103" s="242"/>
      <c r="J103" s="242"/>
      <c r="K103" s="242"/>
      <c r="L103" s="293">
        <f>SUM(L104:L114)</f>
        <v>80</v>
      </c>
      <c r="M103" s="305">
        <f>SUM(M104:M114)</f>
        <v>180</v>
      </c>
      <c r="N103" s="305">
        <f>SUM(N104:N114)</f>
        <v>0</v>
      </c>
      <c r="O103" s="305">
        <f>SUM(O104:O114)</f>
        <v>110</v>
      </c>
      <c r="P103" s="306">
        <f>SUM(P104:P114)</f>
        <v>0</v>
      </c>
    </row>
    <row r="104" spans="1:16" ht="16.149999999999999" customHeight="1">
      <c r="A104" s="321" t="s">
        <v>233</v>
      </c>
      <c r="B104" s="280">
        <v>3570</v>
      </c>
      <c r="C104" s="280">
        <v>80</v>
      </c>
      <c r="D104" s="280">
        <f t="shared" ref="D104:D114" si="15">ROUND(C104*$B104/1000,-1)</f>
        <v>290</v>
      </c>
      <c r="E104" s="240" t="s">
        <v>108</v>
      </c>
      <c r="F104" s="241">
        <v>1</v>
      </c>
      <c r="G104" s="242" t="s">
        <v>108</v>
      </c>
      <c r="H104" s="242" t="s">
        <v>108</v>
      </c>
      <c r="I104" s="242" t="s">
        <v>108</v>
      </c>
      <c r="J104" s="242"/>
      <c r="K104" s="242"/>
      <c r="L104" s="281">
        <f t="shared" ref="L104:P114" si="16">ROUND(G104*$D104,-1)</f>
        <v>0</v>
      </c>
      <c r="M104" s="280">
        <f t="shared" si="16"/>
        <v>0</v>
      </c>
      <c r="N104" s="280">
        <f t="shared" si="16"/>
        <v>0</v>
      </c>
      <c r="O104" s="280">
        <f t="shared" si="16"/>
        <v>0</v>
      </c>
      <c r="P104" s="240">
        <f t="shared" si="16"/>
        <v>0</v>
      </c>
    </row>
    <row r="105" spans="1:16" ht="16.149999999999999" customHeight="1">
      <c r="A105" s="321" t="s">
        <v>234</v>
      </c>
      <c r="B105" s="280">
        <v>2320</v>
      </c>
      <c r="C105" s="280">
        <v>80</v>
      </c>
      <c r="D105" s="280">
        <f t="shared" si="15"/>
        <v>190</v>
      </c>
      <c r="E105" s="240" t="s">
        <v>179</v>
      </c>
      <c r="F105" s="241">
        <v>0.6</v>
      </c>
      <c r="G105" s="242">
        <v>0.4</v>
      </c>
      <c r="H105" s="242" t="s">
        <v>108</v>
      </c>
      <c r="I105" s="242" t="s">
        <v>108</v>
      </c>
      <c r="J105" s="242"/>
      <c r="K105" s="242"/>
      <c r="L105" s="281">
        <f t="shared" si="16"/>
        <v>80</v>
      </c>
      <c r="M105" s="280">
        <f t="shared" si="16"/>
        <v>0</v>
      </c>
      <c r="N105" s="280">
        <f t="shared" si="16"/>
        <v>0</v>
      </c>
      <c r="O105" s="280">
        <f t="shared" si="16"/>
        <v>0</v>
      </c>
      <c r="P105" s="240">
        <f t="shared" si="16"/>
        <v>0</v>
      </c>
    </row>
    <row r="106" spans="1:16" ht="16.149999999999999" customHeight="1">
      <c r="A106" s="321" t="s">
        <v>235</v>
      </c>
      <c r="B106" s="280">
        <v>470</v>
      </c>
      <c r="C106" s="280">
        <v>70</v>
      </c>
      <c r="D106" s="280">
        <f t="shared" si="15"/>
        <v>30</v>
      </c>
      <c r="E106" s="240" t="s">
        <v>108</v>
      </c>
      <c r="F106" s="241">
        <v>0.6</v>
      </c>
      <c r="G106" s="242" t="s">
        <v>108</v>
      </c>
      <c r="H106" s="242">
        <v>0.4</v>
      </c>
      <c r="I106" s="242" t="s">
        <v>108</v>
      </c>
      <c r="J106" s="242"/>
      <c r="K106" s="242"/>
      <c r="L106" s="281">
        <f t="shared" si="16"/>
        <v>0</v>
      </c>
      <c r="M106" s="280">
        <f t="shared" si="16"/>
        <v>10</v>
      </c>
      <c r="N106" s="280">
        <f t="shared" si="16"/>
        <v>0</v>
      </c>
      <c r="O106" s="280">
        <f t="shared" si="16"/>
        <v>0</v>
      </c>
      <c r="P106" s="240">
        <f t="shared" si="16"/>
        <v>0</v>
      </c>
    </row>
    <row r="107" spans="1:16" ht="16.149999999999999" customHeight="1">
      <c r="A107" s="321" t="s">
        <v>236</v>
      </c>
      <c r="B107" s="280">
        <v>3060</v>
      </c>
      <c r="C107" s="280">
        <v>80</v>
      </c>
      <c r="D107" s="280">
        <f t="shared" si="15"/>
        <v>240</v>
      </c>
      <c r="E107" s="240" t="s">
        <v>108</v>
      </c>
      <c r="F107" s="241">
        <v>0.6</v>
      </c>
      <c r="G107" s="242" t="s">
        <v>108</v>
      </c>
      <c r="H107" s="242">
        <v>0.4</v>
      </c>
      <c r="I107" s="242" t="s">
        <v>108</v>
      </c>
      <c r="J107" s="242"/>
      <c r="K107" s="242"/>
      <c r="L107" s="281">
        <f t="shared" si="16"/>
        <v>0</v>
      </c>
      <c r="M107" s="280">
        <f t="shared" si="16"/>
        <v>100</v>
      </c>
      <c r="N107" s="280">
        <f t="shared" si="16"/>
        <v>0</v>
      </c>
      <c r="O107" s="280">
        <f t="shared" si="16"/>
        <v>0</v>
      </c>
      <c r="P107" s="240">
        <f t="shared" si="16"/>
        <v>0</v>
      </c>
    </row>
    <row r="108" spans="1:16" ht="16.149999999999999" customHeight="1">
      <c r="A108" s="321" t="s">
        <v>237</v>
      </c>
      <c r="B108" s="280">
        <v>130</v>
      </c>
      <c r="C108" s="280">
        <v>70</v>
      </c>
      <c r="D108" s="280">
        <f t="shared" si="15"/>
        <v>10</v>
      </c>
      <c r="E108" s="240"/>
      <c r="F108" s="241">
        <v>0.6</v>
      </c>
      <c r="G108" s="242" t="s">
        <v>108</v>
      </c>
      <c r="H108" s="242">
        <v>0.4</v>
      </c>
      <c r="I108" s="242" t="s">
        <v>108</v>
      </c>
      <c r="J108" s="242"/>
      <c r="K108" s="242"/>
      <c r="L108" s="281">
        <f t="shared" si="16"/>
        <v>0</v>
      </c>
      <c r="M108" s="280">
        <f t="shared" si="16"/>
        <v>0</v>
      </c>
      <c r="N108" s="280">
        <f t="shared" si="16"/>
        <v>0</v>
      </c>
      <c r="O108" s="280">
        <f t="shared" si="16"/>
        <v>0</v>
      </c>
      <c r="P108" s="240">
        <f t="shared" si="16"/>
        <v>0</v>
      </c>
    </row>
    <row r="109" spans="1:16" ht="16.149999999999999" customHeight="1">
      <c r="A109" s="321" t="s">
        <v>238</v>
      </c>
      <c r="B109" s="280">
        <v>150</v>
      </c>
      <c r="C109" s="280">
        <v>100</v>
      </c>
      <c r="D109" s="280">
        <f t="shared" si="15"/>
        <v>20</v>
      </c>
      <c r="E109" s="240"/>
      <c r="F109" s="241">
        <v>1</v>
      </c>
      <c r="G109" s="242" t="s">
        <v>108</v>
      </c>
      <c r="H109" s="242" t="s">
        <v>108</v>
      </c>
      <c r="I109" s="242" t="s">
        <v>108</v>
      </c>
      <c r="J109" s="242"/>
      <c r="K109" s="242"/>
      <c r="L109" s="281">
        <f t="shared" si="16"/>
        <v>0</v>
      </c>
      <c r="M109" s="280">
        <f t="shared" si="16"/>
        <v>0</v>
      </c>
      <c r="N109" s="280">
        <f t="shared" si="16"/>
        <v>0</v>
      </c>
      <c r="O109" s="280">
        <f t="shared" si="16"/>
        <v>0</v>
      </c>
      <c r="P109" s="240">
        <f t="shared" si="16"/>
        <v>0</v>
      </c>
    </row>
    <row r="110" spans="1:16" ht="16.149999999999999" customHeight="1">
      <c r="A110" s="321" t="s">
        <v>239</v>
      </c>
      <c r="B110" s="280">
        <v>190</v>
      </c>
      <c r="C110" s="280">
        <v>70</v>
      </c>
      <c r="D110" s="280">
        <f t="shared" si="15"/>
        <v>10</v>
      </c>
      <c r="E110" s="240"/>
      <c r="F110" s="241" t="s">
        <v>108</v>
      </c>
      <c r="G110" s="242" t="s">
        <v>108</v>
      </c>
      <c r="H110" s="242" t="s">
        <v>108</v>
      </c>
      <c r="I110" s="242" t="s">
        <v>108</v>
      </c>
      <c r="J110" s="242"/>
      <c r="K110" s="242"/>
      <c r="L110" s="281">
        <f t="shared" si="16"/>
        <v>0</v>
      </c>
      <c r="M110" s="280">
        <f t="shared" si="16"/>
        <v>0</v>
      </c>
      <c r="N110" s="280">
        <f t="shared" si="16"/>
        <v>0</v>
      </c>
      <c r="O110" s="280">
        <f t="shared" si="16"/>
        <v>0</v>
      </c>
      <c r="P110" s="240">
        <f t="shared" si="16"/>
        <v>0</v>
      </c>
    </row>
    <row r="111" spans="1:16" ht="16.149999999999999" customHeight="1">
      <c r="A111" s="321" t="s">
        <v>240</v>
      </c>
      <c r="B111" s="280">
        <v>190</v>
      </c>
      <c r="C111" s="280">
        <v>70</v>
      </c>
      <c r="D111" s="280">
        <f t="shared" si="15"/>
        <v>10</v>
      </c>
      <c r="E111" s="240" t="s">
        <v>108</v>
      </c>
      <c r="F111" s="241">
        <v>0.6</v>
      </c>
      <c r="G111" s="242" t="s">
        <v>108</v>
      </c>
      <c r="H111" s="242">
        <v>0.4</v>
      </c>
      <c r="I111" s="242" t="s">
        <v>108</v>
      </c>
      <c r="J111" s="242"/>
      <c r="K111" s="242"/>
      <c r="L111" s="281">
        <f t="shared" si="16"/>
        <v>0</v>
      </c>
      <c r="M111" s="280">
        <f t="shared" si="16"/>
        <v>0</v>
      </c>
      <c r="N111" s="280">
        <f t="shared" si="16"/>
        <v>0</v>
      </c>
      <c r="O111" s="280">
        <f t="shared" si="16"/>
        <v>0</v>
      </c>
      <c r="P111" s="240">
        <f t="shared" si="16"/>
        <v>0</v>
      </c>
    </row>
    <row r="112" spans="1:16" ht="16.149999999999999" customHeight="1">
      <c r="A112" s="321" t="s">
        <v>241</v>
      </c>
      <c r="B112" s="280">
        <v>1120</v>
      </c>
      <c r="C112" s="280">
        <v>70</v>
      </c>
      <c r="D112" s="280">
        <f t="shared" si="15"/>
        <v>80</v>
      </c>
      <c r="E112" s="240" t="s">
        <v>108</v>
      </c>
      <c r="F112" s="241">
        <v>0.6</v>
      </c>
      <c r="G112" s="242" t="s">
        <v>108</v>
      </c>
      <c r="H112" s="242">
        <v>0.4</v>
      </c>
      <c r="I112" s="242" t="s">
        <v>108</v>
      </c>
      <c r="J112" s="242"/>
      <c r="K112" s="242"/>
      <c r="L112" s="281">
        <f t="shared" si="16"/>
        <v>0</v>
      </c>
      <c r="M112" s="280">
        <f t="shared" si="16"/>
        <v>30</v>
      </c>
      <c r="N112" s="280">
        <f t="shared" si="16"/>
        <v>0</v>
      </c>
      <c r="O112" s="280">
        <f t="shared" si="16"/>
        <v>0</v>
      </c>
      <c r="P112" s="240">
        <f t="shared" si="16"/>
        <v>0</v>
      </c>
    </row>
    <row r="113" spans="1:16" ht="16.149999999999999" customHeight="1">
      <c r="A113" s="321" t="s">
        <v>242</v>
      </c>
      <c r="B113" s="280">
        <v>550</v>
      </c>
      <c r="C113" s="280">
        <v>80</v>
      </c>
      <c r="D113" s="280">
        <f t="shared" si="15"/>
        <v>40</v>
      </c>
      <c r="E113" s="240" t="s">
        <v>108</v>
      </c>
      <c r="F113" s="241"/>
      <c r="G113" s="242" t="s">
        <v>108</v>
      </c>
      <c r="H113" s="242">
        <v>1</v>
      </c>
      <c r="I113" s="242" t="s">
        <v>108</v>
      </c>
      <c r="J113" s="242"/>
      <c r="K113" s="242"/>
      <c r="L113" s="281">
        <f t="shared" si="16"/>
        <v>0</v>
      </c>
      <c r="M113" s="280">
        <f t="shared" si="16"/>
        <v>40</v>
      </c>
      <c r="N113" s="280">
        <f t="shared" si="16"/>
        <v>0</v>
      </c>
      <c r="O113" s="280">
        <f t="shared" si="16"/>
        <v>0</v>
      </c>
      <c r="P113" s="240">
        <f t="shared" si="16"/>
        <v>0</v>
      </c>
    </row>
    <row r="114" spans="1:16" ht="16.149999999999999" customHeight="1">
      <c r="A114" s="321" t="s">
        <v>243</v>
      </c>
      <c r="B114" s="280">
        <v>1500</v>
      </c>
      <c r="C114" s="280">
        <v>70</v>
      </c>
      <c r="D114" s="280">
        <f t="shared" si="15"/>
        <v>110</v>
      </c>
      <c r="E114" s="240"/>
      <c r="F114" s="241"/>
      <c r="G114" s="242"/>
      <c r="H114" s="242" t="s">
        <v>108</v>
      </c>
      <c r="I114" s="242" t="s">
        <v>108</v>
      </c>
      <c r="J114" s="242">
        <v>1</v>
      </c>
      <c r="K114" s="242"/>
      <c r="L114" s="281">
        <f t="shared" si="16"/>
        <v>0</v>
      </c>
      <c r="M114" s="280">
        <f t="shared" si="16"/>
        <v>0</v>
      </c>
      <c r="N114" s="280">
        <f t="shared" si="16"/>
        <v>0</v>
      </c>
      <c r="O114" s="280">
        <f t="shared" si="16"/>
        <v>110</v>
      </c>
      <c r="P114" s="240">
        <f t="shared" si="16"/>
        <v>0</v>
      </c>
    </row>
    <row r="115" spans="1:16" ht="16.149999999999999" customHeight="1">
      <c r="A115" s="321"/>
      <c r="B115" s="280"/>
      <c r="C115" s="280"/>
      <c r="D115" s="280"/>
      <c r="E115" s="240"/>
      <c r="F115" s="241"/>
      <c r="G115" s="242"/>
      <c r="H115" s="242"/>
      <c r="I115" s="242"/>
      <c r="J115" s="242"/>
      <c r="K115" s="242"/>
      <c r="L115" s="312"/>
      <c r="M115" s="313"/>
      <c r="N115" s="313"/>
      <c r="O115" s="313"/>
      <c r="P115" s="314"/>
    </row>
    <row r="116" spans="1:16" ht="16.149999999999999" customHeight="1">
      <c r="A116" s="304" t="s">
        <v>627</v>
      </c>
      <c r="B116" s="305">
        <f>SUM(B117:B121)</f>
        <v>8860</v>
      </c>
      <c r="C116" s="280"/>
      <c r="D116" s="305">
        <f>SUM(D117:D121)</f>
        <v>790</v>
      </c>
      <c r="E116" s="240"/>
      <c r="F116" s="241"/>
      <c r="G116" s="242"/>
      <c r="H116" s="242"/>
      <c r="I116" s="242"/>
      <c r="J116" s="242"/>
      <c r="K116" s="242"/>
      <c r="L116" s="293">
        <f>SUM(L117:L121)</f>
        <v>280</v>
      </c>
      <c r="M116" s="305">
        <f>SUM(M117:M121)</f>
        <v>110</v>
      </c>
      <c r="N116" s="305">
        <f>SUM(N117:N121)</f>
        <v>170</v>
      </c>
      <c r="O116" s="305">
        <f>SUM(O117:O121)</f>
        <v>0</v>
      </c>
      <c r="P116" s="306">
        <f>SUM(P117:P121)</f>
        <v>200</v>
      </c>
    </row>
    <row r="117" spans="1:16" ht="16.149999999999999" customHeight="1">
      <c r="A117" s="304" t="s">
        <v>628</v>
      </c>
      <c r="B117" s="280">
        <v>4850</v>
      </c>
      <c r="C117" s="280">
        <v>100</v>
      </c>
      <c r="D117" s="280">
        <f>ROUND(C117*$B117/1000,-1)</f>
        <v>490</v>
      </c>
      <c r="E117" s="240"/>
      <c r="F117" s="241"/>
      <c r="G117" s="242">
        <v>0.5</v>
      </c>
      <c r="H117" s="242">
        <v>0.2</v>
      </c>
      <c r="I117" s="242" t="s">
        <v>108</v>
      </c>
      <c r="J117" s="242" t="s">
        <v>108</v>
      </c>
      <c r="K117" s="242">
        <v>0.3</v>
      </c>
      <c r="L117" s="281">
        <f t="shared" ref="L117:P121" si="17">ROUND(G117*$D117,-1)</f>
        <v>250</v>
      </c>
      <c r="M117" s="280">
        <f t="shared" si="17"/>
        <v>100</v>
      </c>
      <c r="N117" s="280">
        <f t="shared" si="17"/>
        <v>0</v>
      </c>
      <c r="O117" s="280">
        <f t="shared" si="17"/>
        <v>0</v>
      </c>
      <c r="P117" s="240">
        <f t="shared" si="17"/>
        <v>150</v>
      </c>
    </row>
    <row r="118" spans="1:16" ht="16.149999999999999" customHeight="1">
      <c r="A118" s="321" t="s">
        <v>629</v>
      </c>
      <c r="B118" s="280">
        <v>1320</v>
      </c>
      <c r="C118" s="280">
        <v>80</v>
      </c>
      <c r="D118" s="280">
        <f>ROUND(C118*$B118/1000,-1)</f>
        <v>110</v>
      </c>
      <c r="E118" s="240" t="s">
        <v>108</v>
      </c>
      <c r="F118" s="241" t="s">
        <v>108</v>
      </c>
      <c r="G118" s="242" t="s">
        <v>108</v>
      </c>
      <c r="H118" s="242" t="s">
        <v>108</v>
      </c>
      <c r="I118" s="242">
        <v>0.7</v>
      </c>
      <c r="J118" s="242" t="s">
        <v>108</v>
      </c>
      <c r="K118" s="242">
        <v>0.3</v>
      </c>
      <c r="L118" s="281">
        <f t="shared" si="17"/>
        <v>0</v>
      </c>
      <c r="M118" s="280">
        <f t="shared" si="17"/>
        <v>0</v>
      </c>
      <c r="N118" s="280">
        <f t="shared" si="17"/>
        <v>80</v>
      </c>
      <c r="O118" s="280">
        <f t="shared" si="17"/>
        <v>0</v>
      </c>
      <c r="P118" s="240">
        <f t="shared" si="17"/>
        <v>30</v>
      </c>
    </row>
    <row r="119" spans="1:16" ht="16.149999999999999" customHeight="1">
      <c r="A119" s="321" t="s">
        <v>630</v>
      </c>
      <c r="B119" s="280">
        <v>320</v>
      </c>
      <c r="C119" s="280">
        <v>60</v>
      </c>
      <c r="D119" s="280">
        <f>ROUND(C119*$B119/1000,-1)</f>
        <v>20</v>
      </c>
      <c r="E119" s="240" t="s">
        <v>108</v>
      </c>
      <c r="F119" s="241" t="s">
        <v>108</v>
      </c>
      <c r="G119" s="242" t="s">
        <v>108</v>
      </c>
      <c r="H119" s="242" t="s">
        <v>108</v>
      </c>
      <c r="I119" s="242">
        <v>0.7</v>
      </c>
      <c r="J119" s="242" t="s">
        <v>108</v>
      </c>
      <c r="K119" s="242"/>
      <c r="L119" s="281">
        <f t="shared" si="17"/>
        <v>0</v>
      </c>
      <c r="M119" s="280">
        <f t="shared" si="17"/>
        <v>0</v>
      </c>
      <c r="N119" s="280">
        <f t="shared" si="17"/>
        <v>10</v>
      </c>
      <c r="O119" s="280">
        <f t="shared" si="17"/>
        <v>0</v>
      </c>
      <c r="P119" s="240">
        <f t="shared" si="17"/>
        <v>0</v>
      </c>
    </row>
    <row r="120" spans="1:16" ht="16.149999999999999" customHeight="1">
      <c r="A120" s="321" t="s">
        <v>631</v>
      </c>
      <c r="B120" s="280">
        <v>1500</v>
      </c>
      <c r="C120" s="280">
        <v>70</v>
      </c>
      <c r="D120" s="280">
        <f>ROUND(C120*$B120/1000,-1)</f>
        <v>110</v>
      </c>
      <c r="E120" s="240" t="s">
        <v>108</v>
      </c>
      <c r="F120" s="241" t="s">
        <v>108</v>
      </c>
      <c r="G120" s="242" t="s">
        <v>108</v>
      </c>
      <c r="H120" s="242" t="s">
        <v>108</v>
      </c>
      <c r="I120" s="242">
        <v>0.7</v>
      </c>
      <c r="J120" s="242" t="s">
        <v>108</v>
      </c>
      <c r="K120" s="242"/>
      <c r="L120" s="281">
        <f t="shared" si="17"/>
        <v>0</v>
      </c>
      <c r="M120" s="280">
        <f t="shared" si="17"/>
        <v>0</v>
      </c>
      <c r="N120" s="280">
        <f t="shared" si="17"/>
        <v>80</v>
      </c>
      <c r="O120" s="280">
        <f t="shared" si="17"/>
        <v>0</v>
      </c>
      <c r="P120" s="240">
        <f t="shared" si="17"/>
        <v>0</v>
      </c>
    </row>
    <row r="121" spans="1:16" ht="16.149999999999999" customHeight="1">
      <c r="A121" s="321" t="s">
        <v>632</v>
      </c>
      <c r="B121" s="280">
        <v>870</v>
      </c>
      <c r="C121" s="280">
        <v>70</v>
      </c>
      <c r="D121" s="280">
        <f>ROUND(C121*$B121/1000,-1)</f>
        <v>60</v>
      </c>
      <c r="E121" s="240" t="s">
        <v>108</v>
      </c>
      <c r="F121" s="241" t="s">
        <v>108</v>
      </c>
      <c r="G121" s="242">
        <v>0.5</v>
      </c>
      <c r="H121" s="242">
        <v>0.2</v>
      </c>
      <c r="I121" s="242" t="s">
        <v>108</v>
      </c>
      <c r="J121" s="242" t="s">
        <v>108</v>
      </c>
      <c r="K121" s="242">
        <v>0.3</v>
      </c>
      <c r="L121" s="281">
        <f t="shared" si="17"/>
        <v>30</v>
      </c>
      <c r="M121" s="280">
        <f t="shared" si="17"/>
        <v>10</v>
      </c>
      <c r="N121" s="280">
        <f t="shared" si="17"/>
        <v>0</v>
      </c>
      <c r="O121" s="280">
        <f t="shared" si="17"/>
        <v>0</v>
      </c>
      <c r="P121" s="240">
        <f t="shared" si="17"/>
        <v>20</v>
      </c>
    </row>
    <row r="122" spans="1:16" ht="16.149999999999999" customHeight="1">
      <c r="A122" s="321"/>
      <c r="B122" s="280"/>
      <c r="C122" s="280"/>
      <c r="D122" s="280"/>
      <c r="E122" s="240"/>
      <c r="F122" s="241"/>
      <c r="G122" s="242"/>
      <c r="H122" s="242"/>
      <c r="I122" s="242"/>
      <c r="J122" s="242"/>
      <c r="K122" s="242"/>
      <c r="L122" s="281"/>
      <c r="M122" s="280"/>
      <c r="N122" s="280"/>
      <c r="O122" s="280"/>
      <c r="P122" s="240"/>
    </row>
    <row r="123" spans="1:16" ht="16.149999999999999" customHeight="1">
      <c r="A123" s="304" t="s">
        <v>526</v>
      </c>
      <c r="B123" s="305">
        <f>SUM(B124:B137)</f>
        <v>48080</v>
      </c>
      <c r="C123" s="280"/>
      <c r="D123" s="305">
        <f>SUM(D124:D137)</f>
        <v>4210</v>
      </c>
      <c r="E123" s="240"/>
      <c r="F123" s="241"/>
      <c r="G123" s="242" t="s">
        <v>108</v>
      </c>
      <c r="H123" s="242" t="s">
        <v>108</v>
      </c>
      <c r="I123" s="242" t="s">
        <v>108</v>
      </c>
      <c r="J123" s="242" t="s">
        <v>108</v>
      </c>
      <c r="K123" s="242" t="s">
        <v>108</v>
      </c>
      <c r="L123" s="293">
        <f>SUM(L124:L137)</f>
        <v>350</v>
      </c>
      <c r="M123" s="305">
        <f>SUM(M124:M137)</f>
        <v>320</v>
      </c>
      <c r="N123" s="305">
        <f>SUM(N124:N137)</f>
        <v>510</v>
      </c>
      <c r="O123" s="305">
        <f>SUM(O124:O137)</f>
        <v>190</v>
      </c>
      <c r="P123" s="306">
        <f>SUM(P124:P137)</f>
        <v>200</v>
      </c>
    </row>
    <row r="124" spans="1:16" ht="16.149999999999999" customHeight="1">
      <c r="A124" s="279" t="s">
        <v>244</v>
      </c>
      <c r="B124" s="280"/>
      <c r="C124" s="280"/>
      <c r="D124" s="280"/>
      <c r="E124" s="240"/>
      <c r="F124" s="241"/>
      <c r="G124" s="242"/>
      <c r="H124" s="242"/>
      <c r="I124" s="242"/>
      <c r="J124" s="242"/>
      <c r="K124" s="242"/>
      <c r="L124" s="281"/>
      <c r="M124" s="280"/>
      <c r="N124" s="280"/>
      <c r="O124" s="280"/>
      <c r="P124" s="240"/>
    </row>
    <row r="125" spans="1:16" ht="16.149999999999999" customHeight="1">
      <c r="A125" s="279" t="s">
        <v>245</v>
      </c>
      <c r="B125" s="280">
        <v>4600</v>
      </c>
      <c r="C125" s="280">
        <v>110</v>
      </c>
      <c r="D125" s="280">
        <f t="shared" ref="D125:D137" si="18">ROUND(C125*$B125/1000,-1)</f>
        <v>510</v>
      </c>
      <c r="E125" s="240" t="s">
        <v>30</v>
      </c>
      <c r="F125" s="241">
        <v>0.8</v>
      </c>
      <c r="G125" s="242">
        <v>0.1</v>
      </c>
      <c r="H125" s="242">
        <v>0.1</v>
      </c>
      <c r="I125" s="242" t="s">
        <v>108</v>
      </c>
      <c r="J125" s="242" t="s">
        <v>108</v>
      </c>
      <c r="K125" s="242" t="s">
        <v>108</v>
      </c>
      <c r="L125" s="281">
        <f t="shared" ref="L125:P134" si="19">ROUND(G125*$D125,-1)</f>
        <v>50</v>
      </c>
      <c r="M125" s="280">
        <f>ROUND(H125*$D125,-1)</f>
        <v>50</v>
      </c>
      <c r="N125" s="280">
        <f t="shared" si="19"/>
        <v>0</v>
      </c>
      <c r="O125" s="280">
        <f t="shared" si="19"/>
        <v>0</v>
      </c>
      <c r="P125" s="240">
        <f t="shared" si="19"/>
        <v>0</v>
      </c>
    </row>
    <row r="126" spans="1:16" ht="16.149999999999999" customHeight="1">
      <c r="A126" s="279" t="s">
        <v>246</v>
      </c>
      <c r="B126" s="280">
        <v>7920</v>
      </c>
      <c r="C126" s="280">
        <v>90</v>
      </c>
      <c r="D126" s="280">
        <f>ROUND(C126*$B126/1000,-1)</f>
        <v>710</v>
      </c>
      <c r="E126" s="240" t="s">
        <v>179</v>
      </c>
      <c r="F126" s="241">
        <v>1</v>
      </c>
      <c r="G126" s="242" t="s">
        <v>108</v>
      </c>
      <c r="H126" s="242" t="s">
        <v>108</v>
      </c>
      <c r="I126" s="242" t="s">
        <v>108</v>
      </c>
      <c r="J126" s="242" t="s">
        <v>108</v>
      </c>
      <c r="K126" s="242" t="s">
        <v>108</v>
      </c>
      <c r="L126" s="281">
        <f t="shared" si="19"/>
        <v>0</v>
      </c>
      <c r="M126" s="280">
        <f>ROUND(H126*$D126,-1)</f>
        <v>0</v>
      </c>
      <c r="N126" s="280">
        <f t="shared" si="19"/>
        <v>0</v>
      </c>
      <c r="O126" s="280">
        <f t="shared" si="19"/>
        <v>0</v>
      </c>
      <c r="P126" s="240">
        <f t="shared" si="19"/>
        <v>0</v>
      </c>
    </row>
    <row r="127" spans="1:16" ht="16.149999999999999" customHeight="1">
      <c r="A127" s="279" t="s">
        <v>247</v>
      </c>
      <c r="B127" s="280">
        <v>2160</v>
      </c>
      <c r="C127" s="280">
        <v>100</v>
      </c>
      <c r="D127" s="280">
        <f>ROUND(C127*$B127/1000,-1)</f>
        <v>220</v>
      </c>
      <c r="E127" s="240"/>
      <c r="F127" s="241">
        <v>0.6</v>
      </c>
      <c r="G127" s="242">
        <v>0.2</v>
      </c>
      <c r="H127" s="242">
        <v>0.2</v>
      </c>
      <c r="I127" s="242" t="s">
        <v>108</v>
      </c>
      <c r="J127" s="242"/>
      <c r="K127" s="242" t="s">
        <v>108</v>
      </c>
      <c r="L127" s="281">
        <f t="shared" si="19"/>
        <v>40</v>
      </c>
      <c r="M127" s="280">
        <f t="shared" si="19"/>
        <v>40</v>
      </c>
      <c r="N127" s="280">
        <f t="shared" si="19"/>
        <v>0</v>
      </c>
      <c r="O127" s="280">
        <f t="shared" si="19"/>
        <v>0</v>
      </c>
      <c r="P127" s="240">
        <f t="shared" si="19"/>
        <v>0</v>
      </c>
    </row>
    <row r="128" spans="1:16" ht="16.149999999999999" customHeight="1">
      <c r="A128" s="279" t="s">
        <v>248</v>
      </c>
      <c r="B128" s="280">
        <v>1320</v>
      </c>
      <c r="C128" s="280">
        <v>100</v>
      </c>
      <c r="D128" s="280">
        <f>ROUND(C128*$B128/1000,-1)</f>
        <v>130</v>
      </c>
      <c r="E128" s="240"/>
      <c r="F128" s="241" t="s">
        <v>108</v>
      </c>
      <c r="G128" s="242" t="s">
        <v>108</v>
      </c>
      <c r="H128" s="242" t="s">
        <v>108</v>
      </c>
      <c r="I128" s="242">
        <v>0.5</v>
      </c>
      <c r="J128" s="242" t="s">
        <v>108</v>
      </c>
      <c r="K128" s="242">
        <v>0.5</v>
      </c>
      <c r="L128" s="281">
        <f t="shared" si="19"/>
        <v>0</v>
      </c>
      <c r="M128" s="280">
        <f t="shared" si="19"/>
        <v>0</v>
      </c>
      <c r="N128" s="280">
        <f t="shared" si="19"/>
        <v>70</v>
      </c>
      <c r="O128" s="280">
        <f t="shared" si="19"/>
        <v>0</v>
      </c>
      <c r="P128" s="240">
        <f t="shared" si="19"/>
        <v>70</v>
      </c>
    </row>
    <row r="129" spans="1:16" ht="16.149999999999999" customHeight="1">
      <c r="A129" s="279" t="s">
        <v>249</v>
      </c>
      <c r="B129" s="280">
        <v>16000</v>
      </c>
      <c r="C129" s="280">
        <v>80</v>
      </c>
      <c r="D129" s="280">
        <f>ROUND(C129*$B129/1000,-1)</f>
        <v>1280</v>
      </c>
      <c r="E129" s="240" t="s">
        <v>108</v>
      </c>
      <c r="F129" s="241">
        <v>0.5</v>
      </c>
      <c r="G129" s="242">
        <v>0.1</v>
      </c>
      <c r="H129" s="242">
        <v>0.1</v>
      </c>
      <c r="I129" s="242">
        <v>0.2</v>
      </c>
      <c r="J129" s="242">
        <v>0.1</v>
      </c>
      <c r="K129" s="242" t="s">
        <v>108</v>
      </c>
      <c r="L129" s="281">
        <f t="shared" si="19"/>
        <v>130</v>
      </c>
      <c r="M129" s="280">
        <f t="shared" si="19"/>
        <v>130</v>
      </c>
      <c r="N129" s="280">
        <f t="shared" si="19"/>
        <v>260</v>
      </c>
      <c r="O129" s="280">
        <f t="shared" si="19"/>
        <v>130</v>
      </c>
      <c r="P129" s="240">
        <f t="shared" si="19"/>
        <v>0</v>
      </c>
    </row>
    <row r="130" spans="1:16" ht="16.149999999999999" customHeight="1">
      <c r="A130" s="279" t="s">
        <v>250</v>
      </c>
      <c r="B130" s="280">
        <v>1340</v>
      </c>
      <c r="C130" s="280">
        <v>80</v>
      </c>
      <c r="D130" s="280">
        <f t="shared" si="18"/>
        <v>110</v>
      </c>
      <c r="E130" s="240"/>
      <c r="F130" s="241" t="s">
        <v>108</v>
      </c>
      <c r="G130" s="242" t="s">
        <v>108</v>
      </c>
      <c r="H130" s="242" t="s">
        <v>108</v>
      </c>
      <c r="I130" s="242">
        <v>0.5</v>
      </c>
      <c r="J130" s="242"/>
      <c r="K130" s="242">
        <v>0.5</v>
      </c>
      <c r="L130" s="281">
        <f t="shared" si="19"/>
        <v>0</v>
      </c>
      <c r="M130" s="280">
        <f t="shared" si="19"/>
        <v>0</v>
      </c>
      <c r="N130" s="280">
        <f t="shared" si="19"/>
        <v>60</v>
      </c>
      <c r="O130" s="280">
        <f t="shared" si="19"/>
        <v>0</v>
      </c>
      <c r="P130" s="240">
        <f t="shared" si="19"/>
        <v>60</v>
      </c>
    </row>
    <row r="131" spans="1:16" ht="16.149999999999999" customHeight="1">
      <c r="A131" s="279" t="s">
        <v>251</v>
      </c>
      <c r="B131" s="280">
        <v>420</v>
      </c>
      <c r="C131" s="280">
        <v>80</v>
      </c>
      <c r="D131" s="280">
        <f t="shared" si="18"/>
        <v>30</v>
      </c>
      <c r="E131" s="240" t="s">
        <v>30</v>
      </c>
      <c r="F131" s="241">
        <v>0.5</v>
      </c>
      <c r="G131" s="242" t="s">
        <v>108</v>
      </c>
      <c r="H131" s="242">
        <v>0.5</v>
      </c>
      <c r="I131" s="242" t="s">
        <v>108</v>
      </c>
      <c r="J131" s="242" t="s">
        <v>108</v>
      </c>
      <c r="K131" s="242" t="s">
        <v>108</v>
      </c>
      <c r="L131" s="281">
        <f t="shared" si="19"/>
        <v>0</v>
      </c>
      <c r="M131" s="280">
        <f t="shared" si="19"/>
        <v>20</v>
      </c>
      <c r="N131" s="280">
        <f t="shared" si="19"/>
        <v>0</v>
      </c>
      <c r="O131" s="280">
        <f t="shared" si="19"/>
        <v>0</v>
      </c>
      <c r="P131" s="240">
        <f t="shared" si="19"/>
        <v>0</v>
      </c>
    </row>
    <row r="132" spans="1:16" ht="16.149999999999999" customHeight="1">
      <c r="A132" s="279" t="s">
        <v>252</v>
      </c>
      <c r="B132" s="280">
        <v>1700</v>
      </c>
      <c r="C132" s="280">
        <v>80</v>
      </c>
      <c r="D132" s="280">
        <f t="shared" si="18"/>
        <v>140</v>
      </c>
      <c r="E132" s="240"/>
      <c r="F132" s="241" t="s">
        <v>108</v>
      </c>
      <c r="G132" s="242">
        <v>0.6</v>
      </c>
      <c r="H132" s="242" t="s">
        <v>108</v>
      </c>
      <c r="I132" s="242" t="s">
        <v>108</v>
      </c>
      <c r="J132" s="242">
        <v>0.4</v>
      </c>
      <c r="K132" s="242" t="s">
        <v>108</v>
      </c>
      <c r="L132" s="281">
        <f t="shared" si="19"/>
        <v>80</v>
      </c>
      <c r="M132" s="280">
        <f t="shared" si="19"/>
        <v>0</v>
      </c>
      <c r="N132" s="280">
        <f t="shared" si="19"/>
        <v>0</v>
      </c>
      <c r="O132" s="280">
        <f t="shared" si="19"/>
        <v>60</v>
      </c>
      <c r="P132" s="240">
        <f t="shared" si="19"/>
        <v>0</v>
      </c>
    </row>
    <row r="133" spans="1:16" ht="16.149999999999999" customHeight="1">
      <c r="A133" s="279" t="s">
        <v>253</v>
      </c>
      <c r="B133" s="280">
        <v>610</v>
      </c>
      <c r="C133" s="280">
        <v>80</v>
      </c>
      <c r="D133" s="280">
        <f t="shared" si="18"/>
        <v>50</v>
      </c>
      <c r="E133" s="240" t="s">
        <v>30</v>
      </c>
      <c r="F133" s="241">
        <v>0.5</v>
      </c>
      <c r="G133" s="242" t="s">
        <v>108</v>
      </c>
      <c r="H133" s="242">
        <v>0.5</v>
      </c>
      <c r="I133" s="242" t="s">
        <v>108</v>
      </c>
      <c r="J133" s="242" t="s">
        <v>108</v>
      </c>
      <c r="K133" s="242" t="s">
        <v>108</v>
      </c>
      <c r="L133" s="281">
        <f t="shared" si="19"/>
        <v>0</v>
      </c>
      <c r="M133" s="280">
        <f t="shared" si="19"/>
        <v>30</v>
      </c>
      <c r="N133" s="280">
        <f t="shared" si="19"/>
        <v>0</v>
      </c>
      <c r="O133" s="280">
        <f t="shared" si="19"/>
        <v>0</v>
      </c>
      <c r="P133" s="240">
        <f t="shared" si="19"/>
        <v>0</v>
      </c>
    </row>
    <row r="134" spans="1:16" ht="16.149999999999999" customHeight="1">
      <c r="A134" s="279" t="s">
        <v>254</v>
      </c>
      <c r="B134" s="280">
        <v>2200</v>
      </c>
      <c r="C134" s="280">
        <v>80</v>
      </c>
      <c r="D134" s="280">
        <f t="shared" si="18"/>
        <v>180</v>
      </c>
      <c r="E134" s="240"/>
      <c r="F134" s="241" t="s">
        <v>108</v>
      </c>
      <c r="G134" s="242">
        <v>0.3</v>
      </c>
      <c r="H134" s="242">
        <v>0.3</v>
      </c>
      <c r="I134" s="242" t="s">
        <v>108</v>
      </c>
      <c r="J134" s="242"/>
      <c r="K134" s="242">
        <v>0.4</v>
      </c>
      <c r="L134" s="281">
        <f t="shared" si="19"/>
        <v>50</v>
      </c>
      <c r="M134" s="280">
        <f t="shared" si="19"/>
        <v>50</v>
      </c>
      <c r="N134" s="280">
        <f t="shared" si="19"/>
        <v>0</v>
      </c>
      <c r="O134" s="280">
        <f t="shared" si="19"/>
        <v>0</v>
      </c>
      <c r="P134" s="240">
        <f t="shared" si="19"/>
        <v>70</v>
      </c>
    </row>
    <row r="135" spans="1:16" ht="16.149999999999999" customHeight="1">
      <c r="A135" s="279" t="s">
        <v>371</v>
      </c>
      <c r="B135" s="280">
        <v>6850</v>
      </c>
      <c r="C135" s="280">
        <v>80</v>
      </c>
      <c r="D135" s="280">
        <f t="shared" si="18"/>
        <v>550</v>
      </c>
      <c r="E135" s="240"/>
      <c r="F135" s="241" t="s">
        <v>108</v>
      </c>
      <c r="G135" s="242" t="s">
        <v>207</v>
      </c>
      <c r="H135" s="242" t="s">
        <v>108</v>
      </c>
      <c r="I135" s="242" t="s">
        <v>108</v>
      </c>
      <c r="J135" s="242"/>
      <c r="K135" s="242" t="s">
        <v>108</v>
      </c>
      <c r="L135" s="281" t="s">
        <v>108</v>
      </c>
      <c r="M135" s="280" t="s">
        <v>108</v>
      </c>
      <c r="N135" s="280" t="s">
        <v>108</v>
      </c>
      <c r="O135" s="280" t="s">
        <v>108</v>
      </c>
      <c r="P135" s="240" t="s">
        <v>108</v>
      </c>
    </row>
    <row r="136" spans="1:16" ht="16.149999999999999" customHeight="1">
      <c r="A136" s="279" t="s">
        <v>255</v>
      </c>
      <c r="B136" s="280">
        <v>2400</v>
      </c>
      <c r="C136" s="280">
        <v>100</v>
      </c>
      <c r="D136" s="280">
        <f t="shared" si="18"/>
        <v>240</v>
      </c>
      <c r="E136" s="240"/>
      <c r="F136" s="241">
        <v>0.6</v>
      </c>
      <c r="G136" s="242" t="s">
        <v>108</v>
      </c>
      <c r="H136" s="242" t="s">
        <v>108</v>
      </c>
      <c r="I136" s="242">
        <v>0.4</v>
      </c>
      <c r="J136" s="242"/>
      <c r="K136" s="242" t="s">
        <v>108</v>
      </c>
      <c r="L136" s="281">
        <f t="shared" ref="L136:P137" si="20">ROUND(G136*$D136,-1)</f>
        <v>0</v>
      </c>
      <c r="M136" s="280">
        <f t="shared" si="20"/>
        <v>0</v>
      </c>
      <c r="N136" s="280">
        <f t="shared" si="20"/>
        <v>100</v>
      </c>
      <c r="O136" s="280">
        <f t="shared" si="20"/>
        <v>0</v>
      </c>
      <c r="P136" s="240">
        <f t="shared" si="20"/>
        <v>0</v>
      </c>
    </row>
    <row r="137" spans="1:16" ht="16.149999999999999" customHeight="1">
      <c r="A137" s="279" t="s">
        <v>256</v>
      </c>
      <c r="B137" s="280">
        <v>560</v>
      </c>
      <c r="C137" s="280">
        <v>100</v>
      </c>
      <c r="D137" s="280">
        <f t="shared" si="18"/>
        <v>60</v>
      </c>
      <c r="E137" s="240"/>
      <c r="F137" s="241">
        <v>0.6</v>
      </c>
      <c r="G137" s="242" t="s">
        <v>108</v>
      </c>
      <c r="H137" s="242" t="s">
        <v>108</v>
      </c>
      <c r="I137" s="242">
        <v>0.4</v>
      </c>
      <c r="J137" s="242"/>
      <c r="K137" s="242" t="s">
        <v>108</v>
      </c>
      <c r="L137" s="281">
        <f t="shared" si="20"/>
        <v>0</v>
      </c>
      <c r="M137" s="280">
        <f t="shared" si="20"/>
        <v>0</v>
      </c>
      <c r="N137" s="280">
        <f t="shared" si="20"/>
        <v>20</v>
      </c>
      <c r="O137" s="280">
        <f t="shared" si="20"/>
        <v>0</v>
      </c>
      <c r="P137" s="240">
        <f t="shared" si="20"/>
        <v>0</v>
      </c>
    </row>
    <row r="138" spans="1:16" ht="16.149999999999999" customHeight="1">
      <c r="A138" s="279"/>
      <c r="B138" s="280"/>
      <c r="C138" s="280"/>
      <c r="D138" s="280"/>
      <c r="E138" s="240"/>
      <c r="F138" s="241"/>
      <c r="G138" s="242"/>
      <c r="H138" s="242"/>
      <c r="I138" s="242"/>
      <c r="J138" s="242"/>
      <c r="K138" s="242"/>
      <c r="L138" s="281"/>
      <c r="M138" s="280"/>
      <c r="N138" s="280"/>
      <c r="O138" s="280"/>
      <c r="P138" s="240"/>
    </row>
    <row r="139" spans="1:16" ht="16.149999999999999" customHeight="1">
      <c r="A139" s="304" t="s">
        <v>527</v>
      </c>
      <c r="B139" s="305">
        <f>SUM(B140:B156)</f>
        <v>38380</v>
      </c>
      <c r="C139" s="280"/>
      <c r="D139" s="305">
        <f>SUM(D140:D156)</f>
        <v>3650</v>
      </c>
      <c r="E139" s="240"/>
      <c r="F139" s="241"/>
      <c r="G139" s="242"/>
      <c r="H139" s="242"/>
      <c r="I139" s="242"/>
      <c r="J139" s="242"/>
      <c r="K139" s="242"/>
      <c r="L139" s="293">
        <f>SUM(L140:L156)</f>
        <v>340</v>
      </c>
      <c r="M139" s="305">
        <f>SUM(M140:M156)</f>
        <v>660</v>
      </c>
      <c r="N139" s="305">
        <f>SUM(N140:N156)</f>
        <v>510</v>
      </c>
      <c r="O139" s="305">
        <f>SUM(O140:O156)</f>
        <v>140</v>
      </c>
      <c r="P139" s="306">
        <f>SUM(P140:P156)</f>
        <v>680</v>
      </c>
    </row>
    <row r="140" spans="1:16" ht="16.149999999999999" customHeight="1">
      <c r="A140" s="279" t="s">
        <v>257</v>
      </c>
      <c r="B140" s="280">
        <v>240</v>
      </c>
      <c r="C140" s="280">
        <v>80</v>
      </c>
      <c r="D140" s="280">
        <f t="shared" ref="D140:D156" si="21">ROUND(C140*$B140/1000,-1)</f>
        <v>20</v>
      </c>
      <c r="E140" s="240"/>
      <c r="F140" s="241">
        <v>0.6</v>
      </c>
      <c r="G140" s="242"/>
      <c r="H140" s="242"/>
      <c r="I140" s="242">
        <v>0.4</v>
      </c>
      <c r="J140" s="242"/>
      <c r="K140" s="242"/>
      <c r="L140" s="281">
        <f t="shared" ref="L140:P148" si="22">ROUND(G140*$D140,-1)</f>
        <v>0</v>
      </c>
      <c r="M140" s="280">
        <f t="shared" si="22"/>
        <v>0</v>
      </c>
      <c r="N140" s="280">
        <f t="shared" si="22"/>
        <v>10</v>
      </c>
      <c r="O140" s="280">
        <f t="shared" si="22"/>
        <v>0</v>
      </c>
      <c r="P140" s="240">
        <f t="shared" si="22"/>
        <v>0</v>
      </c>
    </row>
    <row r="141" spans="1:16" ht="16.149999999999999" customHeight="1">
      <c r="A141" s="279" t="s">
        <v>258</v>
      </c>
      <c r="B141" s="280">
        <v>2900</v>
      </c>
      <c r="C141" s="280">
        <v>80</v>
      </c>
      <c r="D141" s="280">
        <f t="shared" si="21"/>
        <v>230</v>
      </c>
      <c r="E141" s="240"/>
      <c r="F141" s="241"/>
      <c r="G141" s="242"/>
      <c r="H141" s="242" t="s">
        <v>108</v>
      </c>
      <c r="I141" s="242" t="s">
        <v>108</v>
      </c>
      <c r="J141" s="242" t="s">
        <v>108</v>
      </c>
      <c r="K141" s="242">
        <v>0.5</v>
      </c>
      <c r="L141" s="281">
        <f t="shared" si="22"/>
        <v>0</v>
      </c>
      <c r="M141" s="280">
        <f t="shared" si="22"/>
        <v>0</v>
      </c>
      <c r="N141" s="280">
        <f t="shared" si="22"/>
        <v>0</v>
      </c>
      <c r="O141" s="280">
        <f t="shared" si="22"/>
        <v>0</v>
      </c>
      <c r="P141" s="240">
        <f t="shared" si="22"/>
        <v>120</v>
      </c>
    </row>
    <row r="142" spans="1:16" ht="16.149999999999999" customHeight="1">
      <c r="A142" s="279" t="s">
        <v>259</v>
      </c>
      <c r="B142" s="280">
        <v>550</v>
      </c>
      <c r="C142" s="280">
        <v>100</v>
      </c>
      <c r="D142" s="280">
        <f t="shared" si="21"/>
        <v>60</v>
      </c>
      <c r="E142" s="240" t="s">
        <v>108</v>
      </c>
      <c r="F142" s="241"/>
      <c r="G142" s="242" t="s">
        <v>108</v>
      </c>
      <c r="H142" s="242">
        <v>1</v>
      </c>
      <c r="I142" s="242" t="s">
        <v>108</v>
      </c>
      <c r="J142" s="242" t="s">
        <v>108</v>
      </c>
      <c r="K142" s="242"/>
      <c r="L142" s="281">
        <f t="shared" si="22"/>
        <v>0</v>
      </c>
      <c r="M142" s="280">
        <f t="shared" si="22"/>
        <v>60</v>
      </c>
      <c r="N142" s="280">
        <f t="shared" si="22"/>
        <v>0</v>
      </c>
      <c r="O142" s="280">
        <f t="shared" si="22"/>
        <v>0</v>
      </c>
      <c r="P142" s="240">
        <f t="shared" si="22"/>
        <v>0</v>
      </c>
    </row>
    <row r="143" spans="1:16" ht="16.149999999999999" customHeight="1">
      <c r="A143" s="279" t="s">
        <v>633</v>
      </c>
      <c r="B143" s="280">
        <v>1300</v>
      </c>
      <c r="C143" s="280">
        <v>340</v>
      </c>
      <c r="D143" s="280">
        <f t="shared" si="21"/>
        <v>440</v>
      </c>
      <c r="E143" s="240"/>
      <c r="F143" s="241"/>
      <c r="G143" s="242">
        <v>0.5</v>
      </c>
      <c r="H143" s="242">
        <v>0.5</v>
      </c>
      <c r="I143" s="242"/>
      <c r="J143" s="242" t="s">
        <v>108</v>
      </c>
      <c r="K143" s="242"/>
      <c r="L143" s="281">
        <f t="shared" si="22"/>
        <v>220</v>
      </c>
      <c r="M143" s="280">
        <f t="shared" si="22"/>
        <v>220</v>
      </c>
      <c r="N143" s="280">
        <f t="shared" si="22"/>
        <v>0</v>
      </c>
      <c r="O143" s="280">
        <f t="shared" si="22"/>
        <v>0</v>
      </c>
      <c r="P143" s="240">
        <f t="shared" si="22"/>
        <v>0</v>
      </c>
    </row>
    <row r="144" spans="1:16" ht="16.149999999999999" customHeight="1">
      <c r="A144" s="279" t="s">
        <v>634</v>
      </c>
      <c r="B144" s="280">
        <v>800</v>
      </c>
      <c r="C144" s="280">
        <v>100</v>
      </c>
      <c r="D144" s="280">
        <f t="shared" si="21"/>
        <v>80</v>
      </c>
      <c r="E144" s="240"/>
      <c r="F144" s="241"/>
      <c r="G144" s="242" t="s">
        <v>108</v>
      </c>
      <c r="H144" s="242">
        <v>1</v>
      </c>
      <c r="I144" s="242"/>
      <c r="J144" s="242" t="s">
        <v>108</v>
      </c>
      <c r="K144" s="242"/>
      <c r="L144" s="281">
        <f>ROUND(G144*$D144,-1)</f>
        <v>0</v>
      </c>
      <c r="M144" s="280">
        <f>ROUND(H144*$D144,-1)</f>
        <v>80</v>
      </c>
      <c r="N144" s="280">
        <f>ROUND(I144*$D144,-1)</f>
        <v>0</v>
      </c>
      <c r="O144" s="280">
        <f>ROUND(J144*$D144,-1)</f>
        <v>0</v>
      </c>
      <c r="P144" s="240">
        <f>ROUND(K144*$D144,-1)</f>
        <v>0</v>
      </c>
    </row>
    <row r="145" spans="1:16" ht="16.149999999999999" customHeight="1">
      <c r="A145" s="279" t="s">
        <v>260</v>
      </c>
      <c r="B145" s="280">
        <v>7300</v>
      </c>
      <c r="C145" s="280">
        <v>80</v>
      </c>
      <c r="D145" s="280">
        <f t="shared" si="21"/>
        <v>580</v>
      </c>
      <c r="E145" s="240"/>
      <c r="F145" s="241"/>
      <c r="G145" s="242" t="s">
        <v>108</v>
      </c>
      <c r="H145" s="242" t="s">
        <v>108</v>
      </c>
      <c r="I145" s="242" t="s">
        <v>108</v>
      </c>
      <c r="J145" s="242" t="s">
        <v>108</v>
      </c>
      <c r="K145" s="242">
        <v>0.7</v>
      </c>
      <c r="L145" s="281">
        <f t="shared" si="22"/>
        <v>0</v>
      </c>
      <c r="M145" s="280">
        <f t="shared" si="22"/>
        <v>0</v>
      </c>
      <c r="N145" s="280">
        <f t="shared" si="22"/>
        <v>0</v>
      </c>
      <c r="O145" s="280">
        <f t="shared" si="22"/>
        <v>0</v>
      </c>
      <c r="P145" s="240">
        <f t="shared" si="22"/>
        <v>410</v>
      </c>
    </row>
    <row r="146" spans="1:16" ht="16.149999999999999" customHeight="1">
      <c r="A146" s="279" t="s">
        <v>261</v>
      </c>
      <c r="B146" s="280">
        <v>1500</v>
      </c>
      <c r="C146" s="280">
        <v>70</v>
      </c>
      <c r="D146" s="280">
        <f t="shared" si="21"/>
        <v>110</v>
      </c>
      <c r="E146" s="240"/>
      <c r="F146" s="241"/>
      <c r="G146" s="242"/>
      <c r="H146" s="242" t="s">
        <v>108</v>
      </c>
      <c r="I146" s="242" t="s">
        <v>108</v>
      </c>
      <c r="J146" s="242" t="s">
        <v>108</v>
      </c>
      <c r="K146" s="242">
        <v>1</v>
      </c>
      <c r="L146" s="281">
        <f t="shared" si="22"/>
        <v>0</v>
      </c>
      <c r="M146" s="280">
        <f t="shared" si="22"/>
        <v>0</v>
      </c>
      <c r="N146" s="280">
        <f t="shared" si="22"/>
        <v>0</v>
      </c>
      <c r="O146" s="280">
        <f t="shared" si="22"/>
        <v>0</v>
      </c>
      <c r="P146" s="240">
        <f t="shared" si="22"/>
        <v>110</v>
      </c>
    </row>
    <row r="147" spans="1:16" ht="16.149999999999999" customHeight="1">
      <c r="A147" s="279" t="s">
        <v>262</v>
      </c>
      <c r="B147" s="280">
        <v>360</v>
      </c>
      <c r="C147" s="280">
        <v>70</v>
      </c>
      <c r="D147" s="280">
        <f t="shared" si="21"/>
        <v>30</v>
      </c>
      <c r="E147" s="240"/>
      <c r="F147" s="241"/>
      <c r="G147" s="242"/>
      <c r="H147" s="242" t="s">
        <v>108</v>
      </c>
      <c r="I147" s="242" t="s">
        <v>108</v>
      </c>
      <c r="J147" s="242"/>
      <c r="K147" s="242">
        <v>1</v>
      </c>
      <c r="L147" s="281">
        <f t="shared" si="22"/>
        <v>0</v>
      </c>
      <c r="M147" s="280">
        <f t="shared" si="22"/>
        <v>0</v>
      </c>
      <c r="N147" s="280">
        <f t="shared" si="22"/>
        <v>0</v>
      </c>
      <c r="O147" s="280">
        <f t="shared" si="22"/>
        <v>0</v>
      </c>
      <c r="P147" s="240">
        <f t="shared" si="22"/>
        <v>30</v>
      </c>
    </row>
    <row r="148" spans="1:16" ht="16.149999999999999" customHeight="1">
      <c r="A148" s="279" t="s">
        <v>263</v>
      </c>
      <c r="B148" s="280">
        <v>6300</v>
      </c>
      <c r="C148" s="280">
        <v>120</v>
      </c>
      <c r="D148" s="280">
        <f t="shared" si="21"/>
        <v>760</v>
      </c>
      <c r="E148" s="240" t="s">
        <v>100</v>
      </c>
      <c r="F148" s="241">
        <v>0.6</v>
      </c>
      <c r="G148" s="242" t="s">
        <v>108</v>
      </c>
      <c r="H148" s="242" t="s">
        <v>108</v>
      </c>
      <c r="I148" s="242">
        <v>0.4</v>
      </c>
      <c r="J148" s="242" t="s">
        <v>108</v>
      </c>
      <c r="K148" s="242"/>
      <c r="L148" s="281">
        <f t="shared" si="22"/>
        <v>0</v>
      </c>
      <c r="M148" s="280">
        <f t="shared" si="22"/>
        <v>0</v>
      </c>
      <c r="N148" s="280">
        <f t="shared" si="22"/>
        <v>300</v>
      </c>
      <c r="O148" s="280">
        <f t="shared" si="22"/>
        <v>0</v>
      </c>
      <c r="P148" s="240">
        <f t="shared" si="22"/>
        <v>0</v>
      </c>
    </row>
    <row r="149" spans="1:16" ht="16.149999999999999" customHeight="1">
      <c r="A149" s="279" t="s">
        <v>530</v>
      </c>
      <c r="B149" s="280">
        <v>3300</v>
      </c>
      <c r="C149" s="280">
        <v>80</v>
      </c>
      <c r="D149" s="280">
        <f>ROUND(C149*$B149/1000,-1)</f>
        <v>260</v>
      </c>
      <c r="E149" s="240" t="s">
        <v>108</v>
      </c>
      <c r="F149" s="241">
        <v>0.5</v>
      </c>
      <c r="G149" s="242" t="s">
        <v>108</v>
      </c>
      <c r="H149" s="242">
        <v>0.3</v>
      </c>
      <c r="I149" s="242" t="s">
        <v>108</v>
      </c>
      <c r="J149" s="242">
        <v>0.2</v>
      </c>
      <c r="K149" s="242" t="s">
        <v>108</v>
      </c>
      <c r="L149" s="281">
        <f>ROUND(G149*$D149,-1)</f>
        <v>0</v>
      </c>
      <c r="M149" s="280">
        <f>ROUND(H149*$D149,-1)</f>
        <v>80</v>
      </c>
      <c r="N149" s="280">
        <f>ROUND(I149*$D149,-1)</f>
        <v>0</v>
      </c>
      <c r="O149" s="280">
        <f>ROUND(J149*$D149,-1)</f>
        <v>50</v>
      </c>
      <c r="P149" s="240">
        <f>ROUND(K149*$D149,-1)</f>
        <v>0</v>
      </c>
    </row>
    <row r="150" spans="1:16" ht="16.149999999999999" customHeight="1">
      <c r="A150" s="279" t="s">
        <v>264</v>
      </c>
      <c r="B150" s="280">
        <v>4800</v>
      </c>
      <c r="C150" s="280">
        <v>80</v>
      </c>
      <c r="D150" s="280">
        <f t="shared" si="21"/>
        <v>380</v>
      </c>
      <c r="E150" s="240" t="s">
        <v>108</v>
      </c>
      <c r="F150" s="241">
        <v>0.5</v>
      </c>
      <c r="G150" s="242" t="s">
        <v>108</v>
      </c>
      <c r="H150" s="242">
        <v>0.3</v>
      </c>
      <c r="I150" s="242">
        <v>0.2</v>
      </c>
      <c r="J150" s="242" t="s">
        <v>108</v>
      </c>
      <c r="K150" s="242" t="s">
        <v>108</v>
      </c>
      <c r="L150" s="281">
        <f t="shared" ref="L150:P156" si="23">ROUND(G150*$D150,-1)</f>
        <v>0</v>
      </c>
      <c r="M150" s="280">
        <f t="shared" si="23"/>
        <v>110</v>
      </c>
      <c r="N150" s="280">
        <f t="shared" si="23"/>
        <v>80</v>
      </c>
      <c r="O150" s="280">
        <f t="shared" si="23"/>
        <v>0</v>
      </c>
      <c r="P150" s="240">
        <f t="shared" si="23"/>
        <v>0</v>
      </c>
    </row>
    <row r="151" spans="1:16" ht="16.149999999999999" customHeight="1">
      <c r="A151" s="279" t="s">
        <v>265</v>
      </c>
      <c r="B151" s="280">
        <v>1600</v>
      </c>
      <c r="C151" s="280">
        <v>80</v>
      </c>
      <c r="D151" s="280">
        <f t="shared" si="21"/>
        <v>130</v>
      </c>
      <c r="E151" s="240" t="s">
        <v>108</v>
      </c>
      <c r="F151" s="241">
        <v>0.5</v>
      </c>
      <c r="G151" s="242" t="s">
        <v>108</v>
      </c>
      <c r="H151" s="242" t="s">
        <v>108</v>
      </c>
      <c r="I151" s="242">
        <v>0.5</v>
      </c>
      <c r="J151" s="242" t="s">
        <v>108</v>
      </c>
      <c r="K151" s="242" t="s">
        <v>108</v>
      </c>
      <c r="L151" s="281">
        <f t="shared" si="23"/>
        <v>0</v>
      </c>
      <c r="M151" s="280">
        <f t="shared" si="23"/>
        <v>0</v>
      </c>
      <c r="N151" s="280">
        <f t="shared" si="23"/>
        <v>70</v>
      </c>
      <c r="O151" s="280">
        <f t="shared" si="23"/>
        <v>0</v>
      </c>
      <c r="P151" s="240">
        <f t="shared" si="23"/>
        <v>0</v>
      </c>
    </row>
    <row r="152" spans="1:16" ht="16.149999999999999" customHeight="1">
      <c r="A152" s="279" t="s">
        <v>635</v>
      </c>
      <c r="B152" s="280">
        <v>2200</v>
      </c>
      <c r="C152" s="280">
        <v>70</v>
      </c>
      <c r="D152" s="280">
        <f t="shared" si="21"/>
        <v>150</v>
      </c>
      <c r="E152" s="240" t="s">
        <v>108</v>
      </c>
      <c r="F152" s="241">
        <v>0.7</v>
      </c>
      <c r="G152" s="242" t="s">
        <v>108</v>
      </c>
      <c r="H152" s="242">
        <v>0.3</v>
      </c>
      <c r="I152" s="242" t="s">
        <v>108</v>
      </c>
      <c r="J152" s="242" t="s">
        <v>108</v>
      </c>
      <c r="K152" s="242" t="s">
        <v>108</v>
      </c>
      <c r="L152" s="281">
        <f t="shared" si="23"/>
        <v>0</v>
      </c>
      <c r="M152" s="280">
        <f t="shared" si="23"/>
        <v>50</v>
      </c>
      <c r="N152" s="280">
        <f t="shared" si="23"/>
        <v>0</v>
      </c>
      <c r="O152" s="280">
        <f t="shared" si="23"/>
        <v>0</v>
      </c>
      <c r="P152" s="240">
        <f t="shared" si="23"/>
        <v>0</v>
      </c>
    </row>
    <row r="153" spans="1:16" ht="16.149999999999999" customHeight="1">
      <c r="A153" s="279" t="s">
        <v>266</v>
      </c>
      <c r="B153" s="280">
        <v>3000</v>
      </c>
      <c r="C153" s="280">
        <v>80</v>
      </c>
      <c r="D153" s="280">
        <f t="shared" si="21"/>
        <v>240</v>
      </c>
      <c r="E153" s="240"/>
      <c r="F153" s="241">
        <v>0.2</v>
      </c>
      <c r="G153" s="242">
        <v>0.5</v>
      </c>
      <c r="H153" s="242" t="s">
        <v>108</v>
      </c>
      <c r="I153" s="242" t="s">
        <v>108</v>
      </c>
      <c r="J153" s="242">
        <v>0.3</v>
      </c>
      <c r="K153" s="242" t="s">
        <v>108</v>
      </c>
      <c r="L153" s="281">
        <f t="shared" si="23"/>
        <v>120</v>
      </c>
      <c r="M153" s="280">
        <f t="shared" si="23"/>
        <v>0</v>
      </c>
      <c r="N153" s="280">
        <f t="shared" si="23"/>
        <v>0</v>
      </c>
      <c r="O153" s="280">
        <f t="shared" si="23"/>
        <v>70</v>
      </c>
      <c r="P153" s="240">
        <f t="shared" si="23"/>
        <v>0</v>
      </c>
    </row>
    <row r="154" spans="1:16" ht="16.149999999999999" customHeight="1">
      <c r="A154" s="279" t="s">
        <v>267</v>
      </c>
      <c r="B154" s="280">
        <v>420</v>
      </c>
      <c r="C154" s="280">
        <v>80</v>
      </c>
      <c r="D154" s="280">
        <f t="shared" si="21"/>
        <v>30</v>
      </c>
      <c r="E154" s="240"/>
      <c r="F154" s="241"/>
      <c r="G154" s="242"/>
      <c r="H154" s="242" t="s">
        <v>108</v>
      </c>
      <c r="I154" s="242"/>
      <c r="J154" s="242">
        <v>0.6</v>
      </c>
      <c r="K154" s="242">
        <v>0.4</v>
      </c>
      <c r="L154" s="281">
        <f t="shared" si="23"/>
        <v>0</v>
      </c>
      <c r="M154" s="280">
        <f t="shared" si="23"/>
        <v>0</v>
      </c>
      <c r="N154" s="280">
        <f t="shared" si="23"/>
        <v>0</v>
      </c>
      <c r="O154" s="280">
        <f t="shared" si="23"/>
        <v>20</v>
      </c>
      <c r="P154" s="240">
        <f t="shared" si="23"/>
        <v>10</v>
      </c>
    </row>
    <row r="155" spans="1:16" ht="16.149999999999999" customHeight="1">
      <c r="A155" s="279" t="s">
        <v>268</v>
      </c>
      <c r="B155" s="280">
        <v>1330</v>
      </c>
      <c r="C155" s="280">
        <v>80</v>
      </c>
      <c r="D155" s="280">
        <f t="shared" si="21"/>
        <v>110</v>
      </c>
      <c r="E155" s="240"/>
      <c r="F155" s="241">
        <v>0.2</v>
      </c>
      <c r="G155" s="242" t="s">
        <v>108</v>
      </c>
      <c r="H155" s="242">
        <v>0.5</v>
      </c>
      <c r="I155" s="242">
        <v>0.3</v>
      </c>
      <c r="J155" s="242"/>
      <c r="K155" s="242" t="s">
        <v>108</v>
      </c>
      <c r="L155" s="281">
        <f t="shared" si="23"/>
        <v>0</v>
      </c>
      <c r="M155" s="280">
        <f t="shared" si="23"/>
        <v>60</v>
      </c>
      <c r="N155" s="280">
        <f t="shared" si="23"/>
        <v>30</v>
      </c>
      <c r="O155" s="280">
        <f t="shared" si="23"/>
        <v>0</v>
      </c>
      <c r="P155" s="240">
        <f t="shared" si="23"/>
        <v>0</v>
      </c>
    </row>
    <row r="156" spans="1:16" ht="16.149999999999999" customHeight="1">
      <c r="A156" s="279" t="s">
        <v>269</v>
      </c>
      <c r="B156" s="280">
        <v>480</v>
      </c>
      <c r="C156" s="280">
        <v>80</v>
      </c>
      <c r="D156" s="280">
        <f t="shared" si="21"/>
        <v>40</v>
      </c>
      <c r="E156" s="240" t="s">
        <v>108</v>
      </c>
      <c r="F156" s="241">
        <v>0.6</v>
      </c>
      <c r="G156" s="242" t="s">
        <v>108</v>
      </c>
      <c r="H156" s="242" t="s">
        <v>108</v>
      </c>
      <c r="I156" s="242">
        <v>0.4</v>
      </c>
      <c r="J156" s="242"/>
      <c r="K156" s="242" t="s">
        <v>108</v>
      </c>
      <c r="L156" s="281">
        <f t="shared" si="23"/>
        <v>0</v>
      </c>
      <c r="M156" s="280">
        <f t="shared" si="23"/>
        <v>0</v>
      </c>
      <c r="N156" s="280">
        <f t="shared" si="23"/>
        <v>20</v>
      </c>
      <c r="O156" s="280">
        <f t="shared" si="23"/>
        <v>0</v>
      </c>
      <c r="P156" s="240">
        <f t="shared" si="23"/>
        <v>0</v>
      </c>
    </row>
    <row r="157" spans="1:16" ht="16.149999999999999" customHeight="1">
      <c r="A157" s="279"/>
      <c r="B157" s="280"/>
      <c r="C157" s="280"/>
      <c r="D157" s="280"/>
      <c r="E157" s="240"/>
      <c r="F157" s="241"/>
      <c r="G157" s="242"/>
      <c r="H157" s="242"/>
      <c r="I157" s="242"/>
      <c r="J157" s="242"/>
      <c r="K157" s="242"/>
      <c r="L157" s="281"/>
      <c r="M157" s="322"/>
      <c r="N157" s="280"/>
      <c r="O157" s="280"/>
      <c r="P157" s="240"/>
    </row>
    <row r="158" spans="1:16" ht="16.149999999999999" customHeight="1">
      <c r="A158" s="304" t="s">
        <v>636</v>
      </c>
      <c r="B158" s="305">
        <f>SUM(B159:B159)</f>
        <v>0</v>
      </c>
      <c r="C158" s="280"/>
      <c r="D158" s="305">
        <f>SUM(D159:D159)</f>
        <v>1000</v>
      </c>
      <c r="E158" s="240"/>
      <c r="F158" s="241"/>
      <c r="G158" s="242"/>
      <c r="H158" s="242"/>
      <c r="I158" s="242"/>
      <c r="J158" s="242"/>
      <c r="K158" s="242"/>
      <c r="L158" s="293">
        <f>SUM(L159:L160)</f>
        <v>0</v>
      </c>
      <c r="M158" s="305">
        <f>SUM(M159:M160)</f>
        <v>0</v>
      </c>
      <c r="N158" s="305">
        <f>SUM(N159:N160)</f>
        <v>0</v>
      </c>
      <c r="O158" s="305">
        <f>SUM(O159:O160)</f>
        <v>0</v>
      </c>
      <c r="P158" s="306">
        <f>SUM(P159:P160)</f>
        <v>500</v>
      </c>
    </row>
    <row r="159" spans="1:16" ht="16.149999999999999" customHeight="1">
      <c r="A159" s="279" t="s">
        <v>637</v>
      </c>
      <c r="B159" s="280"/>
      <c r="C159" s="280"/>
      <c r="D159" s="280">
        <v>1000</v>
      </c>
      <c r="E159" s="240"/>
      <c r="F159" s="241"/>
      <c r="G159" s="242"/>
      <c r="H159" s="242"/>
      <c r="I159" s="242"/>
      <c r="J159" s="242"/>
      <c r="K159" s="242">
        <v>0.5</v>
      </c>
      <c r="L159" s="281">
        <f>ROUND(G159*$D159,-1)</f>
        <v>0</v>
      </c>
      <c r="M159" s="280">
        <f>ROUND(H159*$D159,-1)</f>
        <v>0</v>
      </c>
      <c r="N159" s="280">
        <f>ROUND(I159*$D159,-1)</f>
        <v>0</v>
      </c>
      <c r="O159" s="280">
        <f>ROUND(J159*$D159,-1)</f>
        <v>0</v>
      </c>
      <c r="P159" s="240">
        <f>ROUND(K159*$D159,-1)</f>
        <v>500</v>
      </c>
    </row>
    <row r="160" spans="1:16" s="584" customFormat="1" ht="16.149999999999999" customHeight="1">
      <c r="A160" s="279"/>
      <c r="B160" s="280"/>
      <c r="C160" s="280"/>
      <c r="D160" s="280"/>
      <c r="E160" s="240"/>
      <c r="F160" s="241"/>
      <c r="G160" s="242"/>
      <c r="H160" s="242"/>
      <c r="I160" s="242"/>
      <c r="J160" s="242"/>
      <c r="K160" s="242"/>
      <c r="L160" s="281"/>
      <c r="M160" s="322"/>
      <c r="N160" s="280"/>
      <c r="O160" s="280"/>
      <c r="P160" s="240"/>
    </row>
    <row r="161" spans="1:16" ht="16.149999999999999" customHeight="1">
      <c r="A161" s="304" t="s">
        <v>529</v>
      </c>
      <c r="B161" s="305">
        <f>SUM(B162:B169)</f>
        <v>13210</v>
      </c>
      <c r="C161" s="280"/>
      <c r="D161" s="305">
        <f>SUM(D162:D169)</f>
        <v>1560</v>
      </c>
      <c r="E161" s="240"/>
      <c r="F161" s="241"/>
      <c r="G161" s="242" t="s">
        <v>108</v>
      </c>
      <c r="H161" s="242" t="s">
        <v>108</v>
      </c>
      <c r="I161" s="242" t="s">
        <v>108</v>
      </c>
      <c r="J161" s="242" t="s">
        <v>108</v>
      </c>
      <c r="K161" s="242" t="s">
        <v>108</v>
      </c>
      <c r="L161" s="293">
        <f>SUM(L162:L169)</f>
        <v>170</v>
      </c>
      <c r="M161" s="305">
        <f>SUM(M162:M169)</f>
        <v>20</v>
      </c>
      <c r="N161" s="305">
        <f>SUM(N162:N169)</f>
        <v>350</v>
      </c>
      <c r="O161" s="305">
        <f>SUM(O162:O169)</f>
        <v>0</v>
      </c>
      <c r="P161" s="306">
        <f>SUM(P162:P169)</f>
        <v>360</v>
      </c>
    </row>
    <row r="162" spans="1:16" ht="16.149999999999999" customHeight="1">
      <c r="A162" s="321" t="s">
        <v>289</v>
      </c>
      <c r="B162" s="280">
        <v>5400</v>
      </c>
      <c r="C162" s="280">
        <v>100</v>
      </c>
      <c r="D162" s="280">
        <f>ROUND(C162*$B162/1000,-1)</f>
        <v>540</v>
      </c>
      <c r="E162" s="240" t="s">
        <v>30</v>
      </c>
      <c r="F162" s="241">
        <v>0.6</v>
      </c>
      <c r="G162" s="242" t="s">
        <v>108</v>
      </c>
      <c r="H162" s="242" t="s">
        <v>108</v>
      </c>
      <c r="I162" s="242">
        <v>0.4</v>
      </c>
      <c r="J162" s="242" t="s">
        <v>108</v>
      </c>
      <c r="K162" s="242"/>
      <c r="L162" s="312">
        <f t="shared" ref="L162:P168" si="24">ROUND(G162*$D162,-1)</f>
        <v>0</v>
      </c>
      <c r="M162" s="313">
        <f t="shared" si="24"/>
        <v>0</v>
      </c>
      <c r="N162" s="313">
        <f t="shared" si="24"/>
        <v>220</v>
      </c>
      <c r="O162" s="313">
        <f t="shared" si="24"/>
        <v>0</v>
      </c>
      <c r="P162" s="314">
        <f t="shared" si="24"/>
        <v>0</v>
      </c>
    </row>
    <row r="163" spans="1:16" ht="16.149999999999999" customHeight="1">
      <c r="A163" s="321" t="s">
        <v>290</v>
      </c>
      <c r="B163" s="280">
        <v>2530</v>
      </c>
      <c r="C163" s="280">
        <v>100</v>
      </c>
      <c r="D163" s="280">
        <f t="shared" ref="D163:D168" si="25">ROUND(C163*$B163/1000,-1)</f>
        <v>250</v>
      </c>
      <c r="E163" s="240"/>
      <c r="F163" s="241">
        <v>0.6</v>
      </c>
      <c r="G163" s="242" t="s">
        <v>108</v>
      </c>
      <c r="H163" s="242" t="s">
        <v>108</v>
      </c>
      <c r="I163" s="242" t="s">
        <v>108</v>
      </c>
      <c r="J163" s="242" t="s">
        <v>108</v>
      </c>
      <c r="K163" s="242" t="s">
        <v>108</v>
      </c>
      <c r="L163" s="312">
        <f t="shared" si="24"/>
        <v>0</v>
      </c>
      <c r="M163" s="313">
        <f t="shared" si="24"/>
        <v>0</v>
      </c>
      <c r="N163" s="313">
        <f t="shared" si="24"/>
        <v>0</v>
      </c>
      <c r="O163" s="313">
        <f t="shared" si="24"/>
        <v>0</v>
      </c>
      <c r="P163" s="314">
        <f t="shared" si="24"/>
        <v>0</v>
      </c>
    </row>
    <row r="164" spans="1:16" ht="16.149999999999999" customHeight="1">
      <c r="A164" s="321" t="s">
        <v>291</v>
      </c>
      <c r="B164" s="280">
        <v>410</v>
      </c>
      <c r="C164" s="280">
        <v>100</v>
      </c>
      <c r="D164" s="280">
        <f t="shared" si="25"/>
        <v>40</v>
      </c>
      <c r="E164" s="240" t="s">
        <v>30</v>
      </c>
      <c r="F164" s="241">
        <v>0.6</v>
      </c>
      <c r="G164" s="242">
        <v>0.4</v>
      </c>
      <c r="H164" s="242" t="s">
        <v>108</v>
      </c>
      <c r="I164" s="242" t="s">
        <v>108</v>
      </c>
      <c r="J164" s="242"/>
      <c r="K164" s="242"/>
      <c r="L164" s="312">
        <f t="shared" si="24"/>
        <v>20</v>
      </c>
      <c r="M164" s="313">
        <f t="shared" si="24"/>
        <v>0</v>
      </c>
      <c r="N164" s="313">
        <f t="shared" si="24"/>
        <v>0</v>
      </c>
      <c r="O164" s="313">
        <f t="shared" si="24"/>
        <v>0</v>
      </c>
      <c r="P164" s="314">
        <f t="shared" si="24"/>
        <v>0</v>
      </c>
    </row>
    <row r="165" spans="1:16" ht="16.149999999999999" customHeight="1">
      <c r="A165" s="321" t="s">
        <v>292</v>
      </c>
      <c r="B165" s="280">
        <v>1510</v>
      </c>
      <c r="C165" s="280">
        <v>100</v>
      </c>
      <c r="D165" s="280">
        <f t="shared" si="25"/>
        <v>150</v>
      </c>
      <c r="E165" s="240" t="s">
        <v>108</v>
      </c>
      <c r="F165" s="241">
        <v>0.2</v>
      </c>
      <c r="G165" s="242">
        <v>0.8</v>
      </c>
      <c r="H165" s="242" t="s">
        <v>108</v>
      </c>
      <c r="I165" s="242" t="s">
        <v>108</v>
      </c>
      <c r="J165" s="242"/>
      <c r="K165" s="242"/>
      <c r="L165" s="312">
        <f t="shared" si="24"/>
        <v>120</v>
      </c>
      <c r="M165" s="313">
        <f t="shared" si="24"/>
        <v>0</v>
      </c>
      <c r="N165" s="313">
        <f t="shared" si="24"/>
        <v>0</v>
      </c>
      <c r="O165" s="313">
        <f t="shared" si="24"/>
        <v>0</v>
      </c>
      <c r="P165" s="314">
        <f t="shared" si="24"/>
        <v>0</v>
      </c>
    </row>
    <row r="166" spans="1:16" ht="16.149999999999999" customHeight="1">
      <c r="A166" s="321" t="s">
        <v>293</v>
      </c>
      <c r="B166" s="280">
        <v>410</v>
      </c>
      <c r="C166" s="280">
        <v>80</v>
      </c>
      <c r="D166" s="280">
        <f t="shared" si="25"/>
        <v>30</v>
      </c>
      <c r="E166" s="240" t="s">
        <v>108</v>
      </c>
      <c r="F166" s="241"/>
      <c r="G166" s="242">
        <v>1</v>
      </c>
      <c r="H166" s="242" t="s">
        <v>108</v>
      </c>
      <c r="I166" s="242" t="s">
        <v>108</v>
      </c>
      <c r="J166" s="242"/>
      <c r="K166" s="242"/>
      <c r="L166" s="312">
        <f t="shared" si="24"/>
        <v>30</v>
      </c>
      <c r="M166" s="313">
        <f t="shared" si="24"/>
        <v>0</v>
      </c>
      <c r="N166" s="313">
        <f t="shared" si="24"/>
        <v>0</v>
      </c>
      <c r="O166" s="313">
        <f t="shared" si="24"/>
        <v>0</v>
      </c>
      <c r="P166" s="314">
        <f t="shared" si="24"/>
        <v>0</v>
      </c>
    </row>
    <row r="167" spans="1:16" ht="16.149999999999999" customHeight="1">
      <c r="A167" s="321" t="s">
        <v>294</v>
      </c>
      <c r="B167" s="280">
        <v>740</v>
      </c>
      <c r="C167" s="280">
        <v>80</v>
      </c>
      <c r="D167" s="280">
        <f t="shared" si="25"/>
        <v>60</v>
      </c>
      <c r="E167" s="240" t="s">
        <v>30</v>
      </c>
      <c r="F167" s="241">
        <v>0.6</v>
      </c>
      <c r="G167" s="242" t="s">
        <v>108</v>
      </c>
      <c r="H167" s="242">
        <v>0.4</v>
      </c>
      <c r="I167" s="242"/>
      <c r="J167" s="242"/>
      <c r="K167" s="242"/>
      <c r="L167" s="312">
        <f t="shared" si="24"/>
        <v>0</v>
      </c>
      <c r="M167" s="313">
        <f t="shared" si="24"/>
        <v>20</v>
      </c>
      <c r="N167" s="313">
        <f t="shared" si="24"/>
        <v>0</v>
      </c>
      <c r="O167" s="313">
        <f t="shared" si="24"/>
        <v>0</v>
      </c>
      <c r="P167" s="314">
        <f t="shared" si="24"/>
        <v>0</v>
      </c>
    </row>
    <row r="168" spans="1:16" ht="16.149999999999999" customHeight="1">
      <c r="A168" s="321" t="s">
        <v>295</v>
      </c>
      <c r="B168" s="280">
        <v>2210</v>
      </c>
      <c r="C168" s="280">
        <v>100</v>
      </c>
      <c r="D168" s="280">
        <f t="shared" si="25"/>
        <v>220</v>
      </c>
      <c r="E168" s="240" t="s">
        <v>30</v>
      </c>
      <c r="F168" s="241"/>
      <c r="G168" s="242" t="s">
        <v>108</v>
      </c>
      <c r="H168" s="242" t="s">
        <v>108</v>
      </c>
      <c r="I168" s="242">
        <v>0.6</v>
      </c>
      <c r="J168" s="242"/>
      <c r="K168" s="242">
        <v>0.4</v>
      </c>
      <c r="L168" s="312">
        <f t="shared" si="24"/>
        <v>0</v>
      </c>
      <c r="M168" s="313">
        <f t="shared" si="24"/>
        <v>0</v>
      </c>
      <c r="N168" s="313">
        <f t="shared" si="24"/>
        <v>130</v>
      </c>
      <c r="O168" s="313">
        <f t="shared" si="24"/>
        <v>0</v>
      </c>
      <c r="P168" s="314">
        <f t="shared" si="24"/>
        <v>90</v>
      </c>
    </row>
    <row r="169" spans="1:16" ht="16.149999999999999" customHeight="1">
      <c r="A169" s="279" t="s">
        <v>638</v>
      </c>
      <c r="B169" s="280"/>
      <c r="C169" s="280"/>
      <c r="D169" s="280">
        <v>270</v>
      </c>
      <c r="E169" s="240"/>
      <c r="F169" s="241"/>
      <c r="G169" s="242" t="s">
        <v>108</v>
      </c>
      <c r="H169" s="242" t="s">
        <v>108</v>
      </c>
      <c r="I169" s="242" t="s">
        <v>108</v>
      </c>
      <c r="J169" s="242" t="s">
        <v>108</v>
      </c>
      <c r="K169" s="242">
        <v>1</v>
      </c>
      <c r="L169" s="281">
        <f>ROUND(G169*$D169,-1)</f>
        <v>0</v>
      </c>
      <c r="M169" s="280">
        <f>ROUND(H169*$D169,-1)</f>
        <v>0</v>
      </c>
      <c r="N169" s="280">
        <f>ROUND(I169*$D169,-1)</f>
        <v>0</v>
      </c>
      <c r="O169" s="280">
        <f>ROUND(J169*$D169,-1)</f>
        <v>0</v>
      </c>
      <c r="P169" s="240">
        <f>ROUND(K169*$D169,-1)</f>
        <v>270</v>
      </c>
    </row>
    <row r="170" spans="1:16" ht="16.149999999999999" customHeight="1">
      <c r="A170" s="279"/>
      <c r="B170" s="280"/>
      <c r="C170" s="280"/>
      <c r="D170" s="280"/>
      <c r="E170" s="240"/>
      <c r="F170" s="241"/>
      <c r="G170" s="242"/>
      <c r="H170" s="242"/>
      <c r="I170" s="242"/>
      <c r="J170" s="242"/>
      <c r="K170" s="242"/>
      <c r="L170" s="281"/>
      <c r="M170" s="322"/>
      <c r="N170" s="280"/>
      <c r="O170" s="280"/>
      <c r="P170" s="240"/>
    </row>
    <row r="171" spans="1:16" ht="16.149999999999999" customHeight="1">
      <c r="A171" s="308" t="s">
        <v>528</v>
      </c>
      <c r="B171" s="305">
        <f>SUM(B172:B194)</f>
        <v>208850</v>
      </c>
      <c r="C171" s="280"/>
      <c r="D171" s="305">
        <f>SUM(D172:D194)</f>
        <v>16510</v>
      </c>
      <c r="E171" s="240"/>
      <c r="F171" s="241"/>
      <c r="G171" s="242"/>
      <c r="H171" s="242"/>
      <c r="I171" s="242"/>
      <c r="J171" s="242"/>
      <c r="K171" s="242"/>
      <c r="L171" s="293">
        <f>SUM(L172:L194)</f>
        <v>2190</v>
      </c>
      <c r="M171" s="305">
        <f>SUM(M172:M194)</f>
        <v>3750</v>
      </c>
      <c r="N171" s="305">
        <f>SUM(N172:N194)</f>
        <v>2910</v>
      </c>
      <c r="O171" s="305">
        <f>SUM(O172:O194)</f>
        <v>2520</v>
      </c>
      <c r="P171" s="306">
        <f>SUM(P172:P194)</f>
        <v>640</v>
      </c>
    </row>
    <row r="172" spans="1:16" ht="16.149999999999999" customHeight="1">
      <c r="A172" s="307" t="s">
        <v>270</v>
      </c>
      <c r="B172" s="280">
        <v>3000</v>
      </c>
      <c r="C172" s="280">
        <v>80</v>
      </c>
      <c r="D172" s="280">
        <f t="shared" ref="D172:D194" si="26">ROUND(C172*$B172/1000,-1)</f>
        <v>240</v>
      </c>
      <c r="E172" s="240"/>
      <c r="F172" s="241"/>
      <c r="G172" s="242">
        <v>0.4</v>
      </c>
      <c r="H172" s="242">
        <v>0.2</v>
      </c>
      <c r="I172" s="242" t="s">
        <v>108</v>
      </c>
      <c r="J172" s="242" t="s">
        <v>108</v>
      </c>
      <c r="K172" s="242" t="s">
        <v>108</v>
      </c>
      <c r="L172" s="281">
        <f t="shared" ref="L172:P194" si="27">ROUND(G172*$D172,-1)</f>
        <v>100</v>
      </c>
      <c r="M172" s="280">
        <f t="shared" si="27"/>
        <v>50</v>
      </c>
      <c r="N172" s="280">
        <f t="shared" si="27"/>
        <v>0</v>
      </c>
      <c r="O172" s="280">
        <f t="shared" si="27"/>
        <v>0</v>
      </c>
      <c r="P172" s="240">
        <f t="shared" si="27"/>
        <v>0</v>
      </c>
    </row>
    <row r="173" spans="1:16" ht="16.149999999999999" customHeight="1">
      <c r="A173" s="307" t="s">
        <v>271</v>
      </c>
      <c r="B173" s="280">
        <v>5850</v>
      </c>
      <c r="C173" s="280">
        <v>60</v>
      </c>
      <c r="D173" s="280">
        <f t="shared" si="26"/>
        <v>350</v>
      </c>
      <c r="E173" s="240"/>
      <c r="F173" s="241"/>
      <c r="G173" s="242"/>
      <c r="H173" s="242" t="s">
        <v>108</v>
      </c>
      <c r="I173" s="242" t="s">
        <v>108</v>
      </c>
      <c r="J173" s="242" t="s">
        <v>108</v>
      </c>
      <c r="K173" s="242" t="s">
        <v>108</v>
      </c>
      <c r="L173" s="281">
        <f t="shared" si="27"/>
        <v>0</v>
      </c>
      <c r="M173" s="280">
        <f t="shared" si="27"/>
        <v>0</v>
      </c>
      <c r="N173" s="280">
        <f t="shared" si="27"/>
        <v>0</v>
      </c>
      <c r="O173" s="280">
        <f t="shared" si="27"/>
        <v>0</v>
      </c>
      <c r="P173" s="240">
        <f t="shared" si="27"/>
        <v>0</v>
      </c>
    </row>
    <row r="174" spans="1:16" ht="16.149999999999999" customHeight="1">
      <c r="A174" s="307" t="s">
        <v>272</v>
      </c>
      <c r="B174" s="280">
        <v>460</v>
      </c>
      <c r="C174" s="280">
        <v>120</v>
      </c>
      <c r="D174" s="280">
        <f t="shared" si="26"/>
        <v>60</v>
      </c>
      <c r="E174" s="240"/>
      <c r="F174" s="241"/>
      <c r="G174" s="242"/>
      <c r="H174" s="242"/>
      <c r="I174" s="242"/>
      <c r="J174" s="242"/>
      <c r="K174" s="242">
        <v>0.7</v>
      </c>
      <c r="L174" s="281">
        <f t="shared" si="27"/>
        <v>0</v>
      </c>
      <c r="M174" s="280">
        <f t="shared" si="27"/>
        <v>0</v>
      </c>
      <c r="N174" s="280">
        <f t="shared" si="27"/>
        <v>0</v>
      </c>
      <c r="O174" s="280">
        <f t="shared" si="27"/>
        <v>0</v>
      </c>
      <c r="P174" s="240">
        <f t="shared" si="27"/>
        <v>40</v>
      </c>
    </row>
    <row r="175" spans="1:16" ht="16.149999999999999" customHeight="1">
      <c r="A175" s="307" t="s">
        <v>273</v>
      </c>
      <c r="B175" s="280">
        <v>7800</v>
      </c>
      <c r="C175" s="280">
        <v>80</v>
      </c>
      <c r="D175" s="280">
        <f t="shared" si="26"/>
        <v>620</v>
      </c>
      <c r="E175" s="240"/>
      <c r="F175" s="241"/>
      <c r="G175" s="242"/>
      <c r="H175" s="242" t="s">
        <v>108</v>
      </c>
      <c r="I175" s="242">
        <v>0.6</v>
      </c>
      <c r="J175" s="242" t="s">
        <v>207</v>
      </c>
      <c r="K175" s="242">
        <v>0.4</v>
      </c>
      <c r="L175" s="281">
        <f t="shared" si="27"/>
        <v>0</v>
      </c>
      <c r="M175" s="280">
        <f t="shared" si="27"/>
        <v>0</v>
      </c>
      <c r="N175" s="280">
        <f t="shared" si="27"/>
        <v>370</v>
      </c>
      <c r="O175" s="280">
        <f t="shared" si="27"/>
        <v>0</v>
      </c>
      <c r="P175" s="240">
        <f t="shared" si="27"/>
        <v>250</v>
      </c>
    </row>
    <row r="176" spans="1:16" ht="16.149999999999999" customHeight="1">
      <c r="A176" s="307" t="s">
        <v>274</v>
      </c>
      <c r="B176" s="280">
        <v>5000</v>
      </c>
      <c r="C176" s="280">
        <v>85</v>
      </c>
      <c r="D176" s="280">
        <f t="shared" si="26"/>
        <v>430</v>
      </c>
      <c r="E176" s="240"/>
      <c r="F176" s="241"/>
      <c r="G176" s="242"/>
      <c r="H176" s="242">
        <v>0.4</v>
      </c>
      <c r="I176" s="242">
        <v>0.6</v>
      </c>
      <c r="J176" s="242" t="s">
        <v>108</v>
      </c>
      <c r="K176" s="242" t="s">
        <v>108</v>
      </c>
      <c r="L176" s="281">
        <f t="shared" si="27"/>
        <v>0</v>
      </c>
      <c r="M176" s="280">
        <f t="shared" si="27"/>
        <v>170</v>
      </c>
      <c r="N176" s="280">
        <f t="shared" si="27"/>
        <v>260</v>
      </c>
      <c r="O176" s="280">
        <f t="shared" si="27"/>
        <v>0</v>
      </c>
      <c r="P176" s="240">
        <f t="shared" si="27"/>
        <v>0</v>
      </c>
    </row>
    <row r="177" spans="1:16" ht="16.149999999999999" customHeight="1">
      <c r="A177" s="307" t="s">
        <v>275</v>
      </c>
      <c r="B177" s="280">
        <v>1560</v>
      </c>
      <c r="C177" s="280">
        <v>30</v>
      </c>
      <c r="D177" s="280">
        <f t="shared" si="26"/>
        <v>50</v>
      </c>
      <c r="E177" s="240"/>
      <c r="F177" s="241" t="s">
        <v>108</v>
      </c>
      <c r="G177" s="242"/>
      <c r="H177" s="242"/>
      <c r="I177" s="242">
        <v>0.7</v>
      </c>
      <c r="J177" s="242"/>
      <c r="K177" s="242">
        <v>0.3</v>
      </c>
      <c r="L177" s="281">
        <f t="shared" si="27"/>
        <v>0</v>
      </c>
      <c r="M177" s="280">
        <f t="shared" si="27"/>
        <v>0</v>
      </c>
      <c r="N177" s="280">
        <f t="shared" si="27"/>
        <v>40</v>
      </c>
      <c r="O177" s="280">
        <f t="shared" si="27"/>
        <v>0</v>
      </c>
      <c r="P177" s="240">
        <f t="shared" si="27"/>
        <v>20</v>
      </c>
    </row>
    <row r="178" spans="1:16" ht="16.149999999999999" customHeight="1">
      <c r="A178" s="279" t="s">
        <v>230</v>
      </c>
      <c r="B178" s="280">
        <v>1100</v>
      </c>
      <c r="C178" s="280">
        <v>50</v>
      </c>
      <c r="D178" s="280">
        <f>ROUND(C178*$B178/1000,-1)</f>
        <v>60</v>
      </c>
      <c r="E178" s="240"/>
      <c r="F178" s="241">
        <v>0.7</v>
      </c>
      <c r="G178" s="242"/>
      <c r="H178" s="242" t="s">
        <v>108</v>
      </c>
      <c r="I178" s="242" t="s">
        <v>108</v>
      </c>
      <c r="J178" s="242"/>
      <c r="K178" s="242">
        <v>0.3</v>
      </c>
      <c r="L178" s="281">
        <f t="shared" si="27"/>
        <v>0</v>
      </c>
      <c r="M178" s="280">
        <f t="shared" si="27"/>
        <v>0</v>
      </c>
      <c r="N178" s="280">
        <f t="shared" si="27"/>
        <v>0</v>
      </c>
      <c r="O178" s="280">
        <f t="shared" si="27"/>
        <v>0</v>
      </c>
      <c r="P178" s="240">
        <f t="shared" si="27"/>
        <v>20</v>
      </c>
    </row>
    <row r="179" spans="1:16" ht="16.149999999999999" customHeight="1">
      <c r="A179" s="307" t="s">
        <v>276</v>
      </c>
      <c r="B179" s="280">
        <v>5060</v>
      </c>
      <c r="C179" s="280">
        <v>70</v>
      </c>
      <c r="D179" s="280">
        <f t="shared" si="26"/>
        <v>350</v>
      </c>
      <c r="E179" s="240"/>
      <c r="F179" s="241"/>
      <c r="G179" s="242">
        <v>0.2</v>
      </c>
      <c r="H179" s="242">
        <v>0.5</v>
      </c>
      <c r="I179" s="242" t="s">
        <v>108</v>
      </c>
      <c r="J179" s="242" t="s">
        <v>108</v>
      </c>
      <c r="K179" s="242"/>
      <c r="L179" s="281">
        <f t="shared" si="27"/>
        <v>70</v>
      </c>
      <c r="M179" s="280">
        <f t="shared" si="27"/>
        <v>180</v>
      </c>
      <c r="N179" s="280">
        <f t="shared" si="27"/>
        <v>0</v>
      </c>
      <c r="O179" s="280">
        <f t="shared" si="27"/>
        <v>0</v>
      </c>
      <c r="P179" s="240">
        <f t="shared" si="27"/>
        <v>0</v>
      </c>
    </row>
    <row r="180" spans="1:16" ht="16.149999999999999" customHeight="1">
      <c r="A180" s="307" t="s">
        <v>277</v>
      </c>
      <c r="B180" s="280">
        <v>4000</v>
      </c>
      <c r="C180" s="280">
        <v>90</v>
      </c>
      <c r="D180" s="280">
        <f t="shared" si="26"/>
        <v>360</v>
      </c>
      <c r="E180" s="240"/>
      <c r="F180" s="241"/>
      <c r="G180" s="242"/>
      <c r="H180" s="242"/>
      <c r="I180" s="242">
        <v>0.7</v>
      </c>
      <c r="J180" s="242" t="s">
        <v>108</v>
      </c>
      <c r="K180" s="242" t="s">
        <v>108</v>
      </c>
      <c r="L180" s="281">
        <f t="shared" si="27"/>
        <v>0</v>
      </c>
      <c r="M180" s="280">
        <f t="shared" si="27"/>
        <v>0</v>
      </c>
      <c r="N180" s="280">
        <f t="shared" si="27"/>
        <v>250</v>
      </c>
      <c r="O180" s="280">
        <f t="shared" si="27"/>
        <v>0</v>
      </c>
      <c r="P180" s="240">
        <f t="shared" si="27"/>
        <v>0</v>
      </c>
    </row>
    <row r="181" spans="1:16" ht="16.149999999999999" customHeight="1">
      <c r="A181" s="589" t="s">
        <v>278</v>
      </c>
      <c r="B181" s="548">
        <v>51700</v>
      </c>
      <c r="C181" s="548">
        <v>88</v>
      </c>
      <c r="D181" s="548">
        <f t="shared" si="26"/>
        <v>4550</v>
      </c>
      <c r="E181" s="581" t="s">
        <v>30</v>
      </c>
      <c r="F181" s="582">
        <v>0.3</v>
      </c>
      <c r="G181" s="545">
        <v>0.2</v>
      </c>
      <c r="H181" s="545">
        <v>0.3</v>
      </c>
      <c r="I181" s="545" t="s">
        <v>108</v>
      </c>
      <c r="J181" s="545">
        <v>0.2</v>
      </c>
      <c r="K181" s="545" t="s">
        <v>108</v>
      </c>
      <c r="L181" s="583">
        <f>ROUND(G181*$D181,-1)</f>
        <v>910</v>
      </c>
      <c r="M181" s="548">
        <f t="shared" si="27"/>
        <v>1370</v>
      </c>
      <c r="N181" s="548">
        <f t="shared" si="27"/>
        <v>0</v>
      </c>
      <c r="O181" s="548">
        <f t="shared" si="27"/>
        <v>910</v>
      </c>
      <c r="P181" s="581">
        <f t="shared" si="27"/>
        <v>0</v>
      </c>
    </row>
    <row r="182" spans="1:16" ht="16.149999999999999" customHeight="1">
      <c r="A182" s="307" t="s">
        <v>279</v>
      </c>
      <c r="B182" s="280">
        <v>7200</v>
      </c>
      <c r="C182" s="280">
        <v>60</v>
      </c>
      <c r="D182" s="280">
        <f t="shared" si="26"/>
        <v>430</v>
      </c>
      <c r="E182" s="240"/>
      <c r="F182" s="241"/>
      <c r="G182" s="242"/>
      <c r="H182" s="242" t="s">
        <v>108</v>
      </c>
      <c r="I182" s="242" t="s">
        <v>108</v>
      </c>
      <c r="J182" s="242" t="s">
        <v>108</v>
      </c>
      <c r="K182" s="242"/>
      <c r="L182" s="281">
        <f t="shared" si="27"/>
        <v>0</v>
      </c>
      <c r="M182" s="280">
        <f t="shared" si="27"/>
        <v>0</v>
      </c>
      <c r="N182" s="280">
        <f t="shared" si="27"/>
        <v>0</v>
      </c>
      <c r="O182" s="280">
        <f t="shared" si="27"/>
        <v>0</v>
      </c>
      <c r="P182" s="240">
        <f t="shared" si="27"/>
        <v>0</v>
      </c>
    </row>
    <row r="183" spans="1:16" ht="16.149999999999999" customHeight="1">
      <c r="A183" s="307" t="s">
        <v>280</v>
      </c>
      <c r="B183" s="280">
        <v>6240</v>
      </c>
      <c r="C183" s="280">
        <v>80</v>
      </c>
      <c r="D183" s="280">
        <f t="shared" si="26"/>
        <v>500</v>
      </c>
      <c r="E183" s="240"/>
      <c r="F183" s="241"/>
      <c r="G183" s="242">
        <v>0.3</v>
      </c>
      <c r="H183" s="242">
        <v>0.3</v>
      </c>
      <c r="I183" s="242" t="s">
        <v>108</v>
      </c>
      <c r="J183" s="242" t="s">
        <v>108</v>
      </c>
      <c r="K183" s="242">
        <v>0.3</v>
      </c>
      <c r="L183" s="281">
        <f t="shared" si="27"/>
        <v>150</v>
      </c>
      <c r="M183" s="280">
        <f t="shared" si="27"/>
        <v>150</v>
      </c>
      <c r="N183" s="280">
        <f t="shared" si="27"/>
        <v>0</v>
      </c>
      <c r="O183" s="280">
        <f t="shared" si="27"/>
        <v>0</v>
      </c>
      <c r="P183" s="240">
        <f t="shared" si="27"/>
        <v>150</v>
      </c>
    </row>
    <row r="184" spans="1:16" ht="16.149999999999999" customHeight="1">
      <c r="A184" s="307" t="s">
        <v>639</v>
      </c>
      <c r="B184" s="280">
        <v>300</v>
      </c>
      <c r="C184" s="280">
        <v>80</v>
      </c>
      <c r="D184" s="280">
        <f t="shared" si="26"/>
        <v>20</v>
      </c>
      <c r="E184" s="240"/>
      <c r="F184" s="241"/>
      <c r="G184" s="242"/>
      <c r="H184" s="242"/>
      <c r="I184" s="242"/>
      <c r="J184" s="242"/>
      <c r="K184" s="242">
        <v>1</v>
      </c>
      <c r="L184" s="281">
        <f>ROUND(G184*$D184,-1)</f>
        <v>0</v>
      </c>
      <c r="M184" s="280">
        <f>ROUND(H184*$D184,-1)</f>
        <v>0</v>
      </c>
      <c r="N184" s="280">
        <f>ROUND(I184*$D184,-1)</f>
        <v>0</v>
      </c>
      <c r="O184" s="280">
        <f>ROUND(J184*$D184,-1)</f>
        <v>0</v>
      </c>
      <c r="P184" s="240">
        <f>ROUND(K184*$D184,-1)</f>
        <v>20</v>
      </c>
    </row>
    <row r="185" spans="1:16" ht="16.149999999999999" customHeight="1">
      <c r="A185" s="307" t="s">
        <v>281</v>
      </c>
      <c r="B185" s="280">
        <v>6350</v>
      </c>
      <c r="C185" s="280">
        <v>50</v>
      </c>
      <c r="D185" s="280">
        <f t="shared" si="26"/>
        <v>320</v>
      </c>
      <c r="E185" s="240"/>
      <c r="F185" s="241"/>
      <c r="G185" s="242"/>
      <c r="H185" s="242">
        <v>0.3</v>
      </c>
      <c r="I185" s="242">
        <v>0.4</v>
      </c>
      <c r="J185" s="242" t="s">
        <v>108</v>
      </c>
      <c r="K185" s="242" t="s">
        <v>108</v>
      </c>
      <c r="L185" s="281">
        <f t="shared" si="27"/>
        <v>0</v>
      </c>
      <c r="M185" s="280">
        <f t="shared" si="27"/>
        <v>100</v>
      </c>
      <c r="N185" s="280">
        <f t="shared" si="27"/>
        <v>130</v>
      </c>
      <c r="O185" s="280">
        <f t="shared" si="27"/>
        <v>0</v>
      </c>
      <c r="P185" s="240">
        <f t="shared" si="27"/>
        <v>0</v>
      </c>
    </row>
    <row r="186" spans="1:16" ht="16.149999999999999" customHeight="1">
      <c r="A186" s="307" t="s">
        <v>282</v>
      </c>
      <c r="B186" s="280">
        <v>1330</v>
      </c>
      <c r="C186" s="280">
        <v>70</v>
      </c>
      <c r="D186" s="280">
        <f t="shared" si="26"/>
        <v>90</v>
      </c>
      <c r="E186" s="240"/>
      <c r="F186" s="241"/>
      <c r="G186" s="242"/>
      <c r="H186" s="242"/>
      <c r="I186" s="242"/>
      <c r="J186" s="242">
        <v>0.7</v>
      </c>
      <c r="K186" s="242" t="s">
        <v>108</v>
      </c>
      <c r="L186" s="281">
        <f t="shared" si="27"/>
        <v>0</v>
      </c>
      <c r="M186" s="280">
        <f t="shared" si="27"/>
        <v>0</v>
      </c>
      <c r="N186" s="280">
        <f t="shared" si="27"/>
        <v>0</v>
      </c>
      <c r="O186" s="280">
        <f t="shared" si="27"/>
        <v>60</v>
      </c>
      <c r="P186" s="240">
        <f t="shared" si="27"/>
        <v>0</v>
      </c>
    </row>
    <row r="187" spans="1:16" ht="16.149999999999999" customHeight="1">
      <c r="A187" s="307" t="s">
        <v>640</v>
      </c>
      <c r="B187" s="280">
        <v>4500</v>
      </c>
      <c r="C187" s="280">
        <v>70</v>
      </c>
      <c r="D187" s="280">
        <f t="shared" si="26"/>
        <v>320</v>
      </c>
      <c r="E187" s="240"/>
      <c r="F187" s="241"/>
      <c r="G187" s="242"/>
      <c r="H187" s="242">
        <v>0.4</v>
      </c>
      <c r="I187" s="242" t="s">
        <v>108</v>
      </c>
      <c r="J187" s="242" t="s">
        <v>108</v>
      </c>
      <c r="K187" s="242"/>
      <c r="L187" s="281">
        <f t="shared" si="27"/>
        <v>0</v>
      </c>
      <c r="M187" s="280">
        <f t="shared" si="27"/>
        <v>130</v>
      </c>
      <c r="N187" s="280">
        <f t="shared" si="27"/>
        <v>0</v>
      </c>
      <c r="O187" s="280">
        <f t="shared" si="27"/>
        <v>0</v>
      </c>
      <c r="P187" s="240">
        <f t="shared" si="27"/>
        <v>0</v>
      </c>
    </row>
    <row r="188" spans="1:16" ht="16.149999999999999" customHeight="1">
      <c r="A188" s="307" t="s">
        <v>641</v>
      </c>
      <c r="B188" s="280">
        <v>6600</v>
      </c>
      <c r="C188" s="280">
        <v>106</v>
      </c>
      <c r="D188" s="280">
        <f t="shared" si="26"/>
        <v>700</v>
      </c>
      <c r="E188" s="240" t="s">
        <v>30</v>
      </c>
      <c r="F188" s="241">
        <v>0.4</v>
      </c>
      <c r="G188" s="242" t="s">
        <v>108</v>
      </c>
      <c r="H188" s="242">
        <v>0.4</v>
      </c>
      <c r="I188" s="242" t="s">
        <v>108</v>
      </c>
      <c r="J188" s="242" t="s">
        <v>108</v>
      </c>
      <c r="K188" s="242">
        <v>0.2</v>
      </c>
      <c r="L188" s="281">
        <f t="shared" si="27"/>
        <v>0</v>
      </c>
      <c r="M188" s="280">
        <f t="shared" si="27"/>
        <v>280</v>
      </c>
      <c r="N188" s="280">
        <f t="shared" si="27"/>
        <v>0</v>
      </c>
      <c r="O188" s="280">
        <f t="shared" si="27"/>
        <v>0</v>
      </c>
      <c r="P188" s="240">
        <f t="shared" si="27"/>
        <v>140</v>
      </c>
    </row>
    <row r="189" spans="1:16" ht="16.149999999999999" customHeight="1">
      <c r="A189" s="307" t="s">
        <v>283</v>
      </c>
      <c r="B189" s="280">
        <v>10000</v>
      </c>
      <c r="C189" s="280">
        <v>80</v>
      </c>
      <c r="D189" s="280">
        <f t="shared" si="26"/>
        <v>800</v>
      </c>
      <c r="E189" s="240"/>
      <c r="F189" s="241"/>
      <c r="G189" s="242"/>
      <c r="H189" s="242"/>
      <c r="I189" s="242">
        <v>0.4</v>
      </c>
      <c r="J189" s="242">
        <v>0.3</v>
      </c>
      <c r="K189" s="242" t="s">
        <v>108</v>
      </c>
      <c r="L189" s="281">
        <f t="shared" si="27"/>
        <v>0</v>
      </c>
      <c r="M189" s="280">
        <f t="shared" si="27"/>
        <v>0</v>
      </c>
      <c r="N189" s="280">
        <f t="shared" si="27"/>
        <v>320</v>
      </c>
      <c r="O189" s="280">
        <f t="shared" si="27"/>
        <v>240</v>
      </c>
      <c r="P189" s="240">
        <f t="shared" si="27"/>
        <v>0</v>
      </c>
    </row>
    <row r="190" spans="1:16" ht="16.149999999999999" customHeight="1">
      <c r="A190" s="307" t="s">
        <v>284</v>
      </c>
      <c r="B190" s="280">
        <v>12700</v>
      </c>
      <c r="C190" s="280">
        <v>65</v>
      </c>
      <c r="D190" s="280">
        <f t="shared" si="26"/>
        <v>830</v>
      </c>
      <c r="E190" s="240" t="s">
        <v>30</v>
      </c>
      <c r="F190" s="241">
        <v>0.4</v>
      </c>
      <c r="G190" s="242" t="s">
        <v>108</v>
      </c>
      <c r="H190" s="242">
        <v>0.3</v>
      </c>
      <c r="I190" s="242" t="s">
        <v>108</v>
      </c>
      <c r="J190" s="242">
        <v>0.2</v>
      </c>
      <c r="K190" s="242" t="s">
        <v>108</v>
      </c>
      <c r="L190" s="281">
        <f t="shared" si="27"/>
        <v>0</v>
      </c>
      <c r="M190" s="280">
        <f t="shared" si="27"/>
        <v>250</v>
      </c>
      <c r="N190" s="280">
        <f t="shared" si="27"/>
        <v>0</v>
      </c>
      <c r="O190" s="280">
        <f t="shared" si="27"/>
        <v>170</v>
      </c>
      <c r="P190" s="240">
        <f t="shared" si="27"/>
        <v>0</v>
      </c>
    </row>
    <row r="191" spans="1:16" ht="16.149999999999999" customHeight="1">
      <c r="A191" s="307" t="s">
        <v>285</v>
      </c>
      <c r="B191" s="280">
        <v>30000</v>
      </c>
      <c r="C191" s="280">
        <v>80</v>
      </c>
      <c r="D191" s="280">
        <f t="shared" si="26"/>
        <v>2400</v>
      </c>
      <c r="E191" s="240" t="s">
        <v>30</v>
      </c>
      <c r="F191" s="241">
        <v>0.3</v>
      </c>
      <c r="G191" s="242">
        <v>0.4</v>
      </c>
      <c r="H191" s="242">
        <v>0.2</v>
      </c>
      <c r="I191" s="242">
        <v>0.1</v>
      </c>
      <c r="J191" s="242"/>
      <c r="K191" s="242" t="s">
        <v>108</v>
      </c>
      <c r="L191" s="281">
        <f t="shared" si="27"/>
        <v>960</v>
      </c>
      <c r="M191" s="280">
        <f t="shared" si="27"/>
        <v>480</v>
      </c>
      <c r="N191" s="280">
        <f t="shared" si="27"/>
        <v>240</v>
      </c>
      <c r="O191" s="280">
        <f t="shared" si="27"/>
        <v>0</v>
      </c>
      <c r="P191" s="240">
        <f t="shared" si="27"/>
        <v>0</v>
      </c>
    </row>
    <row r="192" spans="1:16" ht="16.149999999999999" customHeight="1">
      <c r="A192" s="307" t="s">
        <v>286</v>
      </c>
      <c r="B192" s="280">
        <v>6600</v>
      </c>
      <c r="C192" s="280">
        <v>100</v>
      </c>
      <c r="D192" s="280">
        <f t="shared" si="26"/>
        <v>660</v>
      </c>
      <c r="E192" s="240"/>
      <c r="F192" s="241"/>
      <c r="G192" s="242"/>
      <c r="H192" s="242">
        <v>0.6</v>
      </c>
      <c r="I192" s="242">
        <v>0.4</v>
      </c>
      <c r="J192" s="242" t="s">
        <v>108</v>
      </c>
      <c r="K192" s="242"/>
      <c r="L192" s="281">
        <f t="shared" si="27"/>
        <v>0</v>
      </c>
      <c r="M192" s="280">
        <f t="shared" si="27"/>
        <v>400</v>
      </c>
      <c r="N192" s="280">
        <f t="shared" si="27"/>
        <v>260</v>
      </c>
      <c r="O192" s="280">
        <f t="shared" si="27"/>
        <v>0</v>
      </c>
      <c r="P192" s="240">
        <f t="shared" si="27"/>
        <v>0</v>
      </c>
    </row>
    <row r="193" spans="1:16" ht="16.149999999999999" customHeight="1">
      <c r="A193" s="307" t="s">
        <v>287</v>
      </c>
      <c r="B193" s="280">
        <v>7800</v>
      </c>
      <c r="C193" s="280">
        <v>60</v>
      </c>
      <c r="D193" s="280">
        <f t="shared" si="26"/>
        <v>470</v>
      </c>
      <c r="E193" s="240"/>
      <c r="F193" s="241"/>
      <c r="G193" s="242"/>
      <c r="H193" s="242">
        <v>0.4</v>
      </c>
      <c r="I193" s="242">
        <v>0.6</v>
      </c>
      <c r="J193" s="242" t="s">
        <v>108</v>
      </c>
      <c r="K193" s="242" t="s">
        <v>108</v>
      </c>
      <c r="L193" s="281">
        <f t="shared" si="27"/>
        <v>0</v>
      </c>
      <c r="M193" s="280">
        <f t="shared" si="27"/>
        <v>190</v>
      </c>
      <c r="N193" s="280">
        <f t="shared" si="27"/>
        <v>280</v>
      </c>
      <c r="O193" s="280">
        <f t="shared" si="27"/>
        <v>0</v>
      </c>
      <c r="P193" s="240">
        <f t="shared" si="27"/>
        <v>0</v>
      </c>
    </row>
    <row r="194" spans="1:16" ht="16.149999999999999" customHeight="1">
      <c r="A194" s="307" t="s">
        <v>288</v>
      </c>
      <c r="B194" s="280">
        <v>23700</v>
      </c>
      <c r="C194" s="280">
        <v>80</v>
      </c>
      <c r="D194" s="280">
        <f t="shared" si="26"/>
        <v>1900</v>
      </c>
      <c r="E194" s="240"/>
      <c r="F194" s="241"/>
      <c r="G194" s="242"/>
      <c r="H194" s="242" t="s">
        <v>108</v>
      </c>
      <c r="I194" s="242">
        <v>0.4</v>
      </c>
      <c r="J194" s="242">
        <v>0.6</v>
      </c>
      <c r="K194" s="242" t="s">
        <v>108</v>
      </c>
      <c r="L194" s="281">
        <f t="shared" si="27"/>
        <v>0</v>
      </c>
      <c r="M194" s="280">
        <f t="shared" si="27"/>
        <v>0</v>
      </c>
      <c r="N194" s="280">
        <f t="shared" si="27"/>
        <v>760</v>
      </c>
      <c r="O194" s="280">
        <f t="shared" si="27"/>
        <v>1140</v>
      </c>
      <c r="P194" s="240">
        <f t="shared" si="27"/>
        <v>0</v>
      </c>
    </row>
    <row r="195" spans="1:16" ht="16.149999999999999" customHeight="1">
      <c r="A195" s="326"/>
      <c r="B195" s="280"/>
      <c r="C195" s="280"/>
      <c r="D195" s="280"/>
      <c r="E195" s="240"/>
      <c r="F195" s="241"/>
      <c r="G195" s="242"/>
      <c r="H195" s="242"/>
      <c r="I195" s="242"/>
      <c r="J195" s="242"/>
      <c r="K195" s="242"/>
      <c r="L195" s="281"/>
      <c r="M195" s="280"/>
      <c r="N195" s="280"/>
      <c r="O195" s="280"/>
      <c r="P195" s="240"/>
    </row>
    <row r="196" spans="1:16" ht="16.149999999999999" customHeight="1">
      <c r="A196" s="210" t="s">
        <v>25</v>
      </c>
      <c r="B196" s="211">
        <f>SUM(B197:B200)</f>
        <v>0</v>
      </c>
      <c r="C196" s="202"/>
      <c r="D196" s="211">
        <f>SUM(D197:D200)</f>
        <v>1250</v>
      </c>
      <c r="E196" s="203"/>
      <c r="F196" s="204"/>
      <c r="G196" s="205"/>
      <c r="H196" s="205"/>
      <c r="I196" s="205"/>
      <c r="J196" s="205"/>
      <c r="K196" s="205"/>
      <c r="L196" s="216">
        <f>SUM(L197:L201)</f>
        <v>250</v>
      </c>
      <c r="M196" s="390">
        <f>SUM(M197:M201)</f>
        <v>250</v>
      </c>
      <c r="N196" s="390">
        <f>SUM(N197:N201)</f>
        <v>250</v>
      </c>
      <c r="O196" s="390">
        <f>SUM(O197:O201)</f>
        <v>250</v>
      </c>
      <c r="P196" s="376">
        <f>SUM(P197:P201)</f>
        <v>250</v>
      </c>
    </row>
    <row r="197" spans="1:16" ht="16.149999999999999" customHeight="1">
      <c r="A197" s="212" t="s">
        <v>103</v>
      </c>
      <c r="B197" s="202"/>
      <c r="C197" s="202"/>
      <c r="D197" s="202">
        <v>250</v>
      </c>
      <c r="E197" s="219"/>
      <c r="F197" s="217"/>
      <c r="G197" s="205">
        <v>0.2</v>
      </c>
      <c r="H197" s="205">
        <v>0.2</v>
      </c>
      <c r="I197" s="205">
        <v>0.2</v>
      </c>
      <c r="J197" s="205">
        <v>0.2</v>
      </c>
      <c r="K197" s="205">
        <v>0.2</v>
      </c>
      <c r="L197" s="218">
        <f t="shared" ref="L197:P200" si="28">ROUND(G197*$D197,-1)</f>
        <v>50</v>
      </c>
      <c r="M197" s="223">
        <f t="shared" si="28"/>
        <v>50</v>
      </c>
      <c r="N197" s="207">
        <f t="shared" si="28"/>
        <v>50</v>
      </c>
      <c r="O197" s="207">
        <f t="shared" si="28"/>
        <v>50</v>
      </c>
      <c r="P197" s="203">
        <f t="shared" si="28"/>
        <v>50</v>
      </c>
    </row>
    <row r="198" spans="1:16" ht="16.149999999999999" customHeight="1">
      <c r="A198" s="212" t="s">
        <v>538</v>
      </c>
      <c r="B198" s="202"/>
      <c r="C198" s="202"/>
      <c r="D198" s="202">
        <v>500</v>
      </c>
      <c r="E198" s="219"/>
      <c r="F198" s="573"/>
      <c r="G198" s="205">
        <v>0.2</v>
      </c>
      <c r="H198" s="205">
        <v>0.2</v>
      </c>
      <c r="I198" s="205">
        <v>0.2</v>
      </c>
      <c r="J198" s="205">
        <v>0.2</v>
      </c>
      <c r="K198" s="205">
        <v>0.2</v>
      </c>
      <c r="L198" s="218">
        <f t="shared" si="28"/>
        <v>100</v>
      </c>
      <c r="M198" s="223">
        <f t="shared" si="28"/>
        <v>100</v>
      </c>
      <c r="N198" s="207">
        <f t="shared" si="28"/>
        <v>100</v>
      </c>
      <c r="O198" s="207">
        <f t="shared" si="28"/>
        <v>100</v>
      </c>
      <c r="P198" s="203">
        <f t="shared" si="28"/>
        <v>100</v>
      </c>
    </row>
    <row r="199" spans="1:16" ht="16.149999999999999" customHeight="1">
      <c r="A199" s="212" t="s">
        <v>540</v>
      </c>
      <c r="B199" s="202"/>
      <c r="C199" s="202"/>
      <c r="D199" s="202">
        <v>400</v>
      </c>
      <c r="E199" s="219"/>
      <c r="F199" s="573"/>
      <c r="G199" s="205">
        <v>0.2</v>
      </c>
      <c r="H199" s="205">
        <v>0.2</v>
      </c>
      <c r="I199" s="205">
        <v>0.2</v>
      </c>
      <c r="J199" s="205">
        <v>0.2</v>
      </c>
      <c r="K199" s="205">
        <v>0.2</v>
      </c>
      <c r="L199" s="218">
        <f t="shared" si="28"/>
        <v>80</v>
      </c>
      <c r="M199" s="223">
        <f t="shared" si="28"/>
        <v>80</v>
      </c>
      <c r="N199" s="207">
        <f t="shared" si="28"/>
        <v>80</v>
      </c>
      <c r="O199" s="207">
        <f t="shared" si="28"/>
        <v>80</v>
      </c>
      <c r="P199" s="203">
        <f t="shared" si="28"/>
        <v>80</v>
      </c>
    </row>
    <row r="200" spans="1:16" ht="16.149999999999999" customHeight="1">
      <c r="A200" s="208" t="s">
        <v>113</v>
      </c>
      <c r="B200" s="202"/>
      <c r="C200" s="202"/>
      <c r="D200" s="202">
        <v>100</v>
      </c>
      <c r="E200" s="203"/>
      <c r="F200" s="204"/>
      <c r="G200" s="205">
        <v>0.2</v>
      </c>
      <c r="H200" s="205">
        <v>0.2</v>
      </c>
      <c r="I200" s="205">
        <v>0.2</v>
      </c>
      <c r="J200" s="205">
        <v>0.2</v>
      </c>
      <c r="K200" s="205">
        <v>0.2</v>
      </c>
      <c r="L200" s="218">
        <f t="shared" si="28"/>
        <v>20</v>
      </c>
      <c r="M200" s="223">
        <f t="shared" si="28"/>
        <v>20</v>
      </c>
      <c r="N200" s="207">
        <f t="shared" si="28"/>
        <v>20</v>
      </c>
      <c r="O200" s="207">
        <f t="shared" si="28"/>
        <v>20</v>
      </c>
      <c r="P200" s="203">
        <f t="shared" si="28"/>
        <v>20</v>
      </c>
    </row>
    <row r="201" spans="1:16" ht="16.149999999999999" customHeight="1">
      <c r="A201" s="279"/>
      <c r="B201" s="280"/>
      <c r="C201" s="280"/>
      <c r="D201" s="280"/>
      <c r="E201" s="240"/>
      <c r="F201" s="241"/>
      <c r="G201" s="242"/>
      <c r="H201" s="242"/>
      <c r="I201" s="242"/>
      <c r="J201" s="242"/>
      <c r="K201" s="242"/>
      <c r="L201" s="281"/>
      <c r="M201" s="280"/>
      <c r="N201" s="280"/>
      <c r="O201" s="280"/>
      <c r="P201" s="240"/>
    </row>
    <row r="202" spans="1:16" ht="16.149999999999999" customHeight="1">
      <c r="A202" s="357" t="s">
        <v>358</v>
      </c>
      <c r="B202" s="331"/>
      <c r="C202" s="331"/>
      <c r="D202" s="331"/>
      <c r="E202" s="128"/>
      <c r="F202" s="358"/>
      <c r="G202" s="359"/>
      <c r="H202" s="359"/>
      <c r="I202" s="359"/>
      <c r="J202" s="359"/>
      <c r="K202" s="386"/>
      <c r="L202" s="127">
        <f>SUM(L204:L204)</f>
        <v>0</v>
      </c>
      <c r="M202" s="406">
        <f>SUM(M204:M204)</f>
        <v>0</v>
      </c>
      <c r="N202" s="128">
        <f>SUM(N204:N204)</f>
        <v>0</v>
      </c>
      <c r="O202" s="128">
        <f>SUM(O204:O204)</f>
        <v>0</v>
      </c>
      <c r="P202" s="360">
        <f>SUM(P204:P204)</f>
        <v>0</v>
      </c>
    </row>
    <row r="203" spans="1:16" ht="16.149999999999999" customHeight="1">
      <c r="A203" s="112"/>
      <c r="B203" s="107"/>
      <c r="C203" s="107"/>
      <c r="D203" s="107"/>
      <c r="E203" s="108"/>
      <c r="F203" s="39"/>
      <c r="G203" s="109"/>
      <c r="H203" s="109"/>
      <c r="I203" s="109"/>
      <c r="J203" s="109"/>
      <c r="K203" s="109"/>
      <c r="L203" s="110"/>
      <c r="M203" s="108"/>
      <c r="N203" s="108"/>
      <c r="O203" s="108"/>
      <c r="P203" s="111"/>
    </row>
    <row r="204" spans="1:16" ht="16.149999999999999" customHeight="1">
      <c r="A204" s="112"/>
      <c r="B204" s="107"/>
      <c r="C204" s="107"/>
      <c r="D204" s="107"/>
      <c r="E204" s="108"/>
      <c r="F204" s="39"/>
      <c r="G204" s="109"/>
      <c r="H204" s="109"/>
      <c r="I204" s="109"/>
      <c r="J204" s="109"/>
      <c r="K204" s="109"/>
      <c r="L204" s="110"/>
      <c r="M204" s="108"/>
      <c r="N204" s="108"/>
      <c r="O204" s="108"/>
      <c r="P204" s="111"/>
    </row>
    <row r="205" spans="1:16" ht="16.149999999999999" customHeight="1">
      <c r="A205" s="282" t="s">
        <v>191</v>
      </c>
      <c r="B205" s="247">
        <f>SUM(B206:B206)</f>
        <v>0</v>
      </c>
      <c r="C205" s="247"/>
      <c r="D205" s="247">
        <f>SUM(D206:D206)</f>
        <v>0</v>
      </c>
      <c r="E205" s="283"/>
      <c r="F205" s="284"/>
      <c r="G205" s="285"/>
      <c r="H205" s="285"/>
      <c r="I205" s="285"/>
      <c r="J205" s="285"/>
      <c r="K205" s="285"/>
      <c r="L205" s="255">
        <f>SUM(L207:L208)</f>
        <v>0</v>
      </c>
      <c r="M205" s="257">
        <f>SUM(M207:M208)</f>
        <v>0</v>
      </c>
      <c r="N205" s="257">
        <f>SUM(N207:N208)</f>
        <v>0</v>
      </c>
      <c r="O205" s="257">
        <f>SUM(O207:O208)</f>
        <v>0</v>
      </c>
      <c r="P205" s="283">
        <f>SUM(P207:P208)</f>
        <v>0</v>
      </c>
    </row>
    <row r="206" spans="1:16" ht="16.149999999999999" customHeight="1">
      <c r="A206" s="279"/>
      <c r="B206" s="280"/>
      <c r="C206" s="280"/>
      <c r="D206" s="280"/>
      <c r="E206" s="240"/>
      <c r="F206" s="241"/>
      <c r="G206" s="242"/>
      <c r="H206" s="242"/>
      <c r="I206" s="242"/>
      <c r="J206" s="242"/>
      <c r="K206" s="242"/>
      <c r="L206" s="281"/>
      <c r="M206" s="280"/>
      <c r="N206" s="280"/>
      <c r="O206" s="280"/>
      <c r="P206" s="240"/>
    </row>
    <row r="207" spans="1:16" ht="16.149999999999999" customHeight="1">
      <c r="A207" s="279" t="s">
        <v>371</v>
      </c>
      <c r="B207" s="280" t="s">
        <v>108</v>
      </c>
      <c r="C207" s="280" t="s">
        <v>108</v>
      </c>
      <c r="D207" s="280" t="s">
        <v>108</v>
      </c>
      <c r="E207" s="240"/>
      <c r="F207" s="241" t="s">
        <v>108</v>
      </c>
      <c r="G207" s="242" t="s">
        <v>108</v>
      </c>
      <c r="H207" s="242" t="s">
        <v>108</v>
      </c>
      <c r="I207" s="242" t="s">
        <v>108</v>
      </c>
      <c r="J207" s="242" t="s">
        <v>108</v>
      </c>
      <c r="K207" s="242"/>
      <c r="L207" s="281" t="s">
        <v>108</v>
      </c>
      <c r="M207" s="280" t="s">
        <v>108</v>
      </c>
      <c r="N207" s="280" t="s">
        <v>108</v>
      </c>
      <c r="O207" s="280" t="s">
        <v>108</v>
      </c>
      <c r="P207" s="240" t="s">
        <v>108</v>
      </c>
    </row>
    <row r="208" spans="1:16" ht="16.149999999999999" customHeight="1">
      <c r="A208" s="279"/>
      <c r="B208" s="280"/>
      <c r="C208" s="280"/>
      <c r="D208" s="280"/>
      <c r="E208" s="240"/>
      <c r="F208" s="241"/>
      <c r="G208" s="242"/>
      <c r="H208" s="242"/>
      <c r="I208" s="242"/>
      <c r="J208" s="242"/>
      <c r="K208" s="242"/>
      <c r="L208" s="281"/>
      <c r="M208" s="280"/>
      <c r="N208" s="280"/>
      <c r="O208" s="280"/>
      <c r="P208" s="240"/>
    </row>
    <row r="209" spans="1:16" ht="16.149999999999999" customHeight="1">
      <c r="A209" s="373" t="s">
        <v>359</v>
      </c>
      <c r="B209" s="384"/>
      <c r="C209" s="384"/>
      <c r="D209" s="369">
        <f>D211+D224+D233</f>
        <v>11850</v>
      </c>
      <c r="E209" s="618"/>
      <c r="F209" s="358"/>
      <c r="G209" s="386"/>
      <c r="H209" s="386"/>
      <c r="I209" s="359"/>
      <c r="J209" s="386"/>
      <c r="K209" s="386"/>
      <c r="L209" s="368">
        <f>L211+L224+L233</f>
        <v>880</v>
      </c>
      <c r="M209" s="370">
        <f>M211+M224+M233</f>
        <v>1130</v>
      </c>
      <c r="N209" s="369">
        <f>N211+N224+N233</f>
        <v>900</v>
      </c>
      <c r="O209" s="369">
        <f>O211+O224+O233</f>
        <v>940</v>
      </c>
      <c r="P209" s="371">
        <f>P211+P224+P233</f>
        <v>540</v>
      </c>
    </row>
    <row r="210" spans="1:16" ht="16.149999999999999" customHeight="1">
      <c r="A210" s="279"/>
      <c r="B210" s="280"/>
      <c r="C210" s="280"/>
      <c r="D210" s="280"/>
      <c r="E210" s="240"/>
      <c r="F210" s="241"/>
      <c r="G210" s="242"/>
      <c r="H210" s="242"/>
      <c r="I210" s="242"/>
      <c r="J210" s="242"/>
      <c r="K210" s="242"/>
      <c r="L210" s="281" t="s">
        <v>108</v>
      </c>
      <c r="M210" s="322" t="s">
        <v>108</v>
      </c>
      <c r="N210" s="280" t="s">
        <v>108</v>
      </c>
      <c r="O210" s="280" t="s">
        <v>108</v>
      </c>
      <c r="P210" s="240" t="s">
        <v>108</v>
      </c>
    </row>
    <row r="211" spans="1:16" ht="16.149999999999999" customHeight="1">
      <c r="A211" s="129" t="s">
        <v>361</v>
      </c>
      <c r="B211" s="247">
        <f>SUM(B213:B222)</f>
        <v>27300</v>
      </c>
      <c r="C211" s="247"/>
      <c r="D211" s="547">
        <f>SUM(D213:D222)</f>
        <v>6070</v>
      </c>
      <c r="E211" s="283"/>
      <c r="F211" s="284"/>
      <c r="G211" s="285"/>
      <c r="H211" s="285"/>
      <c r="I211" s="285"/>
      <c r="J211" s="285"/>
      <c r="K211" s="285"/>
      <c r="L211" s="255">
        <f>SUM(L213:L223)</f>
        <v>410</v>
      </c>
      <c r="M211" s="286">
        <f>SUM(M213:M223)</f>
        <v>220</v>
      </c>
      <c r="N211" s="257">
        <f>SUM(N213:N223)</f>
        <v>460</v>
      </c>
      <c r="O211" s="257">
        <f>SUM(O213:O223)</f>
        <v>460</v>
      </c>
      <c r="P211" s="283">
        <f>SUM(P213:P223)</f>
        <v>460</v>
      </c>
    </row>
    <row r="212" spans="1:16" ht="16.149999999999999" customHeight="1">
      <c r="A212" s="619" t="s">
        <v>642</v>
      </c>
      <c r="B212" s="280"/>
      <c r="C212" s="280"/>
      <c r="D212" s="280"/>
      <c r="E212" s="240"/>
      <c r="F212" s="241"/>
      <c r="G212" s="242"/>
      <c r="H212" s="242"/>
      <c r="I212" s="242"/>
      <c r="J212" s="242"/>
      <c r="K212" s="242"/>
      <c r="L212" s="293">
        <v>160</v>
      </c>
      <c r="M212" s="319">
        <v>200</v>
      </c>
      <c r="N212" s="305">
        <v>410</v>
      </c>
      <c r="O212" s="611">
        <v>410</v>
      </c>
      <c r="P212" s="620"/>
    </row>
    <row r="213" spans="1:16" ht="16.149999999999999" customHeight="1">
      <c r="A213" s="279" t="s">
        <v>369</v>
      </c>
      <c r="B213" s="280"/>
      <c r="C213" s="280"/>
      <c r="D213" s="280">
        <v>3000</v>
      </c>
      <c r="E213" s="240"/>
      <c r="F213" s="241"/>
      <c r="G213" s="242"/>
      <c r="H213" s="242"/>
      <c r="I213" s="242" t="s">
        <v>108</v>
      </c>
      <c r="J213" s="242" t="s">
        <v>108</v>
      </c>
      <c r="K213" s="242"/>
      <c r="L213" s="281">
        <f>ROUND(G213*$D213,-1)</f>
        <v>0</v>
      </c>
      <c r="M213" s="280">
        <f>ROUND(H213*$D213,-1)</f>
        <v>0</v>
      </c>
      <c r="N213" s="280">
        <f>ROUND(I213*$D213,-1)</f>
        <v>0</v>
      </c>
      <c r="O213" s="280">
        <f>ROUND(J213*$D213,-1)</f>
        <v>0</v>
      </c>
      <c r="P213" s="240">
        <f>ROUND(K213*$D213,-1)</f>
        <v>0</v>
      </c>
    </row>
    <row r="214" spans="1:16" ht="16.149999999999999" customHeight="1">
      <c r="A214" s="328" t="s">
        <v>368</v>
      </c>
      <c r="B214" s="280">
        <v>7000</v>
      </c>
      <c r="C214" s="280">
        <v>60</v>
      </c>
      <c r="D214" s="280">
        <f>ROUND(C214*$B214/1000,-1)</f>
        <v>420</v>
      </c>
      <c r="E214" s="240"/>
      <c r="F214" s="241"/>
      <c r="G214" s="299"/>
      <c r="H214" s="299"/>
      <c r="I214" s="299" t="s">
        <v>108</v>
      </c>
      <c r="J214" s="299"/>
      <c r="K214" s="241" t="s">
        <v>108</v>
      </c>
      <c r="L214" s="281"/>
      <c r="M214" s="280">
        <f t="shared" ref="M214:P220" si="29">ROUND(H214*$D214,-1)</f>
        <v>0</v>
      </c>
      <c r="N214" s="280">
        <f t="shared" si="29"/>
        <v>0</v>
      </c>
      <c r="O214" s="280">
        <f t="shared" si="29"/>
        <v>0</v>
      </c>
      <c r="P214" s="240">
        <f t="shared" si="29"/>
        <v>0</v>
      </c>
    </row>
    <row r="215" spans="1:16" ht="16.149999999999999" customHeight="1">
      <c r="A215" s="301" t="s">
        <v>643</v>
      </c>
      <c r="B215" s="280">
        <v>3500</v>
      </c>
      <c r="C215" s="280">
        <v>100</v>
      </c>
      <c r="D215" s="280">
        <f>ROUND(C215*$B215/1000,-1)</f>
        <v>350</v>
      </c>
      <c r="E215" s="240"/>
      <c r="F215" s="241"/>
      <c r="G215" s="299">
        <v>1</v>
      </c>
      <c r="H215" s="299"/>
      <c r="I215" s="299"/>
      <c r="J215" s="299"/>
      <c r="K215" s="241"/>
      <c r="L215" s="281">
        <f>ROUND(G215*$D215,-1)</f>
        <v>350</v>
      </c>
      <c r="M215" s="280">
        <f>ROUND(H215*$D215,-1)</f>
        <v>0</v>
      </c>
      <c r="N215" s="280">
        <f>ROUND(I215*$D215,-1)</f>
        <v>0</v>
      </c>
      <c r="O215" s="280">
        <f>ROUND(J215*$D215,-1)</f>
        <v>0</v>
      </c>
      <c r="P215" s="240">
        <f>ROUND(K215*$D215,-1)</f>
        <v>0</v>
      </c>
    </row>
    <row r="216" spans="1:16" ht="16.149999999999999" customHeight="1">
      <c r="A216" s="279" t="s">
        <v>378</v>
      </c>
      <c r="B216" s="280">
        <v>10000</v>
      </c>
      <c r="C216" s="280">
        <v>80</v>
      </c>
      <c r="D216" s="280">
        <f>ROUND(C216*$B216/1000,-1)</f>
        <v>800</v>
      </c>
      <c r="E216" s="240" t="s">
        <v>108</v>
      </c>
      <c r="F216" s="241"/>
      <c r="G216" s="299"/>
      <c r="H216" s="299"/>
      <c r="I216" s="299">
        <v>0.5</v>
      </c>
      <c r="J216" s="299">
        <v>0.5</v>
      </c>
      <c r="K216" s="241" t="s">
        <v>108</v>
      </c>
      <c r="L216" s="281">
        <f>ROUND(G216*$D216,-1)</f>
        <v>0</v>
      </c>
      <c r="M216" s="280">
        <f t="shared" si="29"/>
        <v>0</v>
      </c>
      <c r="N216" s="280">
        <f t="shared" si="29"/>
        <v>400</v>
      </c>
      <c r="O216" s="280">
        <f t="shared" si="29"/>
        <v>400</v>
      </c>
      <c r="P216" s="240">
        <f t="shared" si="29"/>
        <v>0</v>
      </c>
    </row>
    <row r="217" spans="1:16" ht="16.149999999999999" customHeight="1">
      <c r="A217" s="279" t="s">
        <v>379</v>
      </c>
      <c r="B217" s="548">
        <v>2000</v>
      </c>
      <c r="C217" s="280">
        <v>80</v>
      </c>
      <c r="D217" s="280">
        <f>ROUND(C217*$B217/1000,-1)</f>
        <v>160</v>
      </c>
      <c r="E217" s="240"/>
      <c r="F217" s="241"/>
      <c r="G217" s="299" t="s">
        <v>108</v>
      </c>
      <c r="H217" s="299">
        <v>1</v>
      </c>
      <c r="I217" s="299" t="s">
        <v>108</v>
      </c>
      <c r="J217" s="299"/>
      <c r="K217" s="241"/>
      <c r="L217" s="281">
        <f>ROUND(G217*$D217,-1)</f>
        <v>0</v>
      </c>
      <c r="M217" s="280">
        <f t="shared" si="29"/>
        <v>160</v>
      </c>
      <c r="N217" s="280">
        <f t="shared" si="29"/>
        <v>0</v>
      </c>
      <c r="O217" s="280">
        <f t="shared" si="29"/>
        <v>0</v>
      </c>
      <c r="P217" s="240">
        <f t="shared" si="29"/>
        <v>0</v>
      </c>
    </row>
    <row r="218" spans="1:16" ht="16.149999999999999" customHeight="1">
      <c r="A218" s="279" t="s">
        <v>644</v>
      </c>
      <c r="B218" s="548"/>
      <c r="C218" s="280"/>
      <c r="D218" s="280">
        <v>400</v>
      </c>
      <c r="E218" s="240"/>
      <c r="F218" s="241"/>
      <c r="G218" s="299"/>
      <c r="H218" s="299"/>
      <c r="I218" s="299"/>
      <c r="J218" s="299"/>
      <c r="K218" s="241">
        <v>1</v>
      </c>
      <c r="L218" s="281">
        <f>ROUND(G218*$D218,-1)</f>
        <v>0</v>
      </c>
      <c r="M218" s="280">
        <f t="shared" si="29"/>
        <v>0</v>
      </c>
      <c r="N218" s="280">
        <f t="shared" si="29"/>
        <v>0</v>
      </c>
      <c r="O218" s="280">
        <f t="shared" si="29"/>
        <v>0</v>
      </c>
      <c r="P218" s="240">
        <f t="shared" si="29"/>
        <v>400</v>
      </c>
    </row>
    <row r="219" spans="1:16" ht="16.149999999999999" customHeight="1">
      <c r="A219" s="321" t="s">
        <v>367</v>
      </c>
      <c r="B219" s="280"/>
      <c r="C219" s="280"/>
      <c r="D219" s="280">
        <v>500</v>
      </c>
      <c r="E219" s="240"/>
      <c r="F219" s="241"/>
      <c r="G219" s="299" t="s">
        <v>108</v>
      </c>
      <c r="H219" s="299" t="s">
        <v>108</v>
      </c>
      <c r="I219" s="299" t="s">
        <v>108</v>
      </c>
      <c r="J219" s="299" t="s">
        <v>108</v>
      </c>
      <c r="K219" s="241" t="s">
        <v>108</v>
      </c>
      <c r="L219" s="281">
        <f>ROUND(G219*$D219,-1)</f>
        <v>0</v>
      </c>
      <c r="M219" s="280">
        <f t="shared" si="29"/>
        <v>0</v>
      </c>
      <c r="N219" s="280">
        <f t="shared" si="29"/>
        <v>0</v>
      </c>
      <c r="O219" s="280">
        <f t="shared" si="29"/>
        <v>0</v>
      </c>
      <c r="P219" s="240">
        <f t="shared" si="29"/>
        <v>0</v>
      </c>
    </row>
    <row r="220" spans="1:16" ht="16.149999999999999" customHeight="1">
      <c r="A220" s="279" t="s">
        <v>477</v>
      </c>
      <c r="B220" s="280">
        <v>4800</v>
      </c>
      <c r="C220" s="280">
        <v>30</v>
      </c>
      <c r="D220" s="280">
        <f>ROUND(C220*$B220/1000,-1)</f>
        <v>140</v>
      </c>
      <c r="E220" s="240"/>
      <c r="F220" s="241"/>
      <c r="G220" s="242" t="s">
        <v>108</v>
      </c>
      <c r="H220" s="242" t="s">
        <v>108</v>
      </c>
      <c r="I220" s="242" t="s">
        <v>108</v>
      </c>
      <c r="J220" s="242" t="s">
        <v>108</v>
      </c>
      <c r="K220" s="242"/>
      <c r="L220" s="281">
        <f>ROUND(G220*$D220,-1)</f>
        <v>0</v>
      </c>
      <c r="M220" s="280">
        <f t="shared" si="29"/>
        <v>0</v>
      </c>
      <c r="N220" s="280">
        <f t="shared" si="29"/>
        <v>0</v>
      </c>
      <c r="O220" s="280">
        <f t="shared" si="29"/>
        <v>0</v>
      </c>
      <c r="P220" s="240">
        <f t="shared" si="29"/>
        <v>0</v>
      </c>
    </row>
    <row r="221" spans="1:16" ht="16.149999999999999" customHeight="1">
      <c r="A221" s="355" t="s">
        <v>373</v>
      </c>
      <c r="B221" s="213"/>
      <c r="C221" s="213"/>
      <c r="D221" s="213">
        <v>200</v>
      </c>
      <c r="E221" s="213"/>
      <c r="F221" s="214"/>
      <c r="G221" s="109">
        <v>0.2</v>
      </c>
      <c r="H221" s="109">
        <v>0.2</v>
      </c>
      <c r="I221" s="109">
        <v>0.2</v>
      </c>
      <c r="J221" s="109">
        <v>0.2</v>
      </c>
      <c r="K221" s="40">
        <v>0.2</v>
      </c>
      <c r="L221" s="220">
        <f t="shared" ref="L221:P222" si="30">ROUND(G221*$D221,-1)</f>
        <v>40</v>
      </c>
      <c r="M221" s="222">
        <f>ROUND(H221*$D221,-1)</f>
        <v>40</v>
      </c>
      <c r="N221" s="213">
        <f t="shared" si="30"/>
        <v>40</v>
      </c>
      <c r="O221" s="213">
        <f t="shared" si="30"/>
        <v>40</v>
      </c>
      <c r="P221" s="221">
        <f t="shared" si="30"/>
        <v>40</v>
      </c>
    </row>
    <row r="222" spans="1:16" ht="16.149999999999999" customHeight="1">
      <c r="A222" s="355" t="s">
        <v>114</v>
      </c>
      <c r="B222" s="213"/>
      <c r="C222" s="213"/>
      <c r="D222" s="213">
        <v>100</v>
      </c>
      <c r="E222" s="213"/>
      <c r="F222" s="214"/>
      <c r="G222" s="109">
        <v>0.2</v>
      </c>
      <c r="H222" s="109">
        <v>0.2</v>
      </c>
      <c r="I222" s="109">
        <v>0.2</v>
      </c>
      <c r="J222" s="109">
        <v>0.2</v>
      </c>
      <c r="K222" s="40">
        <v>0.2</v>
      </c>
      <c r="L222" s="220">
        <f t="shared" si="30"/>
        <v>20</v>
      </c>
      <c r="M222" s="222">
        <f t="shared" si="30"/>
        <v>20</v>
      </c>
      <c r="N222" s="213">
        <f t="shared" si="30"/>
        <v>20</v>
      </c>
      <c r="O222" s="213">
        <f t="shared" si="30"/>
        <v>20</v>
      </c>
      <c r="P222" s="221">
        <f t="shared" si="30"/>
        <v>20</v>
      </c>
    </row>
    <row r="223" spans="1:16" ht="16.149999999999999" customHeight="1">
      <c r="A223" s="279"/>
      <c r="B223" s="315"/>
      <c r="C223" s="315"/>
      <c r="D223" s="280"/>
      <c r="E223" s="298"/>
      <c r="F223" s="241"/>
      <c r="G223" s="242"/>
      <c r="H223" s="242"/>
      <c r="I223" s="242"/>
      <c r="J223" s="242"/>
      <c r="K223" s="242"/>
      <c r="L223" s="281"/>
      <c r="M223" s="397"/>
      <c r="N223" s="327"/>
      <c r="O223" s="327"/>
      <c r="P223" s="240"/>
    </row>
    <row r="224" spans="1:16" ht="16.149999999999999" customHeight="1">
      <c r="A224" s="374" t="s">
        <v>192</v>
      </c>
      <c r="B224" s="375"/>
      <c r="C224" s="375"/>
      <c r="D224" s="375">
        <f>SUM(D226:D231)</f>
        <v>1730</v>
      </c>
      <c r="E224" s="376"/>
      <c r="F224" s="377"/>
      <c r="G224" s="378"/>
      <c r="H224" s="378"/>
      <c r="I224" s="379"/>
      <c r="J224" s="378"/>
      <c r="K224" s="378"/>
      <c r="L224" s="396">
        <f>SUM(L226:L232)</f>
        <v>360</v>
      </c>
      <c r="M224" s="389">
        <f>SUM(M226:M232)</f>
        <v>690</v>
      </c>
      <c r="N224" s="388">
        <f>SUM(N226:N232)</f>
        <v>260</v>
      </c>
      <c r="O224" s="388">
        <f>SUM(O226:O232)</f>
        <v>360</v>
      </c>
      <c r="P224" s="376">
        <f>SUM(P226:P232)</f>
        <v>60</v>
      </c>
    </row>
    <row r="225" spans="1:16" ht="16.149999999999999" customHeight="1">
      <c r="A225" s="208"/>
      <c r="B225" s="202"/>
      <c r="C225" s="202"/>
      <c r="D225" s="202"/>
      <c r="E225" s="203"/>
      <c r="F225" s="204"/>
      <c r="G225" s="205"/>
      <c r="H225" s="205"/>
      <c r="I225" s="206"/>
      <c r="J225" s="205"/>
      <c r="K225" s="205"/>
      <c r="L225" s="218"/>
      <c r="M225" s="398"/>
      <c r="N225" s="207"/>
      <c r="O225" s="207"/>
      <c r="P225" s="203"/>
    </row>
    <row r="226" spans="1:16" ht="16.149999999999999" customHeight="1">
      <c r="A226" s="279" t="s">
        <v>296</v>
      </c>
      <c r="B226" s="280"/>
      <c r="C226" s="280"/>
      <c r="D226" s="280">
        <v>500</v>
      </c>
      <c r="E226" s="240"/>
      <c r="F226" s="241"/>
      <c r="G226" s="242" t="s">
        <v>108</v>
      </c>
      <c r="H226" s="242" t="s">
        <v>108</v>
      </c>
      <c r="I226" s="242">
        <v>0.4</v>
      </c>
      <c r="J226" s="242">
        <v>0.6</v>
      </c>
      <c r="K226" s="242" t="s">
        <v>108</v>
      </c>
      <c r="L226" s="281">
        <f t="shared" ref="L226:P231" si="31">ROUND(G226*$D226,-1)</f>
        <v>0</v>
      </c>
      <c r="M226" s="280">
        <f t="shared" si="31"/>
        <v>0</v>
      </c>
      <c r="N226" s="280">
        <f t="shared" si="31"/>
        <v>200</v>
      </c>
      <c r="O226" s="280">
        <f t="shared" si="31"/>
        <v>300</v>
      </c>
      <c r="P226" s="240">
        <f t="shared" si="31"/>
        <v>0</v>
      </c>
    </row>
    <row r="227" spans="1:16" ht="16.149999999999999" customHeight="1">
      <c r="A227" s="279" t="s">
        <v>478</v>
      </c>
      <c r="B227" s="280"/>
      <c r="C227" s="280"/>
      <c r="D227" s="280">
        <v>300</v>
      </c>
      <c r="E227" s="240"/>
      <c r="F227" s="549"/>
      <c r="G227" s="242">
        <v>1</v>
      </c>
      <c r="H227" s="242" t="s">
        <v>108</v>
      </c>
      <c r="I227" s="242" t="s">
        <v>108</v>
      </c>
      <c r="J227" s="242"/>
      <c r="K227" s="242"/>
      <c r="L227" s="281">
        <f t="shared" si="31"/>
        <v>300</v>
      </c>
      <c r="M227" s="280">
        <f t="shared" si="31"/>
        <v>0</v>
      </c>
      <c r="N227" s="280">
        <f t="shared" si="31"/>
        <v>0</v>
      </c>
      <c r="O227" s="280">
        <f t="shared" si="31"/>
        <v>0</v>
      </c>
      <c r="P227" s="240">
        <f t="shared" si="31"/>
        <v>0</v>
      </c>
    </row>
    <row r="228" spans="1:16" ht="16.149999999999999" customHeight="1">
      <c r="A228" s="279" t="s">
        <v>645</v>
      </c>
      <c r="B228" s="280"/>
      <c r="C228" s="280"/>
      <c r="D228" s="280">
        <v>330</v>
      </c>
      <c r="E228" s="280"/>
      <c r="F228" s="588"/>
      <c r="G228" s="242"/>
      <c r="H228" s="242">
        <v>1</v>
      </c>
      <c r="I228" s="242" t="s">
        <v>108</v>
      </c>
      <c r="J228" s="242"/>
      <c r="K228" s="242"/>
      <c r="L228" s="281">
        <f t="shared" si="31"/>
        <v>0</v>
      </c>
      <c r="M228" s="280">
        <f t="shared" si="31"/>
        <v>330</v>
      </c>
      <c r="N228" s="280">
        <f t="shared" si="31"/>
        <v>0</v>
      </c>
      <c r="O228" s="280">
        <f t="shared" si="31"/>
        <v>0</v>
      </c>
      <c r="P228" s="240">
        <f t="shared" si="31"/>
        <v>0</v>
      </c>
    </row>
    <row r="229" spans="1:16" ht="16.149999999999999" customHeight="1">
      <c r="A229" s="279" t="s">
        <v>646</v>
      </c>
      <c r="B229" s="280"/>
      <c r="C229" s="280"/>
      <c r="D229" s="280">
        <v>300</v>
      </c>
      <c r="E229" s="280"/>
      <c r="F229" s="588"/>
      <c r="G229" s="242"/>
      <c r="H229" s="242">
        <v>1</v>
      </c>
      <c r="I229" s="242"/>
      <c r="J229" s="242"/>
      <c r="K229" s="242"/>
      <c r="L229" s="281">
        <f t="shared" si="31"/>
        <v>0</v>
      </c>
      <c r="M229" s="280">
        <f t="shared" si="31"/>
        <v>300</v>
      </c>
      <c r="N229" s="280">
        <f t="shared" si="31"/>
        <v>0</v>
      </c>
      <c r="O229" s="280">
        <f t="shared" si="31"/>
        <v>0</v>
      </c>
      <c r="P229" s="240">
        <f t="shared" si="31"/>
        <v>0</v>
      </c>
    </row>
    <row r="230" spans="1:16" ht="16.149999999999999" customHeight="1">
      <c r="A230" s="355" t="s">
        <v>362</v>
      </c>
      <c r="B230" s="107"/>
      <c r="C230" s="107"/>
      <c r="D230" s="383">
        <v>150</v>
      </c>
      <c r="E230" s="108"/>
      <c r="F230" s="39"/>
      <c r="G230" s="109">
        <v>0.2</v>
      </c>
      <c r="H230" s="109">
        <v>0.2</v>
      </c>
      <c r="I230" s="109">
        <v>0.2</v>
      </c>
      <c r="J230" s="109">
        <v>0.2</v>
      </c>
      <c r="K230" s="40">
        <v>0.2</v>
      </c>
      <c r="L230" s="110">
        <f>ROUND(G230*$D230,-1)</f>
        <v>30</v>
      </c>
      <c r="M230" s="112">
        <f t="shared" si="31"/>
        <v>30</v>
      </c>
      <c r="N230" s="108">
        <f t="shared" si="31"/>
        <v>30</v>
      </c>
      <c r="O230" s="108">
        <f t="shared" si="31"/>
        <v>30</v>
      </c>
      <c r="P230" s="111">
        <f t="shared" si="31"/>
        <v>30</v>
      </c>
    </row>
    <row r="231" spans="1:16" ht="16.149999999999999" customHeight="1">
      <c r="A231" s="355" t="s">
        <v>334</v>
      </c>
      <c r="B231" s="107"/>
      <c r="C231" s="107"/>
      <c r="D231" s="383">
        <v>150</v>
      </c>
      <c r="E231" s="108"/>
      <c r="F231" s="39"/>
      <c r="G231" s="109">
        <v>0.2</v>
      </c>
      <c r="H231" s="109">
        <v>0.2</v>
      </c>
      <c r="I231" s="109">
        <v>0.2</v>
      </c>
      <c r="J231" s="109">
        <v>0.2</v>
      </c>
      <c r="K231" s="40">
        <v>0.2</v>
      </c>
      <c r="L231" s="110">
        <f t="shared" si="31"/>
        <v>30</v>
      </c>
      <c r="M231" s="112">
        <f t="shared" si="31"/>
        <v>30</v>
      </c>
      <c r="N231" s="108">
        <f t="shared" si="31"/>
        <v>30</v>
      </c>
      <c r="O231" s="108">
        <f t="shared" si="31"/>
        <v>30</v>
      </c>
      <c r="P231" s="111">
        <f t="shared" si="31"/>
        <v>30</v>
      </c>
    </row>
    <row r="232" spans="1:16" ht="16.149999999999999" customHeight="1">
      <c r="A232" s="209"/>
      <c r="B232" s="202"/>
      <c r="C232" s="202"/>
      <c r="D232" s="202"/>
      <c r="E232" s="203"/>
      <c r="F232" s="204"/>
      <c r="G232" s="205"/>
      <c r="H232" s="205"/>
      <c r="I232" s="206"/>
      <c r="J232" s="205"/>
      <c r="K232" s="205"/>
      <c r="L232" s="218"/>
      <c r="M232" s="398"/>
      <c r="N232" s="207"/>
      <c r="O232" s="207"/>
      <c r="P232" s="203"/>
    </row>
    <row r="233" spans="1:16" ht="16.149999999999999" customHeight="1">
      <c r="A233" s="374" t="s">
        <v>360</v>
      </c>
      <c r="B233" s="375"/>
      <c r="C233" s="375"/>
      <c r="D233" s="375">
        <f>SUM(D235:D244)</f>
        <v>4050</v>
      </c>
      <c r="E233" s="376"/>
      <c r="F233" s="377"/>
      <c r="G233" s="378"/>
      <c r="H233" s="378"/>
      <c r="I233" s="379"/>
      <c r="J233" s="378"/>
      <c r="K233" s="378"/>
      <c r="L233" s="396">
        <f>SUM(L234:L244)</f>
        <v>110</v>
      </c>
      <c r="M233" s="389">
        <f>SUM(M234:M244)</f>
        <v>220</v>
      </c>
      <c r="N233" s="388">
        <f>SUM(N234:N244)</f>
        <v>180</v>
      </c>
      <c r="O233" s="388">
        <f>SUM(O234:O244)</f>
        <v>120</v>
      </c>
      <c r="P233" s="376">
        <f>SUM(P234:P244)</f>
        <v>20</v>
      </c>
    </row>
    <row r="234" spans="1:16" ht="16.149999999999999" customHeight="1">
      <c r="A234" s="380"/>
      <c r="B234" s="381"/>
      <c r="C234" s="381"/>
      <c r="D234" s="381"/>
      <c r="E234" s="381"/>
      <c r="F234" s="214"/>
      <c r="G234" s="224"/>
      <c r="H234" s="224"/>
      <c r="I234" s="215"/>
      <c r="J234" s="224"/>
      <c r="K234" s="224"/>
      <c r="L234" s="220"/>
      <c r="M234" s="399"/>
      <c r="N234" s="382"/>
      <c r="O234" s="382"/>
      <c r="P234" s="400"/>
    </row>
    <row r="235" spans="1:16" ht="16.149999999999999" customHeight="1">
      <c r="A235" s="380" t="s">
        <v>647</v>
      </c>
      <c r="B235" s="381"/>
      <c r="C235" s="381"/>
      <c r="D235" s="381">
        <v>500</v>
      </c>
      <c r="E235" s="381"/>
      <c r="F235" s="214"/>
      <c r="G235" s="224"/>
      <c r="H235" s="224"/>
      <c r="I235" s="215"/>
      <c r="J235" s="224">
        <v>0.2</v>
      </c>
      <c r="K235" s="224" t="s">
        <v>108</v>
      </c>
      <c r="L235" s="110">
        <f t="shared" ref="L235:P239" si="32">ROUND(G235*$D235,-1)</f>
        <v>0</v>
      </c>
      <c r="M235" s="112">
        <f t="shared" si="32"/>
        <v>0</v>
      </c>
      <c r="N235" s="108">
        <f t="shared" si="32"/>
        <v>0</v>
      </c>
      <c r="O235" s="108">
        <f t="shared" si="32"/>
        <v>100</v>
      </c>
      <c r="P235" s="111">
        <f t="shared" si="32"/>
        <v>0</v>
      </c>
    </row>
    <row r="236" spans="1:16" ht="16.149999999999999" customHeight="1">
      <c r="A236" s="380" t="s">
        <v>396</v>
      </c>
      <c r="B236" s="381"/>
      <c r="C236" s="381"/>
      <c r="D236" s="381">
        <v>100</v>
      </c>
      <c r="E236" s="381"/>
      <c r="F236" s="214"/>
      <c r="G236" s="224"/>
      <c r="H236" s="224">
        <v>1</v>
      </c>
      <c r="I236" s="242" t="s">
        <v>108</v>
      </c>
      <c r="J236" s="224"/>
      <c r="K236" s="224"/>
      <c r="L236" s="110">
        <f t="shared" si="32"/>
        <v>0</v>
      </c>
      <c r="M236" s="112">
        <f t="shared" si="32"/>
        <v>100</v>
      </c>
      <c r="N236" s="108">
        <f t="shared" si="32"/>
        <v>0</v>
      </c>
      <c r="O236" s="108">
        <f t="shared" si="32"/>
        <v>0</v>
      </c>
      <c r="P236" s="111">
        <f t="shared" si="32"/>
        <v>0</v>
      </c>
    </row>
    <row r="237" spans="1:16" ht="16.149999999999999" customHeight="1">
      <c r="A237" s="380" t="s">
        <v>384</v>
      </c>
      <c r="B237" s="381"/>
      <c r="C237" s="381"/>
      <c r="D237" s="381">
        <v>120</v>
      </c>
      <c r="E237" s="381"/>
      <c r="F237" s="214"/>
      <c r="G237" s="224"/>
      <c r="H237" s="224"/>
      <c r="I237" s="215">
        <v>1</v>
      </c>
      <c r="J237" s="242" t="s">
        <v>108</v>
      </c>
      <c r="K237" s="224"/>
      <c r="L237" s="110">
        <f t="shared" si="32"/>
        <v>0</v>
      </c>
      <c r="M237" s="112">
        <f t="shared" si="32"/>
        <v>0</v>
      </c>
      <c r="N237" s="108">
        <f t="shared" si="32"/>
        <v>120</v>
      </c>
      <c r="O237" s="108">
        <f t="shared" si="32"/>
        <v>0</v>
      </c>
      <c r="P237" s="111">
        <f t="shared" si="32"/>
        <v>0</v>
      </c>
    </row>
    <row r="238" spans="1:16">
      <c r="A238" s="380" t="s">
        <v>479</v>
      </c>
      <c r="B238" s="381"/>
      <c r="C238" s="381"/>
      <c r="D238" s="381">
        <v>100</v>
      </c>
      <c r="E238" s="381"/>
      <c r="F238" s="214"/>
      <c r="G238" s="224"/>
      <c r="H238" s="242">
        <v>1</v>
      </c>
      <c r="I238" s="215"/>
      <c r="J238" s="224"/>
      <c r="K238" s="224"/>
      <c r="L238" s="110">
        <f t="shared" si="32"/>
        <v>0</v>
      </c>
      <c r="M238" s="112">
        <f t="shared" si="32"/>
        <v>100</v>
      </c>
      <c r="N238" s="108">
        <f t="shared" si="32"/>
        <v>0</v>
      </c>
      <c r="O238" s="108">
        <f t="shared" si="32"/>
        <v>0</v>
      </c>
      <c r="P238" s="111">
        <f t="shared" si="32"/>
        <v>0</v>
      </c>
    </row>
    <row r="239" spans="1:16">
      <c r="A239" s="380" t="s">
        <v>648</v>
      </c>
      <c r="B239" s="381"/>
      <c r="C239" s="381"/>
      <c r="D239" s="381">
        <v>50</v>
      </c>
      <c r="E239" s="381"/>
      <c r="F239" s="214"/>
      <c r="G239" s="224">
        <v>1</v>
      </c>
      <c r="H239" s="242"/>
      <c r="I239" s="215"/>
      <c r="J239" s="224"/>
      <c r="K239" s="224"/>
      <c r="L239" s="110">
        <f t="shared" si="32"/>
        <v>50</v>
      </c>
      <c r="M239" s="112">
        <f t="shared" si="32"/>
        <v>0</v>
      </c>
      <c r="N239" s="108">
        <f t="shared" si="32"/>
        <v>0</v>
      </c>
      <c r="O239" s="108">
        <f t="shared" si="32"/>
        <v>0</v>
      </c>
      <c r="P239" s="111">
        <f t="shared" si="32"/>
        <v>0</v>
      </c>
    </row>
    <row r="240" spans="1:16">
      <c r="A240" s="380" t="s">
        <v>649</v>
      </c>
      <c r="B240" s="381"/>
      <c r="C240" s="381"/>
      <c r="D240" s="381">
        <v>1000</v>
      </c>
      <c r="E240" s="381"/>
      <c r="F240" s="214"/>
      <c r="G240" s="224"/>
      <c r="H240" s="242"/>
      <c r="I240" s="215"/>
      <c r="J240" s="224" t="s">
        <v>108</v>
      </c>
      <c r="K240" s="224" t="s">
        <v>108</v>
      </c>
      <c r="L240" s="110">
        <f>ROUND(G240*$D240,-1)</f>
        <v>0</v>
      </c>
      <c r="M240" s="112">
        <f>ROUND(H240*$D240,-1)</f>
        <v>0</v>
      </c>
      <c r="N240" s="108">
        <f>ROUND(I240*$D240,-1)</f>
        <v>0</v>
      </c>
      <c r="O240" s="108">
        <f>ROUND(J240*$D240,-1)</f>
        <v>0</v>
      </c>
      <c r="P240" s="111">
        <f>ROUND(K240*$D240,-1)</f>
        <v>0</v>
      </c>
    </row>
    <row r="241" spans="1:16">
      <c r="A241" s="380" t="s">
        <v>650</v>
      </c>
      <c r="B241" s="381"/>
      <c r="C241" s="381"/>
      <c r="D241" s="381">
        <v>2000</v>
      </c>
      <c r="E241" s="381"/>
      <c r="F241" s="214"/>
      <c r="G241" s="224"/>
      <c r="H241" s="242"/>
      <c r="I241" s="215"/>
      <c r="J241" s="224"/>
      <c r="K241" s="224" t="s">
        <v>108</v>
      </c>
      <c r="L241" s="110">
        <f t="shared" ref="L241:P243" si="33">ROUND(G241*$D241,-1)</f>
        <v>0</v>
      </c>
      <c r="M241" s="112">
        <f t="shared" si="33"/>
        <v>0</v>
      </c>
      <c r="N241" s="108">
        <f t="shared" si="33"/>
        <v>0</v>
      </c>
      <c r="O241" s="108">
        <f t="shared" si="33"/>
        <v>0</v>
      </c>
      <c r="P241" s="111">
        <f t="shared" si="33"/>
        <v>0</v>
      </c>
    </row>
    <row r="242" spans="1:16">
      <c r="A242" s="380" t="s">
        <v>651</v>
      </c>
      <c r="B242" s="381"/>
      <c r="C242" s="381"/>
      <c r="D242" s="381">
        <v>80</v>
      </c>
      <c r="E242" s="381"/>
      <c r="F242" s="214"/>
      <c r="G242" s="224">
        <v>0.5</v>
      </c>
      <c r="H242" s="242"/>
      <c r="I242" s="215">
        <v>0.5</v>
      </c>
      <c r="J242" s="224"/>
      <c r="K242" s="224"/>
      <c r="L242" s="110">
        <f t="shared" si="33"/>
        <v>40</v>
      </c>
      <c r="M242" s="112">
        <f t="shared" si="33"/>
        <v>0</v>
      </c>
      <c r="N242" s="108">
        <f t="shared" si="33"/>
        <v>40</v>
      </c>
      <c r="O242" s="108">
        <f t="shared" si="33"/>
        <v>0</v>
      </c>
      <c r="P242" s="111">
        <f t="shared" si="33"/>
        <v>0</v>
      </c>
    </row>
    <row r="243" spans="1:16">
      <c r="A243" s="355" t="s">
        <v>363</v>
      </c>
      <c r="B243" s="107"/>
      <c r="C243" s="107"/>
      <c r="D243" s="107">
        <v>100</v>
      </c>
      <c r="E243" s="108"/>
      <c r="F243" s="39"/>
      <c r="G243" s="109">
        <v>0.2</v>
      </c>
      <c r="H243" s="109">
        <v>0.2</v>
      </c>
      <c r="I243" s="109">
        <v>0.2</v>
      </c>
      <c r="J243" s="109">
        <v>0.2</v>
      </c>
      <c r="K243" s="40">
        <v>0.2</v>
      </c>
      <c r="L243" s="110">
        <f t="shared" si="33"/>
        <v>20</v>
      </c>
      <c r="M243" s="112">
        <f t="shared" si="33"/>
        <v>20</v>
      </c>
      <c r="N243" s="108">
        <f t="shared" si="33"/>
        <v>20</v>
      </c>
      <c r="O243" s="108">
        <f t="shared" si="33"/>
        <v>20</v>
      </c>
      <c r="P243" s="111">
        <f t="shared" si="33"/>
        <v>20</v>
      </c>
    </row>
    <row r="244" spans="1:16" ht="15.75" thickBot="1">
      <c r="A244" s="621" t="s">
        <v>108</v>
      </c>
      <c r="B244" s="622"/>
      <c r="C244" s="622"/>
      <c r="D244" s="623" t="s">
        <v>108</v>
      </c>
      <c r="E244" s="624"/>
      <c r="F244" s="86"/>
      <c r="G244" s="625" t="s">
        <v>108</v>
      </c>
      <c r="H244" s="625" t="s">
        <v>108</v>
      </c>
      <c r="I244" s="625" t="s">
        <v>108</v>
      </c>
      <c r="J244" s="625" t="s">
        <v>108</v>
      </c>
      <c r="K244" s="626" t="s">
        <v>108</v>
      </c>
      <c r="L244" s="627" t="s">
        <v>108</v>
      </c>
      <c r="M244" s="621" t="s">
        <v>108</v>
      </c>
      <c r="N244" s="628" t="s">
        <v>108</v>
      </c>
      <c r="O244" s="628" t="s">
        <v>108</v>
      </c>
      <c r="P244" s="629" t="s">
        <v>108</v>
      </c>
    </row>
    <row r="247" spans="1:16" ht="15.75">
      <c r="A247" s="516" t="s">
        <v>449</v>
      </c>
    </row>
    <row r="248" spans="1:16" ht="15.75">
      <c r="A248" s="516"/>
    </row>
    <row r="250" spans="1:16">
      <c r="A250" s="279" t="s">
        <v>196</v>
      </c>
      <c r="B250" s="280">
        <v>1600</v>
      </c>
      <c r="C250" s="280">
        <v>80</v>
      </c>
      <c r="D250" s="280">
        <f t="shared" ref="D250:D257" si="34">ROUND(C250*$B250/1000,-1)</f>
        <v>130</v>
      </c>
      <c r="E250" s="240"/>
      <c r="F250" s="241" t="s">
        <v>108</v>
      </c>
      <c r="G250" s="299"/>
      <c r="H250" s="299" t="s">
        <v>108</v>
      </c>
      <c r="I250" s="299" t="s">
        <v>108</v>
      </c>
      <c r="J250" s="299"/>
      <c r="K250" s="241" t="s">
        <v>108</v>
      </c>
      <c r="L250" s="281">
        <f t="shared" ref="L250:P257" si="35">ROUND(G250*$D250,-1)</f>
        <v>0</v>
      </c>
      <c r="M250" s="280">
        <f t="shared" si="35"/>
        <v>0</v>
      </c>
      <c r="N250" s="280">
        <f t="shared" si="35"/>
        <v>0</v>
      </c>
      <c r="O250" s="280">
        <f t="shared" si="35"/>
        <v>0</v>
      </c>
      <c r="P250" s="240">
        <f t="shared" si="35"/>
        <v>0</v>
      </c>
    </row>
    <row r="251" spans="1:16">
      <c r="A251" s="279" t="s">
        <v>197</v>
      </c>
      <c r="B251" s="280">
        <v>1500</v>
      </c>
      <c r="C251" s="280">
        <v>80</v>
      </c>
      <c r="D251" s="280">
        <f t="shared" si="34"/>
        <v>120</v>
      </c>
      <c r="E251" s="240"/>
      <c r="F251" s="241">
        <v>0.6</v>
      </c>
      <c r="G251" s="299" t="s">
        <v>108</v>
      </c>
      <c r="H251" s="299"/>
      <c r="I251" s="299" t="s">
        <v>108</v>
      </c>
      <c r="J251" s="299" t="s">
        <v>108</v>
      </c>
      <c r="K251" s="241"/>
      <c r="L251" s="281">
        <f t="shared" si="35"/>
        <v>0</v>
      </c>
      <c r="M251" s="280">
        <f t="shared" si="35"/>
        <v>0</v>
      </c>
      <c r="N251" s="280">
        <f t="shared" si="35"/>
        <v>0</v>
      </c>
      <c r="O251" s="280">
        <f t="shared" si="35"/>
        <v>0</v>
      </c>
      <c r="P251" s="240">
        <f t="shared" si="35"/>
        <v>0</v>
      </c>
    </row>
    <row r="252" spans="1:16">
      <c r="A252" s="279" t="s">
        <v>198</v>
      </c>
      <c r="B252" s="280">
        <v>1600</v>
      </c>
      <c r="C252" s="280">
        <v>80</v>
      </c>
      <c r="D252" s="280">
        <f t="shared" si="34"/>
        <v>130</v>
      </c>
      <c r="E252" s="240"/>
      <c r="F252" s="241">
        <v>0.9</v>
      </c>
      <c r="G252" s="299">
        <v>0.1</v>
      </c>
      <c r="H252" s="299" t="s">
        <v>108</v>
      </c>
      <c r="I252" s="299" t="s">
        <v>108</v>
      </c>
      <c r="J252" s="299" t="s">
        <v>108</v>
      </c>
      <c r="K252" s="241" t="s">
        <v>108</v>
      </c>
      <c r="L252" s="281">
        <f t="shared" si="35"/>
        <v>10</v>
      </c>
      <c r="M252" s="280">
        <f t="shared" si="35"/>
        <v>0</v>
      </c>
      <c r="N252" s="280">
        <f t="shared" si="35"/>
        <v>0</v>
      </c>
      <c r="O252" s="280">
        <f t="shared" si="35"/>
        <v>0</v>
      </c>
      <c r="P252" s="240">
        <f t="shared" si="35"/>
        <v>0</v>
      </c>
    </row>
    <row r="253" spans="1:16">
      <c r="A253" s="279" t="s">
        <v>199</v>
      </c>
      <c r="B253" s="280">
        <v>1650</v>
      </c>
      <c r="C253" s="280">
        <v>80</v>
      </c>
      <c r="D253" s="280">
        <f t="shared" si="34"/>
        <v>130</v>
      </c>
      <c r="E253" s="240"/>
      <c r="F253" s="241">
        <v>0.9</v>
      </c>
      <c r="G253" s="299">
        <v>0.1</v>
      </c>
      <c r="H253" s="299" t="s">
        <v>108</v>
      </c>
      <c r="I253" s="299" t="s">
        <v>108</v>
      </c>
      <c r="J253" s="299" t="s">
        <v>108</v>
      </c>
      <c r="K253" s="241" t="s">
        <v>108</v>
      </c>
      <c r="L253" s="281">
        <f t="shared" si="35"/>
        <v>10</v>
      </c>
      <c r="M253" s="280">
        <f t="shared" si="35"/>
        <v>0</v>
      </c>
      <c r="N253" s="280">
        <f t="shared" si="35"/>
        <v>0</v>
      </c>
      <c r="O253" s="280">
        <f t="shared" si="35"/>
        <v>0</v>
      </c>
      <c r="P253" s="240">
        <f t="shared" si="35"/>
        <v>0</v>
      </c>
    </row>
    <row r="254" spans="1:16">
      <c r="A254" s="279" t="s">
        <v>200</v>
      </c>
      <c r="B254" s="280">
        <v>850</v>
      </c>
      <c r="C254" s="280">
        <v>80</v>
      </c>
      <c r="D254" s="280">
        <f t="shared" si="34"/>
        <v>70</v>
      </c>
      <c r="E254" s="240"/>
      <c r="F254" s="241" t="s">
        <v>108</v>
      </c>
      <c r="G254" s="299" t="s">
        <v>108</v>
      </c>
      <c r="H254" s="299" t="s">
        <v>108</v>
      </c>
      <c r="I254" s="299"/>
      <c r="J254" s="299" t="s">
        <v>108</v>
      </c>
      <c r="K254" s="241" t="s">
        <v>108</v>
      </c>
      <c r="L254" s="281">
        <f t="shared" si="35"/>
        <v>0</v>
      </c>
      <c r="M254" s="280">
        <f t="shared" si="35"/>
        <v>0</v>
      </c>
      <c r="N254" s="280">
        <f t="shared" si="35"/>
        <v>0</v>
      </c>
      <c r="O254" s="280">
        <f t="shared" si="35"/>
        <v>0</v>
      </c>
      <c r="P254" s="240">
        <f t="shared" si="35"/>
        <v>0</v>
      </c>
    </row>
    <row r="255" spans="1:16">
      <c r="A255" s="279" t="s">
        <v>201</v>
      </c>
      <c r="B255" s="280">
        <v>1000</v>
      </c>
      <c r="C255" s="280">
        <v>80</v>
      </c>
      <c r="D255" s="280">
        <f t="shared" si="34"/>
        <v>80</v>
      </c>
      <c r="E255" s="240"/>
      <c r="F255" s="241"/>
      <c r="G255" s="299" t="s">
        <v>108</v>
      </c>
      <c r="H255" s="299" t="s">
        <v>108</v>
      </c>
      <c r="I255" s="299" t="s">
        <v>108</v>
      </c>
      <c r="J255" s="299" t="s">
        <v>108</v>
      </c>
      <c r="K255" s="241" t="s">
        <v>108</v>
      </c>
      <c r="L255" s="281">
        <f t="shared" si="35"/>
        <v>0</v>
      </c>
      <c r="M255" s="280">
        <f t="shared" si="35"/>
        <v>0</v>
      </c>
      <c r="N255" s="280">
        <f t="shared" si="35"/>
        <v>0</v>
      </c>
      <c r="O255" s="280">
        <f t="shared" si="35"/>
        <v>0</v>
      </c>
      <c r="P255" s="240">
        <f t="shared" si="35"/>
        <v>0</v>
      </c>
    </row>
    <row r="256" spans="1:16">
      <c r="A256" s="279" t="s">
        <v>202</v>
      </c>
      <c r="B256" s="280">
        <v>2500</v>
      </c>
      <c r="C256" s="280">
        <v>80</v>
      </c>
      <c r="D256" s="280">
        <f t="shared" si="34"/>
        <v>200</v>
      </c>
      <c r="E256" s="240"/>
      <c r="F256" s="241"/>
      <c r="G256" s="299"/>
      <c r="H256" s="299"/>
      <c r="I256" s="299"/>
      <c r="J256" s="299"/>
      <c r="K256" s="241" t="s">
        <v>108</v>
      </c>
      <c r="L256" s="281">
        <f t="shared" si="35"/>
        <v>0</v>
      </c>
      <c r="M256" s="280">
        <f t="shared" si="35"/>
        <v>0</v>
      </c>
      <c r="N256" s="280">
        <f t="shared" si="35"/>
        <v>0</v>
      </c>
      <c r="O256" s="280">
        <f t="shared" si="35"/>
        <v>0</v>
      </c>
      <c r="P256" s="240">
        <f t="shared" si="35"/>
        <v>0</v>
      </c>
    </row>
    <row r="257" spans="1:16">
      <c r="A257" s="279" t="s">
        <v>203</v>
      </c>
      <c r="B257" s="280">
        <v>2500</v>
      </c>
      <c r="C257" s="280">
        <v>80</v>
      </c>
      <c r="D257" s="280">
        <f t="shared" si="34"/>
        <v>200</v>
      </c>
      <c r="E257" s="240"/>
      <c r="F257" s="241"/>
      <c r="G257" s="299"/>
      <c r="H257" s="299"/>
      <c r="I257" s="299"/>
      <c r="J257" s="299" t="s">
        <v>108</v>
      </c>
      <c r="K257" s="241"/>
      <c r="L257" s="281">
        <f t="shared" si="35"/>
        <v>0</v>
      </c>
      <c r="M257" s="280">
        <f t="shared" si="35"/>
        <v>0</v>
      </c>
      <c r="N257" s="280">
        <f t="shared" si="35"/>
        <v>0</v>
      </c>
      <c r="O257" s="280">
        <f t="shared" si="35"/>
        <v>0</v>
      </c>
      <c r="P257" s="240">
        <f t="shared" si="35"/>
        <v>0</v>
      </c>
    </row>
    <row r="259" spans="1:16">
      <c r="A259" s="279" t="s">
        <v>211</v>
      </c>
      <c r="B259" s="280">
        <v>4000</v>
      </c>
      <c r="C259" s="280">
        <v>80</v>
      </c>
      <c r="D259" s="280">
        <f>ROUND(C259*$B259/1000,-1)</f>
        <v>320</v>
      </c>
      <c r="E259" s="240" t="s">
        <v>108</v>
      </c>
      <c r="F259" s="241"/>
      <c r="G259" s="242">
        <v>1</v>
      </c>
      <c r="H259" s="242" t="s">
        <v>108</v>
      </c>
      <c r="I259" s="242" t="s">
        <v>108</v>
      </c>
      <c r="J259" s="242" t="s">
        <v>108</v>
      </c>
      <c r="K259" s="242" t="s">
        <v>108</v>
      </c>
      <c r="L259" s="281">
        <f t="shared" ref="L259:P263" si="36">ROUND(G259*$D259,-1)</f>
        <v>320</v>
      </c>
      <c r="M259" s="280">
        <f t="shared" si="36"/>
        <v>0</v>
      </c>
      <c r="N259" s="280">
        <f t="shared" si="36"/>
        <v>0</v>
      </c>
      <c r="O259" s="280">
        <f t="shared" si="36"/>
        <v>0</v>
      </c>
      <c r="P259" s="240">
        <f t="shared" si="36"/>
        <v>0</v>
      </c>
    </row>
    <row r="260" spans="1:16">
      <c r="A260" s="279" t="s">
        <v>212</v>
      </c>
      <c r="B260" s="280">
        <v>1300</v>
      </c>
      <c r="C260" s="280">
        <v>80</v>
      </c>
      <c r="D260" s="280">
        <f>ROUND(C260*$B260/1000,-1)</f>
        <v>100</v>
      </c>
      <c r="E260" s="240"/>
      <c r="F260" s="241" t="s">
        <v>108</v>
      </c>
      <c r="G260" s="242"/>
      <c r="H260" s="242"/>
      <c r="I260" s="242" t="s">
        <v>108</v>
      </c>
      <c r="J260" s="242" t="s">
        <v>108</v>
      </c>
      <c r="K260" s="242" t="s">
        <v>108</v>
      </c>
      <c r="L260" s="281">
        <f t="shared" si="36"/>
        <v>0</v>
      </c>
      <c r="M260" s="280">
        <f t="shared" si="36"/>
        <v>0</v>
      </c>
      <c r="N260" s="280">
        <f t="shared" si="36"/>
        <v>0</v>
      </c>
      <c r="O260" s="280">
        <f t="shared" si="36"/>
        <v>0</v>
      </c>
      <c r="P260" s="240">
        <f t="shared" si="36"/>
        <v>0</v>
      </c>
    </row>
    <row r="261" spans="1:16">
      <c r="A261" s="279" t="s">
        <v>213</v>
      </c>
      <c r="B261" s="280">
        <v>1800</v>
      </c>
      <c r="C261" s="280">
        <v>80</v>
      </c>
      <c r="D261" s="280">
        <f>ROUND(C261*$B261/1000,-1)</f>
        <v>140</v>
      </c>
      <c r="E261" s="240"/>
      <c r="F261" s="241"/>
      <c r="G261" s="242"/>
      <c r="H261" s="242"/>
      <c r="I261" s="242"/>
      <c r="J261" s="242" t="s">
        <v>108</v>
      </c>
      <c r="K261" s="242" t="s">
        <v>108</v>
      </c>
      <c r="L261" s="281">
        <f t="shared" si="36"/>
        <v>0</v>
      </c>
      <c r="M261" s="280">
        <f t="shared" si="36"/>
        <v>0</v>
      </c>
      <c r="N261" s="280">
        <f t="shared" si="36"/>
        <v>0</v>
      </c>
      <c r="O261" s="280">
        <f t="shared" si="36"/>
        <v>0</v>
      </c>
      <c r="P261" s="240">
        <f t="shared" si="36"/>
        <v>0</v>
      </c>
    </row>
    <row r="262" spans="1:16">
      <c r="A262" s="279" t="s">
        <v>214</v>
      </c>
      <c r="B262" s="280">
        <v>800</v>
      </c>
      <c r="C262" s="280">
        <v>80</v>
      </c>
      <c r="D262" s="280">
        <f>ROUND(C262*$B262/1000,-1)</f>
        <v>60</v>
      </c>
      <c r="E262" s="240"/>
      <c r="F262" s="241"/>
      <c r="G262" s="242"/>
      <c r="H262" s="242"/>
      <c r="I262" s="242"/>
      <c r="J262" s="242" t="s">
        <v>108</v>
      </c>
      <c r="K262" s="242" t="s">
        <v>108</v>
      </c>
      <c r="L262" s="281">
        <f t="shared" si="36"/>
        <v>0</v>
      </c>
      <c r="M262" s="280">
        <f t="shared" si="36"/>
        <v>0</v>
      </c>
      <c r="N262" s="280">
        <f t="shared" si="36"/>
        <v>0</v>
      </c>
      <c r="O262" s="280">
        <f t="shared" si="36"/>
        <v>0</v>
      </c>
      <c r="P262" s="240">
        <f t="shared" si="36"/>
        <v>0</v>
      </c>
    </row>
    <row r="263" spans="1:16">
      <c r="A263" s="279" t="s">
        <v>215</v>
      </c>
      <c r="B263" s="280">
        <v>3000</v>
      </c>
      <c r="C263" s="280">
        <v>80</v>
      </c>
      <c r="D263" s="280">
        <f>ROUND(C263*$B263/1000,-1)</f>
        <v>240</v>
      </c>
      <c r="E263" s="240"/>
      <c r="F263" s="241"/>
      <c r="G263" s="242"/>
      <c r="H263" s="242"/>
      <c r="I263" s="242" t="s">
        <v>108</v>
      </c>
      <c r="J263" s="242" t="s">
        <v>108</v>
      </c>
      <c r="K263" s="242"/>
      <c r="L263" s="281">
        <f t="shared" si="36"/>
        <v>0</v>
      </c>
      <c r="M263" s="280">
        <f t="shared" si="36"/>
        <v>0</v>
      </c>
      <c r="N263" s="280">
        <f t="shared" si="36"/>
        <v>0</v>
      </c>
      <c r="O263" s="280">
        <f t="shared" si="36"/>
        <v>0</v>
      </c>
      <c r="P263" s="240">
        <f t="shared" si="36"/>
        <v>0</v>
      </c>
    </row>
    <row r="265" spans="1:16" ht="15.75">
      <c r="A265" s="515" t="s">
        <v>448</v>
      </c>
      <c r="B265" s="517">
        <f>SUM(B250:B263)</f>
        <v>24100</v>
      </c>
      <c r="D265" s="517">
        <f>SUM(D250:D263)</f>
        <v>1920</v>
      </c>
      <c r="L265" s="517">
        <f>SUM(L250:L263)</f>
        <v>340</v>
      </c>
      <c r="M265" s="517">
        <f>SUM(M250:M263)</f>
        <v>0</v>
      </c>
      <c r="N265" s="517">
        <f>SUM(N250:N263)</f>
        <v>0</v>
      </c>
      <c r="O265" s="517">
        <f>SUM(O250:O263)</f>
        <v>0</v>
      </c>
      <c r="P265" s="517">
        <f>SUM(P250:P263)</f>
        <v>0</v>
      </c>
    </row>
  </sheetData>
  <phoneticPr fontId="38" type="noConversion"/>
  <pageMargins left="0.31496062992125984" right="0.23622047244094491" top="0.70866141732283472" bottom="0.62992125984251968" header="0.51181102362204722" footer="0.51181102362204722"/>
  <pageSetup paperSize="9" scale="70" orientation="landscape" r:id="rId1"/>
  <headerFooter alignWithMargins="0">
    <oddFooter>&amp;LM= Maanrakentaminen;  K= Kiveys, P=Päällystys, V= Viimeistely&amp;C&amp;P(&amp;N)&amp;Rtae05ita / hst</oddFooter>
  </headerFooter>
  <rowBreaks count="8" manualBreakCount="8">
    <brk id="42" max="15" man="1"/>
    <brk id="67" max="15" man="1"/>
    <brk id="92" max="15" man="1"/>
    <brk id="122" max="15" man="1"/>
    <brk id="157" max="15" man="1"/>
    <brk id="186" max="15" man="1"/>
    <brk id="208" max="15" man="1"/>
    <brk id="232" max="15" man="1"/>
  </rowBreaks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5"/>
  <sheetViews>
    <sheetView view="pageBreakPreview" topLeftCell="Q1" zoomScale="70" zoomScaleNormal="65" zoomScaleSheetLayoutView="70" workbookViewId="0">
      <selection activeCell="S1" sqref="S1"/>
    </sheetView>
  </sheetViews>
  <sheetFormatPr defaultColWidth="11.42578125" defaultRowHeight="15"/>
  <cols>
    <col min="1" max="1" width="45.7109375" style="8" hidden="1" customWidth="1"/>
    <col min="2" max="2" width="13.7109375" style="10" hidden="1" customWidth="1"/>
    <col min="3" max="3" width="12.7109375" style="8" hidden="1" customWidth="1"/>
    <col min="4" max="4" width="13.7109375" style="10" hidden="1" customWidth="1"/>
    <col min="5" max="5" width="13.7109375" style="8" hidden="1" customWidth="1"/>
    <col min="6" max="11" width="7.42578125" style="8" hidden="1" customWidth="1"/>
    <col min="12" max="16" width="11.42578125" style="8" hidden="1" customWidth="1"/>
    <col min="17" max="16384" width="11.42578125" style="8"/>
  </cols>
  <sheetData>
    <row r="1" spans="1:16" ht="16.149999999999999" customHeight="1">
      <c r="A1" s="2" t="s">
        <v>555</v>
      </c>
      <c r="E1" s="2" t="s">
        <v>565</v>
      </c>
      <c r="O1" s="332"/>
    </row>
    <row r="2" spans="1:16" ht="16.149999999999999" customHeight="1">
      <c r="A2" s="2" t="s">
        <v>0</v>
      </c>
      <c r="E2" s="2"/>
    </row>
    <row r="3" spans="1:16" ht="16.149999999999999" customHeight="1">
      <c r="A3" s="2" t="s">
        <v>655</v>
      </c>
      <c r="E3" s="444" t="s">
        <v>656</v>
      </c>
      <c r="O3" s="351" t="s">
        <v>566</v>
      </c>
    </row>
    <row r="4" spans="1:16" ht="16.149999999999999" customHeight="1">
      <c r="A4" s="2"/>
      <c r="E4" s="2"/>
    </row>
    <row r="5" spans="1:16" ht="18" customHeight="1">
      <c r="A5" s="354" t="s">
        <v>557</v>
      </c>
      <c r="C5" s="10"/>
      <c r="L5" s="9"/>
    </row>
    <row r="6" spans="1:16" ht="16.149999999999999" customHeight="1">
      <c r="A6" s="329" t="s">
        <v>309</v>
      </c>
      <c r="C6" s="10"/>
      <c r="L6" s="9"/>
    </row>
    <row r="7" spans="1:16" ht="16.149999999999999" customHeight="1"/>
    <row r="8" spans="1:16" ht="16.149999999999999" customHeight="1">
      <c r="A8" s="11" t="s">
        <v>405</v>
      </c>
      <c r="B8" s="12"/>
      <c r="C8" s="11"/>
      <c r="E8" s="11" t="s">
        <v>297</v>
      </c>
      <c r="F8" s="13"/>
      <c r="G8" s="13"/>
      <c r="H8" s="13"/>
      <c r="I8" s="13"/>
      <c r="J8" s="13"/>
      <c r="K8" s="13"/>
      <c r="L8" s="136"/>
      <c r="M8" s="14"/>
    </row>
    <row r="9" spans="1:16" ht="16.149999999999999" customHeight="1" thickBot="1">
      <c r="A9" s="13"/>
      <c r="B9" s="12"/>
      <c r="C9" s="13"/>
      <c r="D9" s="12"/>
      <c r="E9" s="13"/>
      <c r="F9" s="13"/>
      <c r="G9" s="13"/>
      <c r="H9" s="13"/>
      <c r="I9" s="13"/>
      <c r="J9" s="13"/>
      <c r="K9" s="13"/>
      <c r="L9" s="13"/>
      <c r="M9" s="15"/>
      <c r="N9" s="13"/>
      <c r="O9" s="16"/>
      <c r="P9" s="16"/>
    </row>
    <row r="10" spans="1:16" ht="16.149999999999999" customHeight="1" thickBot="1">
      <c r="A10" s="17" t="s">
        <v>2</v>
      </c>
      <c r="B10" s="18" t="s">
        <v>3</v>
      </c>
      <c r="C10" s="21" t="s">
        <v>4</v>
      </c>
      <c r="D10" s="18" t="s">
        <v>5</v>
      </c>
      <c r="E10" s="19" t="s">
        <v>6</v>
      </c>
      <c r="F10" s="20" t="s">
        <v>7</v>
      </c>
      <c r="G10" s="21" t="s">
        <v>8</v>
      </c>
      <c r="H10" s="21" t="s">
        <v>8</v>
      </c>
      <c r="I10" s="21" t="s">
        <v>8</v>
      </c>
      <c r="J10" s="21" t="s">
        <v>8</v>
      </c>
      <c r="K10" s="22" t="s">
        <v>9</v>
      </c>
      <c r="L10" s="20" t="s">
        <v>10</v>
      </c>
      <c r="M10" s="555" t="s">
        <v>568</v>
      </c>
      <c r="N10" s="23"/>
      <c r="O10" s="24"/>
      <c r="P10" s="25"/>
    </row>
    <row r="11" spans="1:16" ht="16.149999999999999" customHeight="1">
      <c r="A11" s="26"/>
      <c r="B11" s="27" t="s">
        <v>11</v>
      </c>
      <c r="C11" s="30" t="s">
        <v>12</v>
      </c>
      <c r="D11" s="27" t="s">
        <v>13</v>
      </c>
      <c r="E11" s="28">
        <v>2006</v>
      </c>
      <c r="F11" s="29">
        <v>2005</v>
      </c>
      <c r="G11" s="30">
        <v>2006</v>
      </c>
      <c r="H11" s="30">
        <v>2007</v>
      </c>
      <c r="I11" s="30">
        <v>2008</v>
      </c>
      <c r="J11" s="30">
        <v>2009</v>
      </c>
      <c r="K11" s="30">
        <v>2010</v>
      </c>
      <c r="L11" s="29">
        <v>2006</v>
      </c>
      <c r="M11" s="532" t="s">
        <v>14</v>
      </c>
      <c r="N11" s="532" t="s">
        <v>161</v>
      </c>
      <c r="O11" s="532" t="s">
        <v>462</v>
      </c>
      <c r="P11" s="533" t="s">
        <v>569</v>
      </c>
    </row>
    <row r="12" spans="1:16" ht="16.149999999999999" customHeight="1" thickBot="1">
      <c r="A12" s="31"/>
      <c r="B12" s="32" t="s">
        <v>15</v>
      </c>
      <c r="C12" s="35" t="s">
        <v>16</v>
      </c>
      <c r="D12" s="32" t="s">
        <v>17</v>
      </c>
      <c r="E12" s="33" t="s">
        <v>18</v>
      </c>
      <c r="F12" s="34" t="s">
        <v>19</v>
      </c>
      <c r="G12" s="35" t="s">
        <v>19</v>
      </c>
      <c r="H12" s="35" t="s">
        <v>19</v>
      </c>
      <c r="I12" s="35" t="s">
        <v>19</v>
      </c>
      <c r="J12" s="35" t="s">
        <v>19</v>
      </c>
      <c r="K12" s="35" t="s">
        <v>19</v>
      </c>
      <c r="L12" s="34" t="s">
        <v>17</v>
      </c>
      <c r="M12" s="35" t="s">
        <v>17</v>
      </c>
      <c r="N12" s="35" t="s">
        <v>17</v>
      </c>
      <c r="O12" s="35" t="s">
        <v>17</v>
      </c>
      <c r="P12" s="36" t="s">
        <v>17</v>
      </c>
    </row>
    <row r="13" spans="1:16" ht="16.149999999999999" customHeight="1">
      <c r="A13" s="37"/>
      <c r="B13" s="53"/>
      <c r="C13" s="68"/>
      <c r="D13" s="53"/>
      <c r="E13" s="38"/>
      <c r="F13" s="39"/>
      <c r="G13" s="40"/>
      <c r="H13" s="40"/>
      <c r="I13" s="40"/>
      <c r="J13" s="55"/>
      <c r="K13" s="55"/>
      <c r="L13" s="56"/>
      <c r="M13" s="57"/>
      <c r="N13" s="57"/>
      <c r="O13" s="58"/>
      <c r="P13" s="59"/>
    </row>
    <row r="14" spans="1:16" ht="16.149999999999999" customHeight="1">
      <c r="A14" s="44" t="s">
        <v>394</v>
      </c>
      <c r="B14" s="413"/>
      <c r="C14" s="137"/>
      <c r="D14" s="413">
        <f>D22</f>
        <v>9360</v>
      </c>
      <c r="E14" s="60"/>
      <c r="F14" s="61"/>
      <c r="G14" s="62"/>
      <c r="H14" s="62"/>
      <c r="I14" s="62"/>
      <c r="J14" s="63"/>
      <c r="K14" s="63"/>
      <c r="L14" s="49">
        <f>L22</f>
        <v>3210</v>
      </c>
      <c r="M14" s="138">
        <f>M22</f>
        <v>1470</v>
      </c>
      <c r="N14" s="51">
        <f>N22</f>
        <v>0</v>
      </c>
      <c r="O14" s="51">
        <f>O22</f>
        <v>0</v>
      </c>
      <c r="P14" s="52">
        <f>P22</f>
        <v>0</v>
      </c>
    </row>
    <row r="15" spans="1:16" ht="16.149999999999999" customHeight="1">
      <c r="A15" s="416"/>
      <c r="B15" s="417"/>
      <c r="C15" s="152"/>
      <c r="D15" s="417"/>
      <c r="E15" s="418"/>
      <c r="F15" s="419"/>
      <c r="G15" s="420"/>
      <c r="H15" s="420"/>
      <c r="I15" s="420"/>
      <c r="J15" s="421"/>
      <c r="K15" s="421"/>
      <c r="L15" s="534"/>
      <c r="M15" s="535"/>
      <c r="N15" s="536"/>
      <c r="O15" s="536"/>
      <c r="P15" s="422"/>
    </row>
    <row r="16" spans="1:16" ht="16.149999999999999" customHeight="1">
      <c r="A16" s="44" t="s">
        <v>298</v>
      </c>
      <c r="B16" s="413"/>
      <c r="C16" s="330"/>
      <c r="D16" s="413">
        <f>D33</f>
        <v>13210</v>
      </c>
      <c r="E16" s="45"/>
      <c r="F16" s="46"/>
      <c r="G16" s="47"/>
      <c r="H16" s="47"/>
      <c r="I16" s="47"/>
      <c r="J16" s="48"/>
      <c r="K16" s="48"/>
      <c r="L16" s="49">
        <f>L33</f>
        <v>450</v>
      </c>
      <c r="M16" s="138">
        <f>M33</f>
        <v>960</v>
      </c>
      <c r="N16" s="51">
        <f>N33</f>
        <v>3360</v>
      </c>
      <c r="O16" s="51">
        <f>O33</f>
        <v>4820</v>
      </c>
      <c r="P16" s="52">
        <f>P33</f>
        <v>2330</v>
      </c>
    </row>
    <row r="17" spans="1:16" ht="16.149999999999999" customHeight="1" thickBot="1">
      <c r="A17" s="37"/>
      <c r="B17" s="54"/>
      <c r="C17" s="57"/>
      <c r="D17" s="54"/>
      <c r="E17" s="64"/>
      <c r="F17" s="65"/>
      <c r="G17" s="66"/>
      <c r="H17" s="66"/>
      <c r="I17" s="66"/>
      <c r="J17" s="55"/>
      <c r="K17" s="55"/>
      <c r="L17" s="537"/>
      <c r="M17" s="538"/>
      <c r="N17" s="538"/>
      <c r="O17" s="539"/>
      <c r="P17" s="70"/>
    </row>
    <row r="18" spans="1:16" ht="16.149999999999999" customHeight="1">
      <c r="A18" s="71"/>
      <c r="B18" s="72"/>
      <c r="C18" s="140"/>
      <c r="D18" s="72"/>
      <c r="E18" s="73"/>
      <c r="F18" s="74"/>
      <c r="G18" s="75"/>
      <c r="H18" s="75"/>
      <c r="I18" s="75"/>
      <c r="J18" s="76"/>
      <c r="K18" s="76"/>
      <c r="L18" s="77"/>
      <c r="M18" s="139"/>
      <c r="N18" s="139"/>
      <c r="O18" s="78"/>
      <c r="P18" s="79"/>
    </row>
    <row r="19" spans="1:16" ht="16.149999999999999" customHeight="1">
      <c r="A19" s="442" t="s">
        <v>399</v>
      </c>
      <c r="B19" s="81"/>
      <c r="C19" s="141"/>
      <c r="D19" s="81">
        <f>D14+D16</f>
        <v>22570</v>
      </c>
      <c r="E19" s="45"/>
      <c r="F19" s="46"/>
      <c r="G19" s="47"/>
      <c r="H19" s="47"/>
      <c r="I19" s="47"/>
      <c r="J19" s="48"/>
      <c r="K19" s="48"/>
      <c r="L19" s="49">
        <f>L14+L16</f>
        <v>3660</v>
      </c>
      <c r="M19" s="50">
        <f>M14+M16</f>
        <v>2430</v>
      </c>
      <c r="N19" s="50">
        <f>N14+N16</f>
        <v>3360</v>
      </c>
      <c r="O19" s="51">
        <f>O14+O16</f>
        <v>4820</v>
      </c>
      <c r="P19" s="52">
        <f>P14+P16</f>
        <v>2330</v>
      </c>
    </row>
    <row r="20" spans="1:16" ht="16.149999999999999" customHeight="1" thickBot="1">
      <c r="A20" s="443" t="s">
        <v>400</v>
      </c>
      <c r="B20" s="84"/>
      <c r="C20" s="90"/>
      <c r="D20" s="84"/>
      <c r="E20" s="85"/>
      <c r="F20" s="86"/>
      <c r="G20" s="87"/>
      <c r="H20" s="87"/>
      <c r="I20" s="87"/>
      <c r="J20" s="88"/>
      <c r="K20" s="88"/>
      <c r="L20" s="89"/>
      <c r="M20" s="90"/>
      <c r="N20" s="90"/>
      <c r="O20" s="91"/>
      <c r="P20" s="85"/>
    </row>
    <row r="21" spans="1:16" ht="16.149999999999999" customHeight="1">
      <c r="A21" s="426"/>
      <c r="B21" s="427"/>
      <c r="C21" s="428"/>
      <c r="D21" s="427"/>
      <c r="E21" s="428"/>
      <c r="F21" s="429"/>
      <c r="G21" s="430"/>
      <c r="H21" s="430"/>
      <c r="I21" s="430"/>
      <c r="J21" s="431"/>
      <c r="K21" s="431"/>
      <c r="L21" s="432"/>
      <c r="M21" s="428"/>
      <c r="N21" s="428"/>
      <c r="O21" s="433"/>
      <c r="P21" s="434"/>
    </row>
    <row r="22" spans="1:16" ht="16.149999999999999" customHeight="1">
      <c r="A22" s="100" t="s">
        <v>543</v>
      </c>
      <c r="B22" s="101">
        <f>SUM(B24:B32)</f>
        <v>0</v>
      </c>
      <c r="C22" s="101"/>
      <c r="D22" s="101">
        <f>SUM(D24:D32)</f>
        <v>9360</v>
      </c>
      <c r="E22" s="102"/>
      <c r="F22" s="103"/>
      <c r="G22" s="104"/>
      <c r="H22" s="104"/>
      <c r="I22" s="104"/>
      <c r="J22" s="104"/>
      <c r="K22" s="104"/>
      <c r="L22" s="121">
        <f>SUM(L24:L32)</f>
        <v>3210</v>
      </c>
      <c r="M22" s="414">
        <f>SUM(M24:M32)</f>
        <v>1470</v>
      </c>
      <c r="N22" s="123">
        <f>SUM(N24:N32)</f>
        <v>0</v>
      </c>
      <c r="O22" s="123">
        <f>SUM(O24:O32)</f>
        <v>0</v>
      </c>
      <c r="P22" s="415">
        <f>SUM(P24:P32)</f>
        <v>0</v>
      </c>
    </row>
    <row r="23" spans="1:16" ht="16.149999999999999" customHeight="1">
      <c r="A23" s="615" t="s">
        <v>603</v>
      </c>
      <c r="B23" s="101"/>
      <c r="C23" s="101"/>
      <c r="D23" s="101"/>
      <c r="E23" s="102"/>
      <c r="F23" s="103"/>
      <c r="G23" s="104"/>
      <c r="H23" s="104"/>
      <c r="I23" s="104"/>
      <c r="J23" s="104"/>
      <c r="K23" s="104"/>
      <c r="L23" s="635">
        <v>3030</v>
      </c>
      <c r="M23" s="632">
        <v>2850</v>
      </c>
      <c r="N23" s="632">
        <v>3800</v>
      </c>
      <c r="O23" s="632">
        <v>1350</v>
      </c>
      <c r="P23" s="633"/>
    </row>
    <row r="24" spans="1:16" ht="16.149999999999999" customHeight="1">
      <c r="A24" s="630" t="s">
        <v>305</v>
      </c>
      <c r="B24" s="107"/>
      <c r="C24" s="108"/>
      <c r="D24" s="107">
        <v>2500</v>
      </c>
      <c r="E24" s="108"/>
      <c r="F24" s="39">
        <v>0.4</v>
      </c>
      <c r="G24" s="109">
        <v>0.4</v>
      </c>
      <c r="H24" s="109">
        <v>0.2</v>
      </c>
      <c r="I24" s="109"/>
      <c r="J24" s="109"/>
      <c r="K24" s="109"/>
      <c r="L24" s="125">
        <f>ROUND(G24*$D24,-1)</f>
        <v>1000</v>
      </c>
      <c r="M24" s="107">
        <f>ROUND(H24*$D24,-1)</f>
        <v>500</v>
      </c>
      <c r="N24" s="107">
        <f>ROUND(I24*$D24,-1)</f>
        <v>0</v>
      </c>
      <c r="O24" s="107">
        <f>ROUND(J24*$D24,-1)</f>
        <v>0</v>
      </c>
      <c r="P24" s="126">
        <f>ROUND(K24*$D24,-1)</f>
        <v>0</v>
      </c>
    </row>
    <row r="25" spans="1:16" ht="16.149999999999999" customHeight="1">
      <c r="A25" s="631" t="s">
        <v>389</v>
      </c>
      <c r="B25" s="107"/>
      <c r="C25" s="108"/>
      <c r="D25" s="107">
        <v>3150</v>
      </c>
      <c r="E25" s="108"/>
      <c r="F25" s="39">
        <v>0.47</v>
      </c>
      <c r="G25" s="109">
        <v>0.38</v>
      </c>
      <c r="H25" s="109">
        <v>0.15</v>
      </c>
      <c r="I25" s="109"/>
      <c r="J25" s="109"/>
      <c r="K25" s="109"/>
      <c r="L25" s="125">
        <f t="shared" ref="L25:P31" si="0">ROUND(G25*$D25,-1)</f>
        <v>1200</v>
      </c>
      <c r="M25" s="107">
        <f t="shared" si="0"/>
        <v>470</v>
      </c>
      <c r="N25" s="107">
        <f t="shared" si="0"/>
        <v>0</v>
      </c>
      <c r="O25" s="107">
        <f t="shared" si="0"/>
        <v>0</v>
      </c>
      <c r="P25" s="126">
        <f t="shared" si="0"/>
        <v>0</v>
      </c>
    </row>
    <row r="26" spans="1:16" ht="16.149999999999999" customHeight="1">
      <c r="A26" s="631" t="s">
        <v>459</v>
      </c>
      <c r="B26" s="107"/>
      <c r="C26" s="108"/>
      <c r="D26" s="107">
        <v>750</v>
      </c>
      <c r="E26" s="108"/>
      <c r="F26" s="39"/>
      <c r="G26" s="109"/>
      <c r="H26" s="109"/>
      <c r="I26" s="109"/>
      <c r="J26" s="109"/>
      <c r="K26" s="109"/>
      <c r="L26" s="125">
        <f t="shared" si="0"/>
        <v>0</v>
      </c>
      <c r="M26" s="107">
        <f t="shared" si="0"/>
        <v>0</v>
      </c>
      <c r="N26" s="107">
        <f t="shared" si="0"/>
        <v>0</v>
      </c>
      <c r="O26" s="107">
        <f t="shared" si="0"/>
        <v>0</v>
      </c>
      <c r="P26" s="126">
        <f t="shared" si="0"/>
        <v>0</v>
      </c>
    </row>
    <row r="27" spans="1:16" ht="16.149999999999999" customHeight="1">
      <c r="A27" s="355" t="s">
        <v>308</v>
      </c>
      <c r="B27" s="107"/>
      <c r="C27" s="108"/>
      <c r="D27" s="107">
        <v>1000</v>
      </c>
      <c r="E27" s="108"/>
      <c r="F27" s="39"/>
      <c r="G27" s="109">
        <v>0.5</v>
      </c>
      <c r="H27" s="109">
        <v>0.5</v>
      </c>
      <c r="I27" s="109"/>
      <c r="J27" s="109"/>
      <c r="K27" s="109"/>
      <c r="L27" s="125">
        <f t="shared" si="0"/>
        <v>500</v>
      </c>
      <c r="M27" s="107">
        <f t="shared" si="0"/>
        <v>500</v>
      </c>
      <c r="N27" s="107">
        <f t="shared" si="0"/>
        <v>0</v>
      </c>
      <c r="O27" s="107">
        <f t="shared" si="0"/>
        <v>0</v>
      </c>
      <c r="P27" s="126">
        <f t="shared" si="0"/>
        <v>0</v>
      </c>
    </row>
    <row r="28" spans="1:16" ht="16.149999999999999" customHeight="1">
      <c r="A28" s="531" t="s">
        <v>306</v>
      </c>
      <c r="B28" s="107"/>
      <c r="C28" s="108"/>
      <c r="D28" s="107">
        <v>270</v>
      </c>
      <c r="E28" s="108"/>
      <c r="F28" s="39">
        <v>1</v>
      </c>
      <c r="G28" s="109"/>
      <c r="H28" s="109"/>
      <c r="I28" s="109"/>
      <c r="J28" s="109"/>
      <c r="K28" s="109"/>
      <c r="L28" s="125">
        <f t="shared" si="0"/>
        <v>0</v>
      </c>
      <c r="M28" s="107">
        <f t="shared" si="0"/>
        <v>0</v>
      </c>
      <c r="N28" s="107">
        <f t="shared" si="0"/>
        <v>0</v>
      </c>
      <c r="O28" s="107">
        <f t="shared" si="0"/>
        <v>0</v>
      </c>
      <c r="P28" s="126">
        <f t="shared" si="0"/>
        <v>0</v>
      </c>
    </row>
    <row r="29" spans="1:16" ht="16.149999999999999" customHeight="1">
      <c r="A29" s="355" t="s">
        <v>390</v>
      </c>
      <c r="B29" s="107"/>
      <c r="C29" s="108"/>
      <c r="D29" s="107">
        <v>710</v>
      </c>
      <c r="E29" s="108"/>
      <c r="F29" s="39">
        <v>0.7</v>
      </c>
      <c r="G29" s="109">
        <v>0.3</v>
      </c>
      <c r="H29" s="109"/>
      <c r="I29" s="109"/>
      <c r="J29" s="109"/>
      <c r="K29" s="109"/>
      <c r="L29" s="125">
        <f t="shared" si="0"/>
        <v>210</v>
      </c>
      <c r="M29" s="107">
        <f t="shared" si="0"/>
        <v>0</v>
      </c>
      <c r="N29" s="107">
        <f t="shared" si="0"/>
        <v>0</v>
      </c>
      <c r="O29" s="107">
        <f t="shared" si="0"/>
        <v>0</v>
      </c>
      <c r="P29" s="126">
        <f t="shared" si="0"/>
        <v>0</v>
      </c>
    </row>
    <row r="30" spans="1:16" ht="16.149999999999999" customHeight="1">
      <c r="A30" s="112" t="s">
        <v>307</v>
      </c>
      <c r="B30" s="107"/>
      <c r="C30" s="108"/>
      <c r="D30" s="107">
        <v>620</v>
      </c>
      <c r="E30" s="108"/>
      <c r="F30" s="39">
        <v>0.7</v>
      </c>
      <c r="G30" s="109">
        <v>0.3</v>
      </c>
      <c r="H30" s="109"/>
      <c r="I30" s="109"/>
      <c r="J30" s="109"/>
      <c r="K30" s="109"/>
      <c r="L30" s="125">
        <f t="shared" si="0"/>
        <v>190</v>
      </c>
      <c r="M30" s="107">
        <f t="shared" si="0"/>
        <v>0</v>
      </c>
      <c r="N30" s="107">
        <f t="shared" si="0"/>
        <v>0</v>
      </c>
      <c r="O30" s="107">
        <f t="shared" si="0"/>
        <v>0</v>
      </c>
      <c r="P30" s="126">
        <f t="shared" si="0"/>
        <v>0</v>
      </c>
    </row>
    <row r="31" spans="1:16" ht="16.149999999999999" customHeight="1">
      <c r="A31" s="355" t="s">
        <v>391</v>
      </c>
      <c r="B31" s="107"/>
      <c r="C31" s="108"/>
      <c r="D31" s="107">
        <v>360</v>
      </c>
      <c r="E31" s="108"/>
      <c r="F31" s="39">
        <v>0.7</v>
      </c>
      <c r="G31" s="109">
        <v>0.3</v>
      </c>
      <c r="H31" s="109"/>
      <c r="I31" s="109"/>
      <c r="J31" s="109"/>
      <c r="K31" s="109"/>
      <c r="L31" s="125">
        <f t="shared" si="0"/>
        <v>110</v>
      </c>
      <c r="M31" s="107">
        <f t="shared" si="0"/>
        <v>0</v>
      </c>
      <c r="N31" s="107">
        <f t="shared" si="0"/>
        <v>0</v>
      </c>
      <c r="O31" s="107">
        <f t="shared" si="0"/>
        <v>0</v>
      </c>
      <c r="P31" s="126">
        <f t="shared" si="0"/>
        <v>0</v>
      </c>
    </row>
    <row r="32" spans="1:16" ht="16.149999999999999" customHeight="1">
      <c r="A32" s="112"/>
      <c r="B32" s="107"/>
      <c r="C32" s="108"/>
      <c r="D32" s="107"/>
      <c r="E32" s="108"/>
      <c r="F32" s="39"/>
      <c r="G32" s="109"/>
      <c r="H32" s="109"/>
      <c r="I32" s="109"/>
      <c r="J32" s="109"/>
      <c r="K32" s="109"/>
      <c r="L32" s="110"/>
      <c r="M32" s="108"/>
      <c r="N32" s="108"/>
      <c r="O32" s="108"/>
      <c r="P32" s="111"/>
    </row>
    <row r="33" spans="1:16" ht="16.149999999999999" customHeight="1">
      <c r="A33" s="100" t="s">
        <v>299</v>
      </c>
      <c r="B33" s="424">
        <f>SUM(B35:B54)</f>
        <v>51800</v>
      </c>
      <c r="C33" s="424"/>
      <c r="D33" s="424">
        <f>SUM(D35:D54)</f>
        <v>13210</v>
      </c>
      <c r="E33" s="102"/>
      <c r="F33" s="103"/>
      <c r="G33" s="104"/>
      <c r="H33" s="104"/>
      <c r="I33" s="104"/>
      <c r="J33" s="104"/>
      <c r="K33" s="113"/>
      <c r="L33" s="121">
        <f>SUM(L35:L54)</f>
        <v>450</v>
      </c>
      <c r="M33" s="122">
        <f>SUM(M35:M54)</f>
        <v>960</v>
      </c>
      <c r="N33" s="123">
        <f>SUM(N35:N54)</f>
        <v>3360</v>
      </c>
      <c r="O33" s="123">
        <f>SUM(O35:O54)</f>
        <v>4820</v>
      </c>
      <c r="P33" s="124">
        <f>SUM(P35:P54)</f>
        <v>2330</v>
      </c>
    </row>
    <row r="34" spans="1:16" ht="16.149999999999999" customHeight="1">
      <c r="A34" s="106" t="s">
        <v>386</v>
      </c>
      <c r="B34" s="101"/>
      <c r="C34" s="101"/>
      <c r="D34" s="101"/>
      <c r="E34" s="102"/>
      <c r="F34" s="103"/>
      <c r="G34" s="104"/>
      <c r="H34" s="104"/>
      <c r="I34" s="109"/>
      <c r="J34" s="109"/>
      <c r="K34" s="113"/>
      <c r="L34" s="121"/>
      <c r="M34" s="423"/>
      <c r="N34" s="424"/>
      <c r="O34" s="424"/>
      <c r="P34" s="425"/>
    </row>
    <row r="35" spans="1:16" ht="16.149999999999999" customHeight="1">
      <c r="A35" s="355" t="s">
        <v>385</v>
      </c>
      <c r="B35" s="107">
        <v>3000</v>
      </c>
      <c r="C35" s="108"/>
      <c r="D35" s="107">
        <v>450</v>
      </c>
      <c r="E35" s="108"/>
      <c r="F35" s="39"/>
      <c r="G35" s="109"/>
      <c r="H35" s="109"/>
      <c r="I35" s="109">
        <v>0.7</v>
      </c>
      <c r="J35" s="109">
        <v>0.3</v>
      </c>
      <c r="K35" s="109"/>
      <c r="L35" s="125">
        <f t="shared" ref="L35:P40" si="1">ROUND(G35*$D35,-1)</f>
        <v>0</v>
      </c>
      <c r="M35" s="107">
        <f t="shared" si="1"/>
        <v>0</v>
      </c>
      <c r="N35" s="107">
        <f t="shared" si="1"/>
        <v>320</v>
      </c>
      <c r="O35" s="107">
        <f t="shared" si="1"/>
        <v>140</v>
      </c>
      <c r="P35" s="126">
        <f t="shared" si="1"/>
        <v>0</v>
      </c>
    </row>
    <row r="36" spans="1:16" ht="16.149999999999999" customHeight="1">
      <c r="A36" s="112" t="s">
        <v>300</v>
      </c>
      <c r="B36" s="107">
        <v>6000</v>
      </c>
      <c r="C36" s="108"/>
      <c r="D36" s="107">
        <v>1200</v>
      </c>
      <c r="E36" s="108"/>
      <c r="F36" s="39"/>
      <c r="G36" s="109"/>
      <c r="H36" s="109">
        <v>0.05</v>
      </c>
      <c r="I36" s="109">
        <v>0.05</v>
      </c>
      <c r="J36" s="109">
        <v>0.9</v>
      </c>
      <c r="K36" s="109"/>
      <c r="L36" s="125">
        <f t="shared" si="1"/>
        <v>0</v>
      </c>
      <c r="M36" s="107">
        <f t="shared" si="1"/>
        <v>60</v>
      </c>
      <c r="N36" s="107">
        <f t="shared" si="1"/>
        <v>60</v>
      </c>
      <c r="O36" s="107">
        <f t="shared" si="1"/>
        <v>1080</v>
      </c>
      <c r="P36" s="126">
        <f t="shared" si="1"/>
        <v>0</v>
      </c>
    </row>
    <row r="37" spans="1:16" ht="16.149999999999999" customHeight="1">
      <c r="A37" s="112" t="s">
        <v>301</v>
      </c>
      <c r="B37" s="107">
        <v>6500</v>
      </c>
      <c r="C37" s="108"/>
      <c r="D37" s="107">
        <v>1500</v>
      </c>
      <c r="E37" s="108"/>
      <c r="F37" s="39"/>
      <c r="G37" s="109"/>
      <c r="H37" s="109"/>
      <c r="I37" s="109"/>
      <c r="J37" s="109">
        <v>0.75</v>
      </c>
      <c r="K37" s="109">
        <v>0.25</v>
      </c>
      <c r="L37" s="125">
        <f t="shared" si="1"/>
        <v>0</v>
      </c>
      <c r="M37" s="107">
        <f t="shared" si="1"/>
        <v>0</v>
      </c>
      <c r="N37" s="107">
        <f t="shared" si="1"/>
        <v>0</v>
      </c>
      <c r="O37" s="107">
        <f t="shared" si="1"/>
        <v>1130</v>
      </c>
      <c r="P37" s="126">
        <f t="shared" si="1"/>
        <v>380</v>
      </c>
    </row>
    <row r="38" spans="1:16" ht="16.149999999999999" customHeight="1">
      <c r="A38" s="112" t="s">
        <v>302</v>
      </c>
      <c r="B38" s="107">
        <v>4700</v>
      </c>
      <c r="C38" s="108"/>
      <c r="D38" s="107">
        <v>700</v>
      </c>
      <c r="E38" s="108"/>
      <c r="F38" s="39"/>
      <c r="G38" s="109"/>
      <c r="H38" s="109"/>
      <c r="I38" s="109"/>
      <c r="J38" s="109">
        <v>0.5</v>
      </c>
      <c r="K38" s="109">
        <v>0.5</v>
      </c>
      <c r="L38" s="125">
        <f t="shared" si="1"/>
        <v>0</v>
      </c>
      <c r="M38" s="107">
        <f t="shared" si="1"/>
        <v>0</v>
      </c>
      <c r="N38" s="107">
        <f t="shared" si="1"/>
        <v>0</v>
      </c>
      <c r="O38" s="107">
        <f t="shared" si="1"/>
        <v>350</v>
      </c>
      <c r="P38" s="126">
        <f t="shared" si="1"/>
        <v>350</v>
      </c>
    </row>
    <row r="39" spans="1:16" ht="16.149999999999999" customHeight="1">
      <c r="A39" s="112" t="s">
        <v>303</v>
      </c>
      <c r="B39" s="107">
        <v>3300</v>
      </c>
      <c r="C39" s="108"/>
      <c r="D39" s="107">
        <v>600</v>
      </c>
      <c r="E39" s="108"/>
      <c r="F39" s="39"/>
      <c r="G39" s="109"/>
      <c r="H39" s="109"/>
      <c r="I39" s="109"/>
      <c r="J39" s="109"/>
      <c r="K39" s="109">
        <v>1</v>
      </c>
      <c r="L39" s="125">
        <f t="shared" si="1"/>
        <v>0</v>
      </c>
      <c r="M39" s="107">
        <f t="shared" si="1"/>
        <v>0</v>
      </c>
      <c r="N39" s="107">
        <f t="shared" si="1"/>
        <v>0</v>
      </c>
      <c r="O39" s="107">
        <f t="shared" si="1"/>
        <v>0</v>
      </c>
      <c r="P39" s="126">
        <f t="shared" si="1"/>
        <v>600</v>
      </c>
    </row>
    <row r="40" spans="1:16" ht="16.149999999999999" customHeight="1">
      <c r="A40" s="112" t="s">
        <v>304</v>
      </c>
      <c r="B40" s="107"/>
      <c r="C40" s="108"/>
      <c r="D40" s="107">
        <v>1000</v>
      </c>
      <c r="E40" s="108"/>
      <c r="F40" s="39"/>
      <c r="G40" s="109"/>
      <c r="H40" s="109"/>
      <c r="I40" s="109"/>
      <c r="J40" s="109"/>
      <c r="K40" s="109">
        <v>1</v>
      </c>
      <c r="L40" s="125">
        <f t="shared" si="1"/>
        <v>0</v>
      </c>
      <c r="M40" s="107">
        <f t="shared" si="1"/>
        <v>0</v>
      </c>
      <c r="N40" s="107">
        <f t="shared" si="1"/>
        <v>0</v>
      </c>
      <c r="O40" s="107">
        <f t="shared" si="1"/>
        <v>0</v>
      </c>
      <c r="P40" s="126">
        <f t="shared" si="1"/>
        <v>1000</v>
      </c>
    </row>
    <row r="41" spans="1:16" ht="16.149999999999999" customHeight="1">
      <c r="A41" s="355"/>
      <c r="B41" s="107"/>
      <c r="C41" s="108"/>
      <c r="D41" s="107"/>
      <c r="E41" s="108"/>
      <c r="F41" s="39"/>
      <c r="G41" s="109"/>
      <c r="H41" s="109"/>
      <c r="I41" s="109"/>
      <c r="J41" s="109"/>
      <c r="K41" s="109"/>
      <c r="L41" s="125"/>
      <c r="M41" s="107"/>
      <c r="N41" s="107"/>
      <c r="O41" s="107"/>
      <c r="P41" s="126"/>
    </row>
    <row r="42" spans="1:16" ht="16.149999999999999" customHeight="1">
      <c r="A42" s="106" t="s">
        <v>393</v>
      </c>
      <c r="B42" s="107"/>
      <c r="C42" s="108"/>
      <c r="D42" s="107"/>
      <c r="E42" s="108"/>
      <c r="F42" s="39"/>
      <c r="G42" s="109"/>
      <c r="H42" s="109"/>
      <c r="I42" s="109"/>
      <c r="J42" s="109"/>
      <c r="K42" s="109"/>
      <c r="L42" s="125"/>
      <c r="M42" s="107"/>
      <c r="N42" s="107"/>
      <c r="O42" s="107"/>
      <c r="P42" s="126"/>
    </row>
    <row r="43" spans="1:16" ht="16.149999999999999" customHeight="1">
      <c r="A43" s="355" t="s">
        <v>387</v>
      </c>
      <c r="B43" s="107">
        <v>800</v>
      </c>
      <c r="C43" s="108"/>
      <c r="D43" s="107">
        <v>200</v>
      </c>
      <c r="E43" s="108"/>
      <c r="F43" s="39"/>
      <c r="G43" s="109"/>
      <c r="H43" s="109">
        <v>1</v>
      </c>
      <c r="I43" s="109"/>
      <c r="J43" s="109"/>
      <c r="K43" s="109"/>
      <c r="L43" s="125">
        <f t="shared" ref="L43:P49" si="2">ROUND(G43*$D43,-1)</f>
        <v>0</v>
      </c>
      <c r="M43" s="107">
        <f t="shared" si="2"/>
        <v>200</v>
      </c>
      <c r="N43" s="107">
        <f t="shared" si="2"/>
        <v>0</v>
      </c>
      <c r="O43" s="107">
        <f t="shared" si="2"/>
        <v>0</v>
      </c>
      <c r="P43" s="126">
        <f t="shared" si="2"/>
        <v>0</v>
      </c>
    </row>
    <row r="44" spans="1:16" ht="16.149999999999999" customHeight="1">
      <c r="A44" s="355" t="s">
        <v>388</v>
      </c>
      <c r="B44" s="107">
        <v>7000</v>
      </c>
      <c r="C44" s="108"/>
      <c r="D44" s="107">
        <v>1700</v>
      </c>
      <c r="E44" s="108"/>
      <c r="F44" s="39"/>
      <c r="G44" s="109"/>
      <c r="H44" s="109"/>
      <c r="I44" s="109">
        <v>0.4</v>
      </c>
      <c r="J44" s="109">
        <v>0.6</v>
      </c>
      <c r="K44" s="109"/>
      <c r="L44" s="125">
        <f t="shared" si="2"/>
        <v>0</v>
      </c>
      <c r="M44" s="107">
        <f t="shared" si="2"/>
        <v>0</v>
      </c>
      <c r="N44" s="107">
        <f t="shared" si="2"/>
        <v>680</v>
      </c>
      <c r="O44" s="107">
        <f t="shared" si="2"/>
        <v>1020</v>
      </c>
      <c r="P44" s="126">
        <f t="shared" si="2"/>
        <v>0</v>
      </c>
    </row>
    <row r="45" spans="1:16" ht="16.149999999999999" customHeight="1">
      <c r="A45" s="355" t="s">
        <v>459</v>
      </c>
      <c r="B45" s="107"/>
      <c r="C45" s="108"/>
      <c r="D45" s="107">
        <v>750</v>
      </c>
      <c r="E45" s="108"/>
      <c r="F45" s="39"/>
      <c r="G45" s="109"/>
      <c r="H45" s="109"/>
      <c r="I45" s="109">
        <v>1</v>
      </c>
      <c r="J45" s="109"/>
      <c r="K45" s="109"/>
      <c r="L45" s="125">
        <f t="shared" si="2"/>
        <v>0</v>
      </c>
      <c r="M45" s="107">
        <f t="shared" si="2"/>
        <v>0</v>
      </c>
      <c r="N45" s="107">
        <f t="shared" si="2"/>
        <v>750</v>
      </c>
      <c r="O45" s="107">
        <f t="shared" si="2"/>
        <v>0</v>
      </c>
      <c r="P45" s="126">
        <f t="shared" si="2"/>
        <v>0</v>
      </c>
    </row>
    <row r="46" spans="1:16" ht="16.149999999999999" customHeight="1">
      <c r="A46" s="355" t="s">
        <v>460</v>
      </c>
      <c r="B46" s="107"/>
      <c r="C46" s="108"/>
      <c r="D46" s="107">
        <v>310</v>
      </c>
      <c r="E46" s="108"/>
      <c r="F46" s="39">
        <v>1</v>
      </c>
      <c r="G46" s="109"/>
      <c r="H46" s="109"/>
      <c r="I46" s="109"/>
      <c r="J46" s="109"/>
      <c r="K46" s="109"/>
      <c r="L46" s="125">
        <f t="shared" si="2"/>
        <v>0</v>
      </c>
      <c r="M46" s="107">
        <f t="shared" si="2"/>
        <v>0</v>
      </c>
      <c r="N46" s="107">
        <f t="shared" si="2"/>
        <v>0</v>
      </c>
      <c r="O46" s="107">
        <f t="shared" si="2"/>
        <v>0</v>
      </c>
      <c r="P46" s="126">
        <f t="shared" si="2"/>
        <v>0</v>
      </c>
    </row>
    <row r="47" spans="1:16" s="4" customFormat="1" ht="16.149999999999999" customHeight="1">
      <c r="A47" s="435" t="s">
        <v>544</v>
      </c>
      <c r="B47" s="585">
        <v>1000</v>
      </c>
      <c r="C47" s="586">
        <v>200</v>
      </c>
      <c r="D47" s="585">
        <f>C47*B47/1000</f>
        <v>200</v>
      </c>
      <c r="E47" s="437"/>
      <c r="F47" s="438"/>
      <c r="G47" s="439">
        <v>1</v>
      </c>
      <c r="H47" s="439"/>
      <c r="I47" s="439"/>
      <c r="J47" s="439"/>
      <c r="K47" s="439"/>
      <c r="L47" s="576">
        <f t="shared" si="2"/>
        <v>200</v>
      </c>
      <c r="M47" s="436">
        <f t="shared" si="2"/>
        <v>0</v>
      </c>
      <c r="N47" s="436">
        <f t="shared" si="2"/>
        <v>0</v>
      </c>
      <c r="O47" s="436">
        <f t="shared" si="2"/>
        <v>0</v>
      </c>
      <c r="P47" s="577">
        <f t="shared" si="2"/>
        <v>0</v>
      </c>
    </row>
    <row r="48" spans="1:16" ht="16.149999999999999" customHeight="1">
      <c r="A48" s="355" t="s">
        <v>461</v>
      </c>
      <c r="B48" s="107"/>
      <c r="C48" s="108"/>
      <c r="D48" s="107">
        <v>1000</v>
      </c>
      <c r="E48" s="108"/>
      <c r="F48" s="39">
        <v>1</v>
      </c>
      <c r="G48" s="109"/>
      <c r="H48" s="109"/>
      <c r="I48" s="109"/>
      <c r="J48" s="109"/>
      <c r="K48" s="109"/>
      <c r="L48" s="125">
        <f t="shared" si="2"/>
        <v>0</v>
      </c>
      <c r="M48" s="107">
        <f t="shared" si="2"/>
        <v>0</v>
      </c>
      <c r="N48" s="107">
        <f t="shared" si="2"/>
        <v>0</v>
      </c>
      <c r="O48" s="107">
        <f t="shared" si="2"/>
        <v>0</v>
      </c>
      <c r="P48" s="126">
        <f t="shared" si="2"/>
        <v>0</v>
      </c>
    </row>
    <row r="49" spans="1:16" ht="16.149999999999999" customHeight="1">
      <c r="A49" s="355" t="s">
        <v>29</v>
      </c>
      <c r="B49" s="107"/>
      <c r="C49" s="108"/>
      <c r="D49" s="107">
        <v>1200</v>
      </c>
      <c r="E49" s="108"/>
      <c r="F49" s="39"/>
      <c r="G49" s="109"/>
      <c r="H49" s="109"/>
      <c r="I49" s="109">
        <v>0.5</v>
      </c>
      <c r="J49" s="109">
        <v>0.5</v>
      </c>
      <c r="K49" s="109"/>
      <c r="L49" s="125">
        <f t="shared" si="2"/>
        <v>0</v>
      </c>
      <c r="M49" s="107">
        <f t="shared" si="2"/>
        <v>0</v>
      </c>
      <c r="N49" s="107">
        <f t="shared" si="2"/>
        <v>600</v>
      </c>
      <c r="O49" s="107">
        <f t="shared" si="2"/>
        <v>600</v>
      </c>
      <c r="P49" s="126">
        <f t="shared" si="2"/>
        <v>0</v>
      </c>
    </row>
    <row r="50" spans="1:16" ht="16.149999999999999" customHeight="1">
      <c r="A50" s="355"/>
      <c r="B50" s="107"/>
      <c r="C50" s="108"/>
      <c r="D50" s="107"/>
      <c r="E50" s="108"/>
      <c r="F50" s="39"/>
      <c r="G50" s="109"/>
      <c r="H50" s="109"/>
      <c r="I50" s="109"/>
      <c r="J50" s="109"/>
      <c r="K50" s="109"/>
      <c r="L50" s="125"/>
      <c r="M50" s="107"/>
      <c r="N50" s="107"/>
      <c r="O50" s="107"/>
      <c r="P50" s="126"/>
    </row>
    <row r="51" spans="1:16" ht="16.149999999999999" customHeight="1">
      <c r="A51" s="106" t="s">
        <v>392</v>
      </c>
      <c r="B51" s="107"/>
      <c r="C51" s="108"/>
      <c r="D51" s="107"/>
      <c r="E51" s="108"/>
      <c r="F51" s="39"/>
      <c r="G51" s="109"/>
      <c r="H51" s="109"/>
      <c r="I51" s="109"/>
      <c r="J51" s="109"/>
      <c r="K51" s="109"/>
      <c r="L51" s="125"/>
      <c r="M51" s="107"/>
      <c r="N51" s="107"/>
      <c r="O51" s="107"/>
      <c r="P51" s="126"/>
    </row>
    <row r="52" spans="1:16" ht="16.149999999999999" customHeight="1">
      <c r="A52" s="355" t="s">
        <v>657</v>
      </c>
      <c r="B52" s="107">
        <v>8000</v>
      </c>
      <c r="C52" s="108"/>
      <c r="D52" s="107">
        <v>1000</v>
      </c>
      <c r="E52" s="108"/>
      <c r="F52" s="39"/>
      <c r="G52" s="109"/>
      <c r="H52" s="109"/>
      <c r="I52" s="109">
        <v>0.5</v>
      </c>
      <c r="J52" s="109">
        <v>0.5</v>
      </c>
      <c r="K52" s="109"/>
      <c r="L52" s="125">
        <f t="shared" ref="L52:P54" si="3">ROUND(G52*$D52,-1)</f>
        <v>0</v>
      </c>
      <c r="M52" s="107">
        <f t="shared" si="3"/>
        <v>0</v>
      </c>
      <c r="N52" s="107">
        <f t="shared" si="3"/>
        <v>500</v>
      </c>
      <c r="O52" s="107">
        <f t="shared" si="3"/>
        <v>500</v>
      </c>
      <c r="P52" s="126">
        <f t="shared" si="3"/>
        <v>0</v>
      </c>
    </row>
    <row r="53" spans="1:16" ht="16.149999999999999" customHeight="1">
      <c r="A53" s="355" t="s">
        <v>22</v>
      </c>
      <c r="B53" s="107">
        <v>4000</v>
      </c>
      <c r="C53" s="108"/>
      <c r="D53" s="107">
        <v>500</v>
      </c>
      <c r="E53" s="108"/>
      <c r="F53" s="39"/>
      <c r="G53" s="109">
        <v>0.5</v>
      </c>
      <c r="H53" s="109">
        <v>0.5</v>
      </c>
      <c r="I53" s="109"/>
      <c r="J53" s="109"/>
      <c r="K53" s="109"/>
      <c r="L53" s="125">
        <f t="shared" si="3"/>
        <v>250</v>
      </c>
      <c r="M53" s="107">
        <f t="shared" si="3"/>
        <v>250</v>
      </c>
      <c r="N53" s="107">
        <f t="shared" si="3"/>
        <v>0</v>
      </c>
      <c r="O53" s="107">
        <f t="shared" si="3"/>
        <v>0</v>
      </c>
      <c r="P53" s="126">
        <f t="shared" si="3"/>
        <v>0</v>
      </c>
    </row>
    <row r="54" spans="1:16" ht="16.149999999999999" customHeight="1">
      <c r="A54" s="355" t="s">
        <v>23</v>
      </c>
      <c r="B54" s="107">
        <v>7500</v>
      </c>
      <c r="C54" s="108"/>
      <c r="D54" s="107">
        <v>900</v>
      </c>
      <c r="E54" s="108"/>
      <c r="F54" s="39"/>
      <c r="G54" s="109"/>
      <c r="H54" s="109">
        <v>0.5</v>
      </c>
      <c r="I54" s="109">
        <v>0.5</v>
      </c>
      <c r="J54" s="109"/>
      <c r="K54" s="109"/>
      <c r="L54" s="125">
        <f t="shared" si="3"/>
        <v>0</v>
      </c>
      <c r="M54" s="107">
        <f t="shared" si="3"/>
        <v>450</v>
      </c>
      <c r="N54" s="107">
        <f t="shared" si="3"/>
        <v>450</v>
      </c>
      <c r="O54" s="107">
        <f t="shared" si="3"/>
        <v>0</v>
      </c>
      <c r="P54" s="126">
        <f t="shared" si="3"/>
        <v>0</v>
      </c>
    </row>
    <row r="55" spans="1:16" ht="16.149999999999999" customHeight="1">
      <c r="A55" s="112"/>
      <c r="B55" s="107"/>
      <c r="C55" s="108"/>
      <c r="D55" s="107"/>
      <c r="E55" s="108"/>
      <c r="F55" s="39"/>
      <c r="G55" s="109"/>
      <c r="H55" s="109"/>
      <c r="I55" s="109"/>
      <c r="J55" s="109"/>
      <c r="K55" s="109"/>
      <c r="L55" s="110"/>
      <c r="M55" s="108"/>
      <c r="N55" s="108"/>
      <c r="O55" s="108"/>
      <c r="P55" s="111"/>
    </row>
    <row r="56" spans="1:16" ht="16.149999999999999" customHeight="1"/>
    <row r="57" spans="1:16" ht="16.149999999999999" customHeight="1"/>
    <row r="58" spans="1:16" ht="16.149999999999999" customHeight="1"/>
    <row r="59" spans="1:16" ht="16.149999999999999" customHeight="1"/>
    <row r="60" spans="1:16" ht="16.149999999999999" customHeight="1"/>
    <row r="61" spans="1:16" ht="16.149999999999999" customHeight="1"/>
    <row r="62" spans="1:16" ht="16.149999999999999" customHeight="1"/>
    <row r="63" spans="1:16" ht="16.149999999999999" customHeight="1"/>
    <row r="64" spans="1:16" ht="16.149999999999999" customHeight="1"/>
    <row r="65" ht="16.149999999999999" customHeight="1"/>
  </sheetData>
  <phoneticPr fontId="38" type="noConversion"/>
  <pageMargins left="0.39370078740157483" right="0.39370078740157483" top="0.59055118110236227" bottom="0.59055118110236227" header="0.51181102362204722" footer="0.31496062992125984"/>
  <pageSetup paperSize="9" scale="68" orientation="landscape" r:id="rId1"/>
  <headerFooter alignWithMargins="0">
    <oddFooter xml:space="preserve">&amp;LM= Maanrakennus, K/P= Kiveys/Päällystys, V= Viimeistely&amp;C&amp;P(&amp;N)&amp;Rtae05kamppi-töölönl / has
</oddFooter>
  </headerFooter>
  <rowBreaks count="1" manualBreakCount="1">
    <brk id="32" max="15" man="1"/>
  </rowBreaks>
  <customProperties>
    <customPr name="Epm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3"/>
  <sheetViews>
    <sheetView topLeftCell="K202" zoomScale="75" zoomScaleNormal="100" workbookViewId="0">
      <selection activeCell="A202" sqref="A202:J203"/>
    </sheetView>
  </sheetViews>
  <sheetFormatPr defaultRowHeight="12.75"/>
  <cols>
    <col min="1" max="1" width="10.7109375" hidden="1" customWidth="1"/>
    <col min="2" max="2" width="38" hidden="1" customWidth="1"/>
    <col min="3" max="9" width="10.7109375" hidden="1" customWidth="1"/>
    <col min="10" max="10" width="0" hidden="1" customWidth="1"/>
  </cols>
  <sheetData>
    <row r="1" spans="1:14">
      <c r="A1" s="351" t="s">
        <v>555</v>
      </c>
      <c r="B1" s="351"/>
      <c r="C1" s="351"/>
      <c r="D1" s="351" t="s">
        <v>571</v>
      </c>
      <c r="E1" s="351"/>
      <c r="F1" s="351"/>
      <c r="G1" s="351"/>
      <c r="H1" s="351"/>
      <c r="I1" s="351"/>
    </row>
    <row r="2" spans="1:14">
      <c r="A2" s="351" t="s">
        <v>556</v>
      </c>
      <c r="B2" s="351"/>
      <c r="C2" s="351"/>
      <c r="D2" s="351"/>
      <c r="E2" s="351"/>
      <c r="F2" s="351"/>
      <c r="G2" s="351"/>
      <c r="H2" s="351"/>
      <c r="I2" s="351"/>
    </row>
    <row r="3" spans="1:14" ht="15.75">
      <c r="A3" s="351" t="s">
        <v>570</v>
      </c>
      <c r="B3" s="351"/>
      <c r="C3" s="351"/>
      <c r="D3" s="444" t="s">
        <v>554</v>
      </c>
      <c r="E3" s="351"/>
      <c r="F3" s="351"/>
      <c r="G3" s="351"/>
      <c r="H3" s="351" t="s">
        <v>566</v>
      </c>
    </row>
    <row r="4" spans="1:14" ht="15.75">
      <c r="A4" s="351"/>
      <c r="B4" s="351"/>
      <c r="C4" s="351"/>
      <c r="D4" s="444"/>
      <c r="E4" s="351"/>
      <c r="F4" s="351"/>
      <c r="G4" s="351"/>
      <c r="I4" s="351"/>
    </row>
    <row r="5" spans="1:14" ht="15.75">
      <c r="A5" s="351"/>
      <c r="B5" s="351"/>
      <c r="C5" s="351"/>
      <c r="D5" s="444"/>
      <c r="E5" s="351"/>
      <c r="F5" s="351"/>
      <c r="G5" s="351"/>
      <c r="I5" s="351"/>
    </row>
    <row r="6" spans="1:14" ht="15.75">
      <c r="A6" s="351"/>
      <c r="B6" s="351"/>
      <c r="C6" s="351"/>
      <c r="D6" s="444"/>
      <c r="E6" s="351"/>
      <c r="F6" s="351"/>
      <c r="G6" s="351"/>
      <c r="I6" s="351"/>
    </row>
    <row r="9" spans="1:14">
      <c r="H9" s="509"/>
      <c r="I9" s="509"/>
      <c r="K9" s="509"/>
      <c r="L9" s="509"/>
      <c r="M9" s="509"/>
      <c r="N9" s="509"/>
    </row>
    <row r="10" spans="1:14" ht="18">
      <c r="A10" s="354" t="s">
        <v>572</v>
      </c>
      <c r="B10" s="354"/>
      <c r="C10" s="354"/>
      <c r="D10" s="354"/>
      <c r="H10" s="510"/>
      <c r="I10" s="510"/>
      <c r="K10" s="510"/>
      <c r="L10" s="510"/>
      <c r="M10" s="510"/>
      <c r="N10" s="510"/>
    </row>
    <row r="11" spans="1:14" ht="18">
      <c r="A11" s="354" t="s">
        <v>573</v>
      </c>
      <c r="B11" s="354"/>
      <c r="C11" s="354"/>
      <c r="D11" s="354"/>
      <c r="L11" s="602"/>
    </row>
    <row r="12" spans="1:14" ht="18">
      <c r="A12" s="354"/>
      <c r="B12" s="354"/>
      <c r="C12" s="354"/>
      <c r="D12" s="354"/>
      <c r="L12" s="522"/>
    </row>
    <row r="13" spans="1:14">
      <c r="A13" s="465"/>
      <c r="B13" s="465"/>
      <c r="C13" s="465"/>
      <c r="D13" s="466"/>
      <c r="E13" s="468"/>
      <c r="F13" s="467"/>
      <c r="G13" s="465"/>
      <c r="H13" s="465"/>
      <c r="I13" s="465"/>
    </row>
    <row r="14" spans="1:14" ht="13.5" thickBot="1">
      <c r="A14" s="449" t="s">
        <v>406</v>
      </c>
      <c r="B14" s="447" t="s">
        <v>415</v>
      </c>
      <c r="C14" s="448" t="s">
        <v>560</v>
      </c>
      <c r="D14" s="451" t="s">
        <v>561</v>
      </c>
      <c r="E14" s="453" t="s">
        <v>562</v>
      </c>
      <c r="F14" s="452" t="s">
        <v>407</v>
      </c>
      <c r="G14" s="448" t="s">
        <v>416</v>
      </c>
      <c r="H14" s="448" t="s">
        <v>458</v>
      </c>
      <c r="I14" s="448" t="s">
        <v>563</v>
      </c>
    </row>
    <row r="15" spans="1:14">
      <c r="A15" s="469"/>
      <c r="B15" s="470"/>
      <c r="C15" s="471"/>
      <c r="D15" s="471"/>
      <c r="E15" s="472"/>
      <c r="F15" s="471"/>
      <c r="G15" s="471"/>
      <c r="H15" s="471"/>
      <c r="I15" s="471"/>
    </row>
    <row r="16" spans="1:14">
      <c r="A16" s="473" t="s">
        <v>352</v>
      </c>
      <c r="B16" s="473" t="s">
        <v>20</v>
      </c>
      <c r="C16" s="474" t="e">
        <f>#REF!/1000</f>
        <v>#REF!</v>
      </c>
      <c r="D16" s="474" t="e">
        <f>#REF!/1000</f>
        <v>#REF!</v>
      </c>
      <c r="E16" s="475" t="e">
        <f>#REF!/1000</f>
        <v>#REF!</v>
      </c>
      <c r="F16" s="476" t="e">
        <f>#REF!/1000</f>
        <v>#REF!</v>
      </c>
      <c r="G16" s="474" t="e">
        <f>#REF!/1000</f>
        <v>#REF!</v>
      </c>
      <c r="H16" s="474" t="e">
        <f>#REF!/1000</f>
        <v>#REF!</v>
      </c>
      <c r="I16" s="474" t="e">
        <f>#REF!/1000</f>
        <v>#REF!</v>
      </c>
    </row>
    <row r="17" spans="1:9">
      <c r="A17" s="473" t="s">
        <v>353</v>
      </c>
      <c r="B17" s="473" t="s">
        <v>549</v>
      </c>
      <c r="C17" s="474" t="e">
        <f>#REF!/1000</f>
        <v>#REF!</v>
      </c>
      <c r="D17" s="474" t="e">
        <f>#REF!/1000</f>
        <v>#REF!</v>
      </c>
      <c r="E17" s="475" t="e">
        <f>#REF!/1000</f>
        <v>#REF!</v>
      </c>
      <c r="F17" s="476" t="e">
        <f>#REF!/1000</f>
        <v>#REF!</v>
      </c>
      <c r="G17" s="474" t="e">
        <f>#REF!/1000</f>
        <v>#REF!</v>
      </c>
      <c r="H17" s="474" t="e">
        <f>#REF!/1000</f>
        <v>#REF!</v>
      </c>
      <c r="I17" s="474" t="e">
        <f>#REF!/1000</f>
        <v>#REF!</v>
      </c>
    </row>
    <row r="18" spans="1:9">
      <c r="A18" s="473" t="s">
        <v>354</v>
      </c>
      <c r="B18" s="473" t="s">
        <v>550</v>
      </c>
      <c r="C18" s="474" t="e">
        <f>#REF!/1000</f>
        <v>#REF!</v>
      </c>
      <c r="D18" s="474" t="e">
        <f>#REF!/1000</f>
        <v>#REF!</v>
      </c>
      <c r="E18" s="475" t="e">
        <f>#REF!/1000</f>
        <v>#REF!</v>
      </c>
      <c r="F18" s="476" t="e">
        <f>#REF!/1000</f>
        <v>#REF!</v>
      </c>
      <c r="G18" s="474" t="e">
        <f>#REF!/1000</f>
        <v>#REF!</v>
      </c>
      <c r="H18" s="474" t="e">
        <f>#REF!/1000</f>
        <v>#REF!</v>
      </c>
      <c r="I18" s="474" t="e">
        <f>#REF!/1000</f>
        <v>#REF!</v>
      </c>
    </row>
    <row r="19" spans="1:9">
      <c r="A19" s="473" t="s">
        <v>355</v>
      </c>
      <c r="B19" s="473" t="s">
        <v>551</v>
      </c>
      <c r="C19" s="474" t="e">
        <f>#REF!/1000</f>
        <v>#REF!</v>
      </c>
      <c r="D19" s="474" t="e">
        <f>#REF!/1000</f>
        <v>#REF!</v>
      </c>
      <c r="E19" s="475" t="e">
        <f>#REF!/1000</f>
        <v>#REF!</v>
      </c>
      <c r="F19" s="476" t="e">
        <f>#REF!/1000</f>
        <v>#REF!</v>
      </c>
      <c r="G19" s="474" t="e">
        <f>#REF!/1000</f>
        <v>#REF!</v>
      </c>
      <c r="H19" s="474" t="e">
        <f>#REF!/1000</f>
        <v>#REF!</v>
      </c>
      <c r="I19" s="474" t="e">
        <f>#REF!/1000</f>
        <v>#REF!</v>
      </c>
    </row>
    <row r="20" spans="1:9">
      <c r="A20" s="473" t="s">
        <v>356</v>
      </c>
      <c r="B20" s="473" t="s">
        <v>444</v>
      </c>
      <c r="C20" s="474" t="e">
        <f>#REF!/1000</f>
        <v>#REF!</v>
      </c>
      <c r="D20" s="474" t="e">
        <f>#REF!/1000</f>
        <v>#REF!</v>
      </c>
      <c r="E20" s="475" t="e">
        <f>#REF!/1000</f>
        <v>#REF!</v>
      </c>
      <c r="F20" s="476" t="e">
        <f>#REF!/1000</f>
        <v>#REF!</v>
      </c>
      <c r="G20" s="474" t="e">
        <f>#REF!/1000</f>
        <v>#REF!</v>
      </c>
      <c r="H20" s="474" t="e">
        <f>#REF!/1000</f>
        <v>#REF!</v>
      </c>
      <c r="I20" s="474" t="e">
        <f>#REF!/1000</f>
        <v>#REF!</v>
      </c>
    </row>
    <row r="21" spans="1:9" ht="13.5" thickBot="1">
      <c r="A21" s="449" t="s">
        <v>357</v>
      </c>
      <c r="B21" s="449" t="s">
        <v>552</v>
      </c>
      <c r="C21" s="458" t="e">
        <f>#REF!/1000</f>
        <v>#REF!</v>
      </c>
      <c r="D21" s="458" t="e">
        <f>#REF!/1000</f>
        <v>#REF!</v>
      </c>
      <c r="E21" s="459" t="e">
        <f>#REF!/1000</f>
        <v>#REF!</v>
      </c>
      <c r="F21" s="460" t="e">
        <f>#REF!/1000</f>
        <v>#REF!</v>
      </c>
      <c r="G21" s="458" t="e">
        <f>#REF!/1000</f>
        <v>#REF!</v>
      </c>
      <c r="H21" s="458" t="e">
        <f>#REF!/1000</f>
        <v>#REF!</v>
      </c>
      <c r="I21" s="458" t="e">
        <f>#REF!/1000</f>
        <v>#REF!</v>
      </c>
    </row>
    <row r="22" spans="1:9">
      <c r="A22" s="446"/>
      <c r="B22" s="450"/>
      <c r="C22" s="454"/>
      <c r="D22" s="455"/>
      <c r="E22" s="456"/>
      <c r="F22" s="457"/>
      <c r="G22" s="454"/>
      <c r="H22" s="454"/>
      <c r="I22" s="454"/>
    </row>
    <row r="23" spans="1:9">
      <c r="A23" s="446" t="s">
        <v>414</v>
      </c>
      <c r="B23" s="351" t="s">
        <v>314</v>
      </c>
      <c r="C23" s="454" t="e">
        <f>SUM(C16:C22)</f>
        <v>#REF!</v>
      </c>
      <c r="D23" s="455" t="e">
        <f t="shared" ref="D23:I23" si="0">SUM(D16:D22)</f>
        <v>#REF!</v>
      </c>
      <c r="E23" s="456" t="e">
        <f t="shared" si="0"/>
        <v>#REF!</v>
      </c>
      <c r="F23" s="457" t="e">
        <f t="shared" si="0"/>
        <v>#REF!</v>
      </c>
      <c r="G23" s="454" t="e">
        <f t="shared" si="0"/>
        <v>#REF!</v>
      </c>
      <c r="H23" s="454" t="e">
        <f t="shared" si="0"/>
        <v>#REF!</v>
      </c>
      <c r="I23" s="454" t="e">
        <f t="shared" si="0"/>
        <v>#REF!</v>
      </c>
    </row>
    <row r="24" spans="1:9">
      <c r="A24" s="445"/>
      <c r="B24" s="445"/>
      <c r="C24" s="461"/>
      <c r="D24" s="462"/>
      <c r="E24" s="463"/>
      <c r="F24" s="464"/>
      <c r="G24" s="461"/>
      <c r="H24" s="461"/>
      <c r="I24" s="461"/>
    </row>
    <row r="26" spans="1:9">
      <c r="A26" s="351" t="s">
        <v>536</v>
      </c>
    </row>
    <row r="108" spans="1:9">
      <c r="A108" s="351" t="s">
        <v>555</v>
      </c>
      <c r="B108" s="351"/>
      <c r="C108" s="351"/>
      <c r="D108" s="351" t="s">
        <v>571</v>
      </c>
      <c r="E108" s="351"/>
      <c r="F108" s="351"/>
      <c r="G108" s="351"/>
      <c r="H108" s="351"/>
      <c r="I108" s="351"/>
    </row>
    <row r="109" spans="1:9">
      <c r="A109" s="351" t="s">
        <v>556</v>
      </c>
      <c r="B109" s="351"/>
      <c r="C109" s="351"/>
      <c r="D109" s="351"/>
      <c r="E109" s="351"/>
      <c r="F109" s="351"/>
      <c r="G109" s="351"/>
      <c r="H109" s="351"/>
      <c r="I109" s="351"/>
    </row>
    <row r="110" spans="1:9" ht="15.75">
      <c r="A110" s="351" t="s">
        <v>570</v>
      </c>
      <c r="B110" s="351"/>
      <c r="C110" s="351"/>
      <c r="D110" s="444" t="s">
        <v>554</v>
      </c>
      <c r="E110" s="351"/>
      <c r="F110" s="351"/>
      <c r="G110" s="351"/>
      <c r="H110" s="351" t="s">
        <v>566</v>
      </c>
    </row>
    <row r="114" spans="1:9" ht="18">
      <c r="A114" s="354" t="s">
        <v>537</v>
      </c>
      <c r="B114" s="354"/>
      <c r="C114" s="354"/>
      <c r="D114" s="354"/>
    </row>
    <row r="115" spans="1:9" ht="18">
      <c r="A115" s="354" t="s">
        <v>535</v>
      </c>
      <c r="B115" s="354"/>
      <c r="C115" s="354"/>
      <c r="D115" s="354"/>
    </row>
    <row r="116" spans="1:9" ht="18">
      <c r="A116" s="354"/>
      <c r="B116" s="354"/>
      <c r="C116" s="354"/>
      <c r="D116" s="354"/>
    </row>
    <row r="117" spans="1:9">
      <c r="A117" s="498" t="s">
        <v>433</v>
      </c>
    </row>
    <row r="118" spans="1:9">
      <c r="A118" s="498"/>
    </row>
    <row r="119" spans="1:9">
      <c r="A119" s="465"/>
      <c r="B119" s="465"/>
      <c r="C119" s="465"/>
      <c r="D119" s="466"/>
      <c r="E119" s="468"/>
      <c r="F119" s="467"/>
      <c r="G119" s="465"/>
      <c r="H119" s="465"/>
      <c r="I119" s="465"/>
    </row>
    <row r="120" spans="1:9" ht="13.5" thickBot="1">
      <c r="A120" s="449" t="s">
        <v>406</v>
      </c>
      <c r="B120" s="447" t="s">
        <v>415</v>
      </c>
      <c r="C120" s="448" t="s">
        <v>560</v>
      </c>
      <c r="D120" s="451" t="s">
        <v>561</v>
      </c>
      <c r="E120" s="453" t="s">
        <v>562</v>
      </c>
      <c r="F120" s="452" t="s">
        <v>407</v>
      </c>
      <c r="G120" s="448" t="s">
        <v>416</v>
      </c>
      <c r="H120" s="448" t="s">
        <v>458</v>
      </c>
      <c r="I120" s="448" t="s">
        <v>563</v>
      </c>
    </row>
    <row r="121" spans="1:9">
      <c r="A121" s="469"/>
      <c r="B121" s="470"/>
      <c r="C121" s="471"/>
      <c r="D121" s="471"/>
      <c r="E121" s="590"/>
      <c r="F121" s="471"/>
      <c r="G121" s="471"/>
      <c r="H121" s="471"/>
      <c r="I121" s="471"/>
    </row>
    <row r="122" spans="1:9">
      <c r="A122" s="473" t="s">
        <v>352</v>
      </c>
      <c r="B122" s="473" t="s">
        <v>408</v>
      </c>
      <c r="C122" s="499" t="e">
        <f t="shared" ref="C122:I127" si="1">C16/C$23</f>
        <v>#REF!</v>
      </c>
      <c r="D122" s="502" t="e">
        <f t="shared" si="1"/>
        <v>#REF!</v>
      </c>
      <c r="E122" s="591" t="e">
        <f t="shared" ref="E122:E127" si="2">E16/E$23</f>
        <v>#REF!</v>
      </c>
      <c r="F122" s="505" t="e">
        <f t="shared" si="1"/>
        <v>#REF!</v>
      </c>
      <c r="G122" s="499" t="e">
        <f t="shared" si="1"/>
        <v>#REF!</v>
      </c>
      <c r="H122" s="499" t="e">
        <f t="shared" si="1"/>
        <v>#REF!</v>
      </c>
      <c r="I122" s="499" t="e">
        <f t="shared" si="1"/>
        <v>#REF!</v>
      </c>
    </row>
    <row r="123" spans="1:9">
      <c r="A123" s="473" t="s">
        <v>353</v>
      </c>
      <c r="B123" s="473" t="s">
        <v>409</v>
      </c>
      <c r="C123" s="499" t="e">
        <f t="shared" si="1"/>
        <v>#REF!</v>
      </c>
      <c r="D123" s="502" t="e">
        <f t="shared" si="1"/>
        <v>#REF!</v>
      </c>
      <c r="E123" s="591" t="e">
        <f t="shared" si="2"/>
        <v>#REF!</v>
      </c>
      <c r="F123" s="505" t="e">
        <f t="shared" si="1"/>
        <v>#REF!</v>
      </c>
      <c r="G123" s="499" t="e">
        <f t="shared" si="1"/>
        <v>#REF!</v>
      </c>
      <c r="H123" s="499" t="e">
        <f t="shared" si="1"/>
        <v>#REF!</v>
      </c>
      <c r="I123" s="499" t="e">
        <f t="shared" si="1"/>
        <v>#REF!</v>
      </c>
    </row>
    <row r="124" spans="1:9">
      <c r="A124" s="473" t="s">
        <v>354</v>
      </c>
      <c r="B124" s="473" t="s">
        <v>410</v>
      </c>
      <c r="C124" s="499" t="e">
        <f t="shared" si="1"/>
        <v>#REF!</v>
      </c>
      <c r="D124" s="502" t="e">
        <f t="shared" si="1"/>
        <v>#REF!</v>
      </c>
      <c r="E124" s="591" t="e">
        <f t="shared" si="2"/>
        <v>#REF!</v>
      </c>
      <c r="F124" s="505" t="e">
        <f t="shared" si="1"/>
        <v>#REF!</v>
      </c>
      <c r="G124" s="499" t="e">
        <f t="shared" si="1"/>
        <v>#REF!</v>
      </c>
      <c r="H124" s="499" t="e">
        <f t="shared" si="1"/>
        <v>#REF!</v>
      </c>
      <c r="I124" s="499" t="e">
        <f t="shared" si="1"/>
        <v>#REF!</v>
      </c>
    </row>
    <row r="125" spans="1:9">
      <c r="A125" s="473" t="s">
        <v>355</v>
      </c>
      <c r="B125" s="473" t="s">
        <v>411</v>
      </c>
      <c r="C125" s="499" t="e">
        <f t="shared" si="1"/>
        <v>#REF!</v>
      </c>
      <c r="D125" s="502" t="e">
        <f t="shared" si="1"/>
        <v>#REF!</v>
      </c>
      <c r="E125" s="591" t="e">
        <f t="shared" si="2"/>
        <v>#REF!</v>
      </c>
      <c r="F125" s="505" t="e">
        <f t="shared" si="1"/>
        <v>#REF!</v>
      </c>
      <c r="G125" s="499" t="e">
        <f t="shared" si="1"/>
        <v>#REF!</v>
      </c>
      <c r="H125" s="499" t="e">
        <f t="shared" si="1"/>
        <v>#REF!</v>
      </c>
      <c r="I125" s="499" t="e">
        <f t="shared" si="1"/>
        <v>#REF!</v>
      </c>
    </row>
    <row r="126" spans="1:9">
      <c r="A126" s="473" t="s">
        <v>356</v>
      </c>
      <c r="B126" s="473" t="s">
        <v>412</v>
      </c>
      <c r="C126" s="499" t="e">
        <f t="shared" si="1"/>
        <v>#REF!</v>
      </c>
      <c r="D126" s="502" t="e">
        <f t="shared" si="1"/>
        <v>#REF!</v>
      </c>
      <c r="E126" s="591" t="e">
        <f t="shared" si="2"/>
        <v>#REF!</v>
      </c>
      <c r="F126" s="505" t="e">
        <f t="shared" si="1"/>
        <v>#REF!</v>
      </c>
      <c r="G126" s="499" t="e">
        <f t="shared" si="1"/>
        <v>#REF!</v>
      </c>
      <c r="H126" s="499" t="e">
        <f t="shared" si="1"/>
        <v>#REF!</v>
      </c>
      <c r="I126" s="499" t="e">
        <f t="shared" si="1"/>
        <v>#REF!</v>
      </c>
    </row>
    <row r="127" spans="1:9" ht="13.5" thickBot="1">
      <c r="A127" s="449" t="s">
        <v>357</v>
      </c>
      <c r="B127" s="449" t="s">
        <v>413</v>
      </c>
      <c r="C127" s="500" t="e">
        <f t="shared" si="1"/>
        <v>#REF!</v>
      </c>
      <c r="D127" s="503" t="e">
        <f t="shared" si="1"/>
        <v>#REF!</v>
      </c>
      <c r="E127" s="592" t="e">
        <f t="shared" si="2"/>
        <v>#REF!</v>
      </c>
      <c r="F127" s="506" t="e">
        <f t="shared" si="1"/>
        <v>#REF!</v>
      </c>
      <c r="G127" s="500" t="e">
        <f t="shared" si="1"/>
        <v>#REF!</v>
      </c>
      <c r="H127" s="500" t="e">
        <f t="shared" si="1"/>
        <v>#REF!</v>
      </c>
      <c r="I127" s="500" t="e">
        <f t="shared" si="1"/>
        <v>#REF!</v>
      </c>
    </row>
    <row r="128" spans="1:9">
      <c r="A128" s="446"/>
      <c r="B128" s="450"/>
      <c r="C128" s="454"/>
      <c r="D128" s="455"/>
      <c r="E128" s="593"/>
      <c r="F128" s="457"/>
      <c r="G128" s="454"/>
      <c r="H128" s="454"/>
      <c r="I128" s="454"/>
    </row>
    <row r="129" spans="1:9">
      <c r="A129" s="446" t="s">
        <v>414</v>
      </c>
      <c r="B129" s="351" t="s">
        <v>314</v>
      </c>
      <c r="C129" s="501" t="e">
        <f t="shared" ref="C129:I129" si="3">C23/C$23</f>
        <v>#REF!</v>
      </c>
      <c r="D129" s="504" t="e">
        <f t="shared" si="3"/>
        <v>#REF!</v>
      </c>
      <c r="E129" s="594" t="e">
        <f>E23/E$23</f>
        <v>#REF!</v>
      </c>
      <c r="F129" s="507" t="e">
        <f t="shared" si="3"/>
        <v>#REF!</v>
      </c>
      <c r="G129" s="501" t="e">
        <f t="shared" si="3"/>
        <v>#REF!</v>
      </c>
      <c r="H129" s="501" t="e">
        <f t="shared" si="3"/>
        <v>#REF!</v>
      </c>
      <c r="I129" s="501" t="e">
        <f t="shared" si="3"/>
        <v>#REF!</v>
      </c>
    </row>
    <row r="130" spans="1:9">
      <c r="A130" s="445"/>
      <c r="B130" s="445"/>
      <c r="C130" s="461"/>
      <c r="D130" s="462"/>
      <c r="E130" s="595"/>
      <c r="F130" s="464"/>
      <c r="G130" s="461"/>
      <c r="H130" s="461"/>
      <c r="I130" s="461"/>
    </row>
    <row r="193" spans="1:9">
      <c r="A193" s="351" t="s">
        <v>555</v>
      </c>
      <c r="B193" s="351"/>
      <c r="C193" s="351"/>
      <c r="D193" s="351" t="s">
        <v>571</v>
      </c>
      <c r="E193" s="351"/>
      <c r="F193" s="351"/>
      <c r="G193" s="351"/>
      <c r="H193" s="351"/>
      <c r="I193" s="351"/>
    </row>
    <row r="194" spans="1:9">
      <c r="A194" s="351" t="s">
        <v>556</v>
      </c>
      <c r="B194" s="351"/>
      <c r="C194" s="351"/>
      <c r="D194" s="351"/>
      <c r="E194" s="351"/>
      <c r="F194" s="351"/>
      <c r="G194" s="351"/>
      <c r="H194" s="351"/>
      <c r="I194" s="351"/>
    </row>
    <row r="195" spans="1:9" ht="15.75">
      <c r="A195" s="351" t="s">
        <v>570</v>
      </c>
      <c r="B195" s="351"/>
      <c r="C195" s="351"/>
      <c r="D195" s="444" t="s">
        <v>554</v>
      </c>
      <c r="E195" s="351"/>
      <c r="F195" s="351"/>
      <c r="G195" s="351"/>
      <c r="H195" s="351" t="s">
        <v>566</v>
      </c>
    </row>
    <row r="196" spans="1:9" ht="15.75">
      <c r="A196" s="351"/>
      <c r="B196" s="351"/>
      <c r="C196" s="351"/>
      <c r="D196" s="444"/>
      <c r="E196" s="351"/>
      <c r="F196" s="351"/>
      <c r="G196" s="351"/>
      <c r="I196" s="351"/>
    </row>
    <row r="197" spans="1:9" ht="15.75">
      <c r="A197" s="351"/>
      <c r="B197" s="351"/>
      <c r="C197" s="351"/>
      <c r="D197" s="444"/>
      <c r="E197" s="351"/>
      <c r="F197" s="351"/>
      <c r="G197" s="351"/>
      <c r="I197" s="351"/>
    </row>
    <row r="198" spans="1:9" ht="15.75">
      <c r="A198" s="351"/>
      <c r="B198" s="351"/>
      <c r="C198" s="351"/>
      <c r="D198" s="444"/>
      <c r="E198" s="351"/>
      <c r="F198" s="351"/>
      <c r="G198" s="351"/>
      <c r="I198" s="351"/>
    </row>
    <row r="199" spans="1:9" ht="15.75">
      <c r="A199" s="351"/>
      <c r="B199" s="351"/>
      <c r="C199" s="351"/>
      <c r="D199" s="444"/>
      <c r="E199" s="351"/>
      <c r="F199" s="351"/>
      <c r="G199" s="351"/>
      <c r="I199" s="351"/>
    </row>
    <row r="200" spans="1:9" ht="15.75">
      <c r="A200" s="351"/>
      <c r="B200" s="351"/>
      <c r="C200" s="351"/>
      <c r="D200" s="444"/>
      <c r="E200" s="351"/>
      <c r="F200" s="351"/>
      <c r="G200" s="351"/>
      <c r="I200" s="351"/>
    </row>
    <row r="204" spans="1:9" ht="18">
      <c r="A204" s="354" t="s">
        <v>534</v>
      </c>
      <c r="B204" s="354"/>
      <c r="C204" s="354"/>
      <c r="D204" s="354"/>
    </row>
    <row r="205" spans="1:9" ht="18">
      <c r="A205" s="354" t="s">
        <v>431</v>
      </c>
      <c r="B205" s="354"/>
      <c r="C205" s="354"/>
      <c r="D205" s="354"/>
    </row>
    <row r="206" spans="1:9" ht="18">
      <c r="A206" s="354"/>
      <c r="B206" s="354"/>
      <c r="C206" s="354"/>
      <c r="D206" s="354"/>
    </row>
    <row r="207" spans="1:9">
      <c r="A207" s="498" t="s">
        <v>457</v>
      </c>
    </row>
    <row r="208" spans="1:9">
      <c r="A208" s="498"/>
    </row>
    <row r="209" spans="1:9">
      <c r="A209" s="520"/>
      <c r="B209" s="520"/>
      <c r="C209" s="465"/>
      <c r="D209" s="466"/>
      <c r="E209" s="468"/>
      <c r="F209" s="467"/>
      <c r="G209" s="465"/>
      <c r="H209" s="465"/>
      <c r="I209" s="465"/>
    </row>
    <row r="210" spans="1:9" ht="13.5" thickBot="1">
      <c r="A210" s="473" t="s">
        <v>406</v>
      </c>
      <c r="B210" s="473" t="s">
        <v>415</v>
      </c>
      <c r="C210" s="448" t="s">
        <v>560</v>
      </c>
      <c r="D210" s="451" t="s">
        <v>561</v>
      </c>
      <c r="E210" s="453" t="s">
        <v>562</v>
      </c>
      <c r="F210" s="452" t="s">
        <v>407</v>
      </c>
      <c r="G210" s="448" t="s">
        <v>416</v>
      </c>
      <c r="H210" s="448" t="s">
        <v>458</v>
      </c>
      <c r="I210" s="448" t="s">
        <v>563</v>
      </c>
    </row>
    <row r="211" spans="1:9">
      <c r="A211" s="473"/>
      <c r="B211" s="473"/>
      <c r="C211" s="521"/>
      <c r="D211" s="524"/>
      <c r="E211" s="526"/>
      <c r="F211" s="525"/>
      <c r="G211" s="521"/>
      <c r="H211" s="521"/>
      <c r="I211" s="521"/>
    </row>
    <row r="212" spans="1:9">
      <c r="A212" s="473"/>
      <c r="B212" s="473" t="s">
        <v>542</v>
      </c>
      <c r="C212" s="473"/>
      <c r="D212" s="527" t="e">
        <f>#REF!/1000</f>
        <v>#REF!</v>
      </c>
      <c r="E212" s="528" t="e">
        <f>#REF!/1000</f>
        <v>#REF!</v>
      </c>
      <c r="F212" s="587" t="e">
        <f>#REF!/1000</f>
        <v>#REF!</v>
      </c>
      <c r="G212" s="527" t="e">
        <f>#REF!/1000</f>
        <v>#REF!</v>
      </c>
      <c r="H212" s="527" t="e">
        <f>#REF!/1000</f>
        <v>#REF!</v>
      </c>
      <c r="I212" s="527" t="e">
        <f>#REF!/1000</f>
        <v>#REF!</v>
      </c>
    </row>
    <row r="213" spans="1:9">
      <c r="A213" s="473"/>
      <c r="B213" s="473" t="s">
        <v>541</v>
      </c>
      <c r="C213" s="521"/>
      <c r="D213" s="527">
        <v>41</v>
      </c>
      <c r="E213" s="528">
        <v>42.9</v>
      </c>
      <c r="F213" s="529">
        <v>45.8</v>
      </c>
      <c r="G213" s="530">
        <v>45.9</v>
      </c>
      <c r="H213" s="530">
        <v>45.6</v>
      </c>
      <c r="I213" s="530"/>
    </row>
    <row r="214" spans="1:9">
      <c r="A214" s="473"/>
      <c r="B214" s="473"/>
      <c r="C214" s="521"/>
      <c r="D214" s="524"/>
      <c r="E214" s="526"/>
      <c r="F214" s="525"/>
      <c r="G214" s="521"/>
      <c r="H214" s="521"/>
      <c r="I214" s="521"/>
    </row>
    <row r="215" spans="1:9">
      <c r="A215" s="450"/>
      <c r="B215" s="450"/>
      <c r="C215" s="510"/>
      <c r="D215" s="510"/>
      <c r="E215" s="522"/>
      <c r="F215" s="510"/>
      <c r="G215" s="510"/>
      <c r="H215" s="510"/>
      <c r="I215" s="510"/>
    </row>
    <row r="216" spans="1:9">
      <c r="A216" s="450"/>
      <c r="B216" s="450"/>
      <c r="C216" s="510"/>
      <c r="D216" s="510"/>
      <c r="E216" s="522"/>
      <c r="F216" s="510"/>
      <c r="G216" s="510"/>
      <c r="H216" s="510"/>
      <c r="I216" s="510"/>
    </row>
    <row r="217" spans="1:9">
      <c r="A217" s="450"/>
      <c r="B217" s="450"/>
      <c r="C217" s="510"/>
      <c r="D217" s="510"/>
      <c r="E217" s="522"/>
      <c r="F217" s="510"/>
      <c r="G217" s="510"/>
      <c r="H217" s="510"/>
      <c r="I217" s="510"/>
    </row>
    <row r="218" spans="1:9">
      <c r="A218" s="450"/>
      <c r="B218" s="450"/>
      <c r="C218" s="510"/>
      <c r="D218" s="510"/>
      <c r="E218" s="522"/>
      <c r="F218" s="510"/>
      <c r="G218" s="510"/>
      <c r="H218" s="510"/>
      <c r="I218" s="510"/>
    </row>
    <row r="219" spans="1:9">
      <c r="E219" s="523"/>
    </row>
    <row r="220" spans="1:9">
      <c r="C220">
        <v>2004</v>
      </c>
      <c r="D220">
        <v>2005</v>
      </c>
      <c r="E220">
        <v>2006</v>
      </c>
      <c r="F220">
        <v>2007</v>
      </c>
      <c r="G220">
        <v>2008</v>
      </c>
      <c r="H220">
        <v>2009</v>
      </c>
    </row>
    <row r="222" spans="1:9">
      <c r="B222" t="s">
        <v>542</v>
      </c>
      <c r="C222" s="574">
        <v>50.7</v>
      </c>
      <c r="D222" s="574" t="e">
        <f>E212</f>
        <v>#REF!</v>
      </c>
      <c r="E222" s="574" t="e">
        <f>F212</f>
        <v>#REF!</v>
      </c>
      <c r="F222" s="574" t="e">
        <f>G212</f>
        <v>#REF!</v>
      </c>
      <c r="G222" s="574" t="e">
        <f>H212</f>
        <v>#REF!</v>
      </c>
      <c r="H222" s="574" t="e">
        <f>I212</f>
        <v>#REF!</v>
      </c>
    </row>
    <row r="223" spans="1:9">
      <c r="B223" t="s">
        <v>541</v>
      </c>
      <c r="C223" s="574">
        <f>D213</f>
        <v>41</v>
      </c>
      <c r="D223" s="574">
        <f>E213</f>
        <v>42.9</v>
      </c>
      <c r="E223" s="574">
        <f>F213</f>
        <v>45.8</v>
      </c>
      <c r="F223" s="574">
        <f>G213</f>
        <v>45.9</v>
      </c>
      <c r="G223" s="574">
        <f>H213</f>
        <v>45.6</v>
      </c>
    </row>
  </sheetData>
  <phoneticPr fontId="38" type="noConversion"/>
  <pageMargins left="1.1811023622047245" right="0.78740157480314965" top="0.78740157480314965" bottom="0.52" header="0.51181102362204722" footer="0.51181102362204722"/>
  <pageSetup paperSize="9" scale="96" orientation="landscape" r:id="rId1"/>
  <headerFooter alignWithMargins="0"/>
  <rowBreaks count="6" manualBreakCount="6">
    <brk id="27" max="16383" man="1"/>
    <brk id="107" max="9" man="1"/>
    <brk id="131" max="16383" man="1"/>
    <brk id="192" max="16383" man="1"/>
    <brk id="224" max="16383" man="1"/>
    <brk id="264" max="16383" man="1"/>
  </rowBreaks>
  <customProperties>
    <customPr name="Epm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00"/>
  <sheetViews>
    <sheetView topLeftCell="J1" zoomScale="75" zoomScaleNormal="100" workbookViewId="0">
      <selection sqref="A1:I65536"/>
    </sheetView>
  </sheetViews>
  <sheetFormatPr defaultColWidth="9.28515625" defaultRowHeight="15"/>
  <cols>
    <col min="1" max="1" width="0" style="334" hidden="1" customWidth="1"/>
    <col min="2" max="2" width="42.7109375" style="334" hidden="1" customWidth="1"/>
    <col min="3" max="9" width="12.7109375" style="334" hidden="1" customWidth="1"/>
    <col min="10" max="16384" width="9.28515625" style="334"/>
  </cols>
  <sheetData>
    <row r="1" spans="1:9" ht="15.75">
      <c r="A1" s="351" t="s">
        <v>555</v>
      </c>
      <c r="B1" s="333"/>
      <c r="C1" s="333" t="s">
        <v>558</v>
      </c>
      <c r="E1" s="333"/>
      <c r="F1" s="333"/>
      <c r="G1" s="333"/>
      <c r="H1" s="333"/>
      <c r="I1" s="508"/>
    </row>
    <row r="2" spans="1:9" ht="15.75">
      <c r="A2" s="351" t="s">
        <v>556</v>
      </c>
      <c r="B2" s="333"/>
      <c r="C2" s="333" t="s">
        <v>559</v>
      </c>
      <c r="E2" s="333"/>
      <c r="F2" s="333"/>
      <c r="G2" s="333"/>
      <c r="H2" s="333"/>
      <c r="I2" s="333"/>
    </row>
    <row r="3" spans="1:9" ht="15.75">
      <c r="A3" s="351" t="s">
        <v>570</v>
      </c>
      <c r="B3" s="333"/>
      <c r="C3" s="444" t="s">
        <v>554</v>
      </c>
      <c r="D3" s="351"/>
      <c r="E3" s="351"/>
      <c r="F3" s="351"/>
      <c r="I3" s="603" t="s">
        <v>566</v>
      </c>
    </row>
    <row r="6" spans="1:9" ht="18">
      <c r="A6" s="354" t="s">
        <v>574</v>
      </c>
    </row>
    <row r="7" spans="1:9" ht="15.75">
      <c r="B7" s="333" t="s">
        <v>430</v>
      </c>
    </row>
    <row r="9" spans="1:9" ht="15.75">
      <c r="A9" s="482" t="s">
        <v>310</v>
      </c>
      <c r="B9" s="336"/>
      <c r="C9" s="483" t="s">
        <v>560</v>
      </c>
      <c r="D9" s="485" t="s">
        <v>561</v>
      </c>
      <c r="E9" s="490" t="s">
        <v>562</v>
      </c>
      <c r="F9" s="487" t="s">
        <v>407</v>
      </c>
      <c r="G9" s="483" t="s">
        <v>416</v>
      </c>
      <c r="H9" s="483" t="s">
        <v>458</v>
      </c>
      <c r="I9" s="483" t="s">
        <v>563</v>
      </c>
    </row>
    <row r="10" spans="1:9" ht="15.75">
      <c r="A10" s="478" t="s">
        <v>311</v>
      </c>
      <c r="B10" s="478" t="s">
        <v>312</v>
      </c>
      <c r="C10" s="479" t="s">
        <v>106</v>
      </c>
      <c r="D10" s="486" t="s">
        <v>106</v>
      </c>
      <c r="E10" s="491" t="s">
        <v>106</v>
      </c>
      <c r="F10" s="488" t="s">
        <v>106</v>
      </c>
      <c r="G10" s="479" t="s">
        <v>106</v>
      </c>
      <c r="H10" s="479" t="s">
        <v>106</v>
      </c>
      <c r="I10" s="479" t="s">
        <v>106</v>
      </c>
    </row>
    <row r="11" spans="1:9">
      <c r="A11" s="341"/>
      <c r="B11" s="341"/>
      <c r="C11" s="341"/>
      <c r="D11" s="342"/>
      <c r="E11" s="492"/>
      <c r="F11" s="339"/>
      <c r="G11" s="341"/>
      <c r="H11" s="341"/>
      <c r="I11" s="341"/>
    </row>
    <row r="12" spans="1:9" ht="15.75">
      <c r="A12" s="477" t="s">
        <v>313</v>
      </c>
      <c r="B12" s="343" t="s">
        <v>314</v>
      </c>
      <c r="C12" s="347" t="e">
        <f>#REF!</f>
        <v>#REF!</v>
      </c>
      <c r="D12" s="345" t="e">
        <f>#REF!</f>
        <v>#REF!</v>
      </c>
      <c r="E12" s="493" t="e">
        <f>#REF!</f>
        <v>#REF!</v>
      </c>
      <c r="F12" s="346" t="e">
        <f>#REF!</f>
        <v>#REF!</v>
      </c>
      <c r="G12" s="347" t="e">
        <f>#REF!</f>
        <v>#REF!</v>
      </c>
      <c r="H12" s="347" t="e">
        <f>#REF!</f>
        <v>#REF!</v>
      </c>
      <c r="I12" s="347" t="e">
        <f>#REF!</f>
        <v>#REF!</v>
      </c>
    </row>
    <row r="13" spans="1:9">
      <c r="A13" s="340"/>
      <c r="B13" s="341" t="s">
        <v>315</v>
      </c>
      <c r="C13" s="341" t="s">
        <v>108</v>
      </c>
      <c r="D13" s="342"/>
      <c r="E13" s="494">
        <v>-1.09E-2</v>
      </c>
      <c r="F13" s="489">
        <v>-0.23319999999999999</v>
      </c>
      <c r="G13" s="480">
        <v>3.3099999999999997E-2</v>
      </c>
      <c r="H13" s="480">
        <v>0.10299999999999999</v>
      </c>
      <c r="I13" s="480">
        <v>-3.8899999999999997E-2</v>
      </c>
    </row>
    <row r="14" spans="1:9">
      <c r="A14" s="340"/>
      <c r="B14" s="481" t="s">
        <v>316</v>
      </c>
      <c r="C14" s="481"/>
      <c r="D14" s="412" t="e">
        <f>#REF!</f>
        <v>#REF!</v>
      </c>
      <c r="E14" s="492"/>
      <c r="F14" s="339"/>
      <c r="G14" s="341"/>
      <c r="H14" s="341"/>
      <c r="I14" s="341"/>
    </row>
    <row r="15" spans="1:9">
      <c r="A15" s="340"/>
      <c r="B15" s="341"/>
      <c r="C15" s="341"/>
      <c r="D15" s="342"/>
      <c r="E15" s="492"/>
      <c r="F15" s="339"/>
      <c r="G15" s="341"/>
      <c r="H15" s="341"/>
      <c r="I15" s="341"/>
    </row>
    <row r="16" spans="1:9" ht="15.75">
      <c r="A16" s="477" t="s">
        <v>421</v>
      </c>
      <c r="B16" s="343" t="s">
        <v>408</v>
      </c>
      <c r="C16" s="347" t="e">
        <f>#REF!</f>
        <v>#REF!</v>
      </c>
      <c r="D16" s="345" t="e">
        <f>#REF!</f>
        <v>#REF!</v>
      </c>
      <c r="E16" s="493" t="e">
        <f>#REF!</f>
        <v>#REF!</v>
      </c>
      <c r="F16" s="346" t="e">
        <f>#REF!</f>
        <v>#REF!</v>
      </c>
      <c r="G16" s="347" t="e">
        <f>#REF!</f>
        <v>#REF!</v>
      </c>
      <c r="H16" s="347" t="e">
        <f>#REF!</f>
        <v>#REF!</v>
      </c>
      <c r="I16" s="347" t="e">
        <f>#REF!</f>
        <v>#REF!</v>
      </c>
    </row>
    <row r="17" spans="1:9">
      <c r="A17" s="340"/>
      <c r="B17" s="341" t="s">
        <v>316</v>
      </c>
      <c r="C17" s="341"/>
      <c r="D17" s="348" t="e">
        <f>#REF!</f>
        <v>#REF!</v>
      </c>
      <c r="E17" s="492"/>
      <c r="F17" s="339"/>
      <c r="G17" s="341"/>
      <c r="H17" s="341"/>
      <c r="I17" s="341"/>
    </row>
    <row r="18" spans="1:9">
      <c r="A18" s="340"/>
      <c r="B18" s="341" t="s">
        <v>317</v>
      </c>
      <c r="C18" s="349" t="e">
        <f>#REF!</f>
        <v>#REF!</v>
      </c>
      <c r="D18" s="348" t="e">
        <f>#REF!</f>
        <v>#REF!</v>
      </c>
      <c r="E18" s="495" t="e">
        <f>#REF!</f>
        <v>#REF!</v>
      </c>
      <c r="F18" s="350" t="e">
        <f>#REF!</f>
        <v>#REF!</v>
      </c>
      <c r="G18" s="349" t="e">
        <f>#REF!</f>
        <v>#REF!</v>
      </c>
      <c r="H18" s="349" t="e">
        <f>#REF!</f>
        <v>#REF!</v>
      </c>
      <c r="I18" s="349" t="e">
        <f>#REF!</f>
        <v>#REF!</v>
      </c>
    </row>
    <row r="19" spans="1:9">
      <c r="A19" s="340"/>
      <c r="B19" s="341" t="s">
        <v>318</v>
      </c>
      <c r="C19" s="349" t="e">
        <f>#REF!</f>
        <v>#REF!</v>
      </c>
      <c r="D19" s="348" t="e">
        <f>#REF!</f>
        <v>#REF!</v>
      </c>
      <c r="E19" s="495" t="e">
        <f>#REF!</f>
        <v>#REF!</v>
      </c>
      <c r="F19" s="350" t="e">
        <f>#REF!</f>
        <v>#REF!</v>
      </c>
      <c r="G19" s="349" t="e">
        <f>#REF!</f>
        <v>#REF!</v>
      </c>
      <c r="H19" s="349" t="e">
        <f>#REF!</f>
        <v>#REF!</v>
      </c>
      <c r="I19" s="349" t="e">
        <f>#REF!</f>
        <v>#REF!</v>
      </c>
    </row>
    <row r="20" spans="1:9">
      <c r="A20" s="340"/>
      <c r="B20" s="341" t="s">
        <v>319</v>
      </c>
      <c r="C20" s="349" t="e">
        <f>#REF!</f>
        <v>#REF!</v>
      </c>
      <c r="D20" s="348" t="e">
        <f>#REF!</f>
        <v>#REF!</v>
      </c>
      <c r="E20" s="495" t="e">
        <f>#REF!</f>
        <v>#REF!</v>
      </c>
      <c r="F20" s="350" t="e">
        <f>#REF!</f>
        <v>#REF!</v>
      </c>
      <c r="G20" s="349" t="e">
        <f>#REF!</f>
        <v>#REF!</v>
      </c>
      <c r="H20" s="349" t="e">
        <f>#REF!</f>
        <v>#REF!</v>
      </c>
      <c r="I20" s="349" t="e">
        <f>#REF!</f>
        <v>#REF!</v>
      </c>
    </row>
    <row r="21" spans="1:9">
      <c r="A21" s="340"/>
      <c r="B21" s="341" t="s">
        <v>320</v>
      </c>
      <c r="C21" s="349" t="e">
        <f>#REF!</f>
        <v>#REF!</v>
      </c>
      <c r="D21" s="348" t="e">
        <f>#REF!</f>
        <v>#REF!</v>
      </c>
      <c r="E21" s="495" t="e">
        <f>#REF!</f>
        <v>#REF!</v>
      </c>
      <c r="F21" s="350" t="e">
        <f>#REF!</f>
        <v>#REF!</v>
      </c>
      <c r="G21" s="349" t="e">
        <f>#REF!</f>
        <v>#REF!</v>
      </c>
      <c r="H21" s="349" t="e">
        <f>#REF!</f>
        <v>#REF!</v>
      </c>
      <c r="I21" s="349" t="e">
        <f>#REF!</f>
        <v>#REF!</v>
      </c>
    </row>
    <row r="22" spans="1:9">
      <c r="A22" s="340"/>
      <c r="B22" s="341" t="s">
        <v>321</v>
      </c>
      <c r="C22" s="349" t="e">
        <f>#REF!</f>
        <v>#REF!</v>
      </c>
      <c r="D22" s="348" t="e">
        <f>#REF!</f>
        <v>#REF!</v>
      </c>
      <c r="E22" s="495" t="e">
        <f>#REF!</f>
        <v>#REF!</v>
      </c>
      <c r="F22" s="350" t="e">
        <f>#REF!</f>
        <v>#REF!</v>
      </c>
      <c r="G22" s="349" t="e">
        <f>#REF!</f>
        <v>#REF!</v>
      </c>
      <c r="H22" s="349" t="e">
        <f>#REF!</f>
        <v>#REF!</v>
      </c>
      <c r="I22" s="349" t="e">
        <f>#REF!</f>
        <v>#REF!</v>
      </c>
    </row>
    <row r="23" spans="1:9">
      <c r="A23" s="340"/>
      <c r="B23" s="341" t="s">
        <v>322</v>
      </c>
      <c r="C23" s="349" t="e">
        <f>#REF!</f>
        <v>#REF!</v>
      </c>
      <c r="D23" s="348" t="e">
        <f>#REF!</f>
        <v>#REF!</v>
      </c>
      <c r="E23" s="495" t="e">
        <f>#REF!</f>
        <v>#REF!</v>
      </c>
      <c r="F23" s="350" t="e">
        <f>#REF!</f>
        <v>#REF!</v>
      </c>
      <c r="G23" s="349" t="e">
        <f>#REF!</f>
        <v>#REF!</v>
      </c>
      <c r="H23" s="349" t="e">
        <f>#REF!</f>
        <v>#REF!</v>
      </c>
      <c r="I23" s="349" t="e">
        <f>#REF!</f>
        <v>#REF!</v>
      </c>
    </row>
    <row r="24" spans="1:9">
      <c r="A24" s="340"/>
      <c r="B24" s="341" t="s">
        <v>323</v>
      </c>
      <c r="C24" s="349" t="e">
        <f>#REF!</f>
        <v>#REF!</v>
      </c>
      <c r="D24" s="348" t="e">
        <f>#REF!</f>
        <v>#REF!</v>
      </c>
      <c r="E24" s="495" t="e">
        <f>#REF!</f>
        <v>#REF!</v>
      </c>
      <c r="F24" s="350" t="e">
        <f>#REF!</f>
        <v>#REF!</v>
      </c>
      <c r="G24" s="349" t="e">
        <f>#REF!</f>
        <v>#REF!</v>
      </c>
      <c r="H24" s="349" t="e">
        <f>#REF!</f>
        <v>#REF!</v>
      </c>
      <c r="I24" s="349" t="e">
        <f>#REF!</f>
        <v>#REF!</v>
      </c>
    </row>
    <row r="25" spans="1:9">
      <c r="A25" s="340"/>
      <c r="B25" s="341"/>
      <c r="C25" s="341"/>
      <c r="D25" s="342"/>
      <c r="E25" s="492"/>
      <c r="F25" s="339"/>
      <c r="G25" s="341"/>
      <c r="H25" s="341"/>
      <c r="I25" s="341"/>
    </row>
    <row r="26" spans="1:9">
      <c r="A26" s="340"/>
      <c r="B26" s="341" t="s">
        <v>324</v>
      </c>
      <c r="C26" s="341" t="e">
        <f>#REF!</f>
        <v>#REF!</v>
      </c>
      <c r="D26" s="342" t="e">
        <f>#REF!</f>
        <v>#REF!</v>
      </c>
      <c r="E26" s="492" t="e">
        <f>#REF!</f>
        <v>#REF!</v>
      </c>
      <c r="F26" s="339" t="e">
        <f>#REF!</f>
        <v>#REF!</v>
      </c>
      <c r="G26" s="341" t="e">
        <f>#REF!</f>
        <v>#REF!</v>
      </c>
      <c r="H26" s="341" t="e">
        <f>#REF!</f>
        <v>#REF!</v>
      </c>
      <c r="I26" s="341" t="e">
        <f>#REF!</f>
        <v>#REF!</v>
      </c>
    </row>
    <row r="27" spans="1:9">
      <c r="A27" s="340"/>
      <c r="B27" s="341" t="s">
        <v>325</v>
      </c>
      <c r="C27" s="349" t="e">
        <f>#REF!</f>
        <v>#REF!</v>
      </c>
      <c r="D27" s="348" t="e">
        <f>#REF!</f>
        <v>#REF!</v>
      </c>
      <c r="E27" s="495" t="e">
        <f>#REF!</f>
        <v>#REF!</v>
      </c>
      <c r="F27" s="350" t="e">
        <f>#REF!</f>
        <v>#REF!</v>
      </c>
      <c r="G27" s="349" t="e">
        <f>#REF!</f>
        <v>#REF!</v>
      </c>
      <c r="H27" s="349" t="e">
        <f>#REF!</f>
        <v>#REF!</v>
      </c>
      <c r="I27" s="349" t="e">
        <f>#REF!</f>
        <v>#REF!</v>
      </c>
    </row>
    <row r="28" spans="1:9">
      <c r="A28" s="340"/>
      <c r="B28" s="341" t="s">
        <v>326</v>
      </c>
      <c r="C28" s="349" t="e">
        <f>#REF!</f>
        <v>#REF!</v>
      </c>
      <c r="D28" s="348" t="e">
        <f>#REF!</f>
        <v>#REF!</v>
      </c>
      <c r="E28" s="495" t="e">
        <f>#REF!</f>
        <v>#REF!</v>
      </c>
      <c r="F28" s="350" t="e">
        <f>#REF!</f>
        <v>#REF!</v>
      </c>
      <c r="G28" s="349" t="e">
        <f>#REF!</f>
        <v>#REF!</v>
      </c>
      <c r="H28" s="349" t="e">
        <f>#REF!</f>
        <v>#REF!</v>
      </c>
      <c r="I28" s="349" t="e">
        <f>#REF!</f>
        <v>#REF!</v>
      </c>
    </row>
    <row r="29" spans="1:9">
      <c r="A29" s="340"/>
      <c r="B29" s="341" t="s">
        <v>327</v>
      </c>
      <c r="C29" s="349" t="e">
        <f>#REF!</f>
        <v>#REF!</v>
      </c>
      <c r="D29" s="348" t="e">
        <f>#REF!</f>
        <v>#REF!</v>
      </c>
      <c r="E29" s="495" t="e">
        <f>#REF!</f>
        <v>#REF!</v>
      </c>
      <c r="F29" s="350" t="e">
        <f>#REF!</f>
        <v>#REF!</v>
      </c>
      <c r="G29" s="349" t="e">
        <f>#REF!</f>
        <v>#REF!</v>
      </c>
      <c r="H29" s="349" t="e">
        <f>#REF!</f>
        <v>#REF!</v>
      </c>
      <c r="I29" s="349" t="e">
        <f>#REF!</f>
        <v>#REF!</v>
      </c>
    </row>
    <row r="30" spans="1:9">
      <c r="A30" s="340"/>
      <c r="B30" s="341" t="s">
        <v>380</v>
      </c>
      <c r="C30" s="349" t="e">
        <f>#REF!</f>
        <v>#REF!</v>
      </c>
      <c r="D30" s="348" t="e">
        <f>#REF!</f>
        <v>#REF!</v>
      </c>
      <c r="E30" s="495" t="e">
        <f>#REF!</f>
        <v>#REF!</v>
      </c>
      <c r="F30" s="350" t="e">
        <f>#REF!</f>
        <v>#REF!</v>
      </c>
      <c r="G30" s="349" t="e">
        <f>#REF!</f>
        <v>#REF!</v>
      </c>
      <c r="H30" s="349" t="e">
        <f>#REF!</f>
        <v>#REF!</v>
      </c>
      <c r="I30" s="349" t="e">
        <f>#REF!</f>
        <v>#REF!</v>
      </c>
    </row>
    <row r="31" spans="1:9">
      <c r="A31" s="340"/>
      <c r="B31" s="341" t="s">
        <v>328</v>
      </c>
      <c r="C31" s="349" t="e">
        <f>#REF!</f>
        <v>#REF!</v>
      </c>
      <c r="D31" s="348" t="e">
        <f>#REF!</f>
        <v>#REF!</v>
      </c>
      <c r="E31" s="495" t="e">
        <f>#REF!</f>
        <v>#REF!</v>
      </c>
      <c r="F31" s="350" t="e">
        <f>#REF!</f>
        <v>#REF!</v>
      </c>
      <c r="G31" s="349" t="e">
        <f>#REF!</f>
        <v>#REF!</v>
      </c>
      <c r="H31" s="349" t="e">
        <f>#REF!</f>
        <v>#REF!</v>
      </c>
      <c r="I31" s="349" t="e">
        <f>#REF!</f>
        <v>#REF!</v>
      </c>
    </row>
    <row r="32" spans="1:9">
      <c r="A32" s="340"/>
      <c r="B32" s="341" t="s">
        <v>329</v>
      </c>
      <c r="C32" s="349" t="e">
        <f>#REF!</f>
        <v>#REF!</v>
      </c>
      <c r="D32" s="348" t="e">
        <f>#REF!</f>
        <v>#REF!</v>
      </c>
      <c r="E32" s="495" t="e">
        <f>#REF!</f>
        <v>#REF!</v>
      </c>
      <c r="F32" s="350" t="e">
        <f>#REF!</f>
        <v>#REF!</v>
      </c>
      <c r="G32" s="349" t="e">
        <f>#REF!</f>
        <v>#REF!</v>
      </c>
      <c r="H32" s="349" t="e">
        <f>#REF!</f>
        <v>#REF!</v>
      </c>
      <c r="I32" s="349" t="e">
        <f>#REF!</f>
        <v>#REF!</v>
      </c>
    </row>
    <row r="33" spans="1:9">
      <c r="A33" s="484"/>
      <c r="B33" s="353"/>
      <c r="C33" s="353"/>
      <c r="D33" s="352"/>
      <c r="E33" s="496"/>
      <c r="F33" s="338"/>
      <c r="G33" s="353"/>
      <c r="H33" s="353"/>
      <c r="I33" s="353"/>
    </row>
    <row r="34" spans="1:9" ht="15.75">
      <c r="A34" s="477" t="s">
        <v>422</v>
      </c>
      <c r="B34" s="343" t="s">
        <v>423</v>
      </c>
      <c r="C34" s="347" t="e">
        <f>#REF!</f>
        <v>#REF!</v>
      </c>
      <c r="D34" s="345" t="e">
        <f>#REF!</f>
        <v>#REF!</v>
      </c>
      <c r="E34" s="493" t="e">
        <f>#REF!</f>
        <v>#REF!</v>
      </c>
      <c r="F34" s="346" t="e">
        <f>#REF!</f>
        <v>#REF!</v>
      </c>
      <c r="G34" s="347" t="e">
        <f>#REF!</f>
        <v>#REF!</v>
      </c>
      <c r="H34" s="347" t="e">
        <f>#REF!</f>
        <v>#REF!</v>
      </c>
      <c r="I34" s="347" t="e">
        <f>#REF!</f>
        <v>#REF!</v>
      </c>
    </row>
    <row r="35" spans="1:9" ht="15.75">
      <c r="A35" s="477"/>
      <c r="B35" s="343" t="s">
        <v>424</v>
      </c>
      <c r="C35" s="343"/>
      <c r="D35" s="344"/>
      <c r="E35" s="497"/>
      <c r="F35" s="337"/>
      <c r="G35" s="343"/>
      <c r="H35" s="343"/>
      <c r="I35" s="343"/>
    </row>
    <row r="36" spans="1:9">
      <c r="A36" s="340"/>
      <c r="B36" s="481" t="s">
        <v>316</v>
      </c>
      <c r="C36" s="481"/>
      <c r="D36" s="412" t="e">
        <f>#REF!</f>
        <v>#REF!</v>
      </c>
      <c r="E36" s="492"/>
      <c r="F36" s="339"/>
      <c r="G36" s="341"/>
      <c r="H36" s="341"/>
      <c r="I36" s="341"/>
    </row>
    <row r="37" spans="1:9">
      <c r="A37" s="340"/>
      <c r="B37" s="341" t="s">
        <v>330</v>
      </c>
      <c r="C37" s="349" t="e">
        <f>#REF!</f>
        <v>#REF!</v>
      </c>
      <c r="D37" s="348" t="e">
        <f>#REF!</f>
        <v>#REF!</v>
      </c>
      <c r="E37" s="495" t="e">
        <f>#REF!</f>
        <v>#REF!</v>
      </c>
      <c r="F37" s="350" t="e">
        <f>#REF!</f>
        <v>#REF!</v>
      </c>
      <c r="G37" s="349" t="e">
        <f>#REF!</f>
        <v>#REF!</v>
      </c>
      <c r="H37" s="349" t="e">
        <f>#REF!</f>
        <v>#REF!</v>
      </c>
      <c r="I37" s="349" t="e">
        <f>#REF!</f>
        <v>#REF!</v>
      </c>
    </row>
    <row r="38" spans="1:9">
      <c r="A38" s="340"/>
      <c r="B38" s="341" t="s">
        <v>331</v>
      </c>
      <c r="C38" s="349" t="e">
        <f>#REF!</f>
        <v>#REF!</v>
      </c>
      <c r="D38" s="348" t="e">
        <f>#REF!</f>
        <v>#REF!</v>
      </c>
      <c r="E38" s="495" t="e">
        <f>#REF!</f>
        <v>#REF!</v>
      </c>
      <c r="F38" s="350" t="e">
        <f>#REF!</f>
        <v>#REF!</v>
      </c>
      <c r="G38" s="349" t="e">
        <f>#REF!</f>
        <v>#REF!</v>
      </c>
      <c r="H38" s="349" t="e">
        <f>#REF!</f>
        <v>#REF!</v>
      </c>
      <c r="I38" s="349" t="e">
        <f>#REF!</f>
        <v>#REF!</v>
      </c>
    </row>
    <row r="39" spans="1:9">
      <c r="A39" s="340"/>
      <c r="B39" s="341" t="s">
        <v>332</v>
      </c>
      <c r="C39" s="349" t="e">
        <f>#REF!</f>
        <v>#REF!</v>
      </c>
      <c r="D39" s="348" t="e">
        <f>#REF!</f>
        <v>#REF!</v>
      </c>
      <c r="E39" s="495" t="e">
        <f>#REF!</f>
        <v>#REF!</v>
      </c>
      <c r="F39" s="350" t="e">
        <f>#REF!</f>
        <v>#REF!</v>
      </c>
      <c r="G39" s="349" t="e">
        <f>#REF!</f>
        <v>#REF!</v>
      </c>
      <c r="H39" s="349" t="e">
        <f>#REF!</f>
        <v>#REF!</v>
      </c>
      <c r="I39" s="349" t="e">
        <f>#REF!</f>
        <v>#REF!</v>
      </c>
    </row>
    <row r="40" spans="1:9">
      <c r="A40" s="340"/>
      <c r="B40" s="341" t="s">
        <v>333</v>
      </c>
      <c r="C40" s="349" t="e">
        <f>#REF!</f>
        <v>#REF!</v>
      </c>
      <c r="D40" s="348" t="e">
        <f>#REF!</f>
        <v>#REF!</v>
      </c>
      <c r="E40" s="495" t="e">
        <f>#REF!</f>
        <v>#REF!</v>
      </c>
      <c r="F40" s="350" t="e">
        <f>#REF!</f>
        <v>#REF!</v>
      </c>
      <c r="G40" s="349" t="e">
        <f>#REF!</f>
        <v>#REF!</v>
      </c>
      <c r="H40" s="349" t="e">
        <f>#REF!</f>
        <v>#REF!</v>
      </c>
      <c r="I40" s="349" t="e">
        <f>#REF!</f>
        <v>#REF!</v>
      </c>
    </row>
    <row r="41" spans="1:9">
      <c r="A41" s="340"/>
      <c r="B41" s="341" t="s">
        <v>335</v>
      </c>
      <c r="C41" s="349" t="e">
        <f>#REF!</f>
        <v>#REF!</v>
      </c>
      <c r="D41" s="348" t="e">
        <f>#REF!</f>
        <v>#REF!</v>
      </c>
      <c r="E41" s="495" t="e">
        <f>#REF!</f>
        <v>#REF!</v>
      </c>
      <c r="F41" s="350" t="e">
        <f>#REF!</f>
        <v>#REF!</v>
      </c>
      <c r="G41" s="349" t="e">
        <f>#REF!</f>
        <v>#REF!</v>
      </c>
      <c r="H41" s="349" t="e">
        <f>#REF!</f>
        <v>#REF!</v>
      </c>
      <c r="I41" s="349" t="e">
        <f>#REF!</f>
        <v>#REF!</v>
      </c>
    </row>
    <row r="42" spans="1:9">
      <c r="A42" s="340"/>
      <c r="B42" s="341" t="s">
        <v>336</v>
      </c>
      <c r="C42" s="349" t="e">
        <f>#REF!</f>
        <v>#REF!</v>
      </c>
      <c r="D42" s="348" t="e">
        <f>#REF!</f>
        <v>#REF!</v>
      </c>
      <c r="E42" s="495" t="e">
        <f>#REF!</f>
        <v>#REF!</v>
      </c>
      <c r="F42" s="350" t="e">
        <f>#REF!</f>
        <v>#REF!</v>
      </c>
      <c r="G42" s="349" t="e">
        <f>#REF!</f>
        <v>#REF!</v>
      </c>
      <c r="H42" s="349" t="e">
        <f>#REF!</f>
        <v>#REF!</v>
      </c>
      <c r="I42" s="349" t="e">
        <f>#REF!</f>
        <v>#REF!</v>
      </c>
    </row>
    <row r="43" spans="1:9">
      <c r="A43" s="340"/>
      <c r="B43" s="341" t="s">
        <v>337</v>
      </c>
      <c r="C43" s="341" t="e">
        <f>#REF!</f>
        <v>#REF!</v>
      </c>
      <c r="D43" s="342" t="e">
        <f>#REF!</f>
        <v>#REF!</v>
      </c>
      <c r="E43" s="492" t="e">
        <f>#REF!</f>
        <v>#REF!</v>
      </c>
      <c r="F43" s="339" t="e">
        <f>#REF!</f>
        <v>#REF!</v>
      </c>
      <c r="G43" s="341" t="e">
        <f>#REF!</f>
        <v>#REF!</v>
      </c>
      <c r="H43" s="341" t="e">
        <f>#REF!</f>
        <v>#REF!</v>
      </c>
      <c r="I43" s="341" t="e">
        <f>#REF!</f>
        <v>#REF!</v>
      </c>
    </row>
    <row r="44" spans="1:9">
      <c r="A44" s="340" t="s">
        <v>108</v>
      </c>
      <c r="B44" s="341" t="s">
        <v>338</v>
      </c>
      <c r="C44" s="349" t="e">
        <f>#REF!</f>
        <v>#REF!</v>
      </c>
      <c r="D44" s="348" t="e">
        <f>#REF!</f>
        <v>#REF!</v>
      </c>
      <c r="E44" s="495" t="e">
        <f>#REF!</f>
        <v>#REF!</v>
      </c>
      <c r="F44" s="350" t="e">
        <f>#REF!</f>
        <v>#REF!</v>
      </c>
      <c r="G44" s="349" t="e">
        <f>#REF!</f>
        <v>#REF!</v>
      </c>
      <c r="H44" s="349" t="e">
        <f>#REF!</f>
        <v>#REF!</v>
      </c>
      <c r="I44" s="349" t="e">
        <f>#REF!</f>
        <v>#REF!</v>
      </c>
    </row>
    <row r="45" spans="1:9">
      <c r="A45" s="340"/>
      <c r="B45" s="341" t="s">
        <v>339</v>
      </c>
      <c r="C45" s="349" t="e">
        <f>#REF!</f>
        <v>#REF!</v>
      </c>
      <c r="D45" s="348" t="e">
        <f>#REF!</f>
        <v>#REF!</v>
      </c>
      <c r="E45" s="495" t="e">
        <f>#REF!</f>
        <v>#REF!</v>
      </c>
      <c r="F45" s="350" t="e">
        <f>#REF!</f>
        <v>#REF!</v>
      </c>
      <c r="G45" s="349" t="e">
        <f>#REF!</f>
        <v>#REF!</v>
      </c>
      <c r="H45" s="349" t="e">
        <f>#REF!</f>
        <v>#REF!</v>
      </c>
      <c r="I45" s="349" t="e">
        <f>#REF!</f>
        <v>#REF!</v>
      </c>
    </row>
    <row r="46" spans="1:9">
      <c r="A46" s="340"/>
      <c r="B46" s="341" t="s">
        <v>340</v>
      </c>
      <c r="C46" s="349" t="e">
        <f>#REF!</f>
        <v>#REF!</v>
      </c>
      <c r="D46" s="348" t="e">
        <f>#REF!</f>
        <v>#REF!</v>
      </c>
      <c r="E46" s="495" t="e">
        <f>#REF!</f>
        <v>#REF!</v>
      </c>
      <c r="F46" s="350" t="e">
        <f>#REF!</f>
        <v>#REF!</v>
      </c>
      <c r="G46" s="349" t="e">
        <f>#REF!</f>
        <v>#REF!</v>
      </c>
      <c r="H46" s="349" t="e">
        <f>#REF!</f>
        <v>#REF!</v>
      </c>
      <c r="I46" s="349" t="e">
        <f>#REF!</f>
        <v>#REF!</v>
      </c>
    </row>
    <row r="47" spans="1:9">
      <c r="A47" s="340"/>
      <c r="B47" s="341" t="s">
        <v>341</v>
      </c>
      <c r="C47" s="349" t="e">
        <f>#REF!</f>
        <v>#REF!</v>
      </c>
      <c r="D47" s="348" t="e">
        <f>#REF!</f>
        <v>#REF!</v>
      </c>
      <c r="E47" s="495" t="e">
        <f>#REF!</f>
        <v>#REF!</v>
      </c>
      <c r="F47" s="350" t="e">
        <f>#REF!</f>
        <v>#REF!</v>
      </c>
      <c r="G47" s="349" t="e">
        <f>#REF!</f>
        <v>#REF!</v>
      </c>
      <c r="H47" s="349" t="e">
        <f>#REF!</f>
        <v>#REF!</v>
      </c>
      <c r="I47" s="349" t="e">
        <f>#REF!</f>
        <v>#REF!</v>
      </c>
    </row>
    <row r="48" spans="1:9">
      <c r="A48" s="340"/>
      <c r="B48" s="341" t="s">
        <v>342</v>
      </c>
      <c r="C48" s="349" t="e">
        <f>#REF!</f>
        <v>#REF!</v>
      </c>
      <c r="D48" s="348" t="e">
        <f>#REF!</f>
        <v>#REF!</v>
      </c>
      <c r="E48" s="495" t="e">
        <f>#REF!</f>
        <v>#REF!</v>
      </c>
      <c r="F48" s="350" t="e">
        <f>#REF!</f>
        <v>#REF!</v>
      </c>
      <c r="G48" s="349" t="e">
        <f>#REF!</f>
        <v>#REF!</v>
      </c>
      <c r="H48" s="349" t="e">
        <f>#REF!</f>
        <v>#REF!</v>
      </c>
      <c r="I48" s="349" t="e">
        <f>#REF!</f>
        <v>#REF!</v>
      </c>
    </row>
    <row r="49" spans="1:9">
      <c r="A49" s="484"/>
      <c r="B49" s="353"/>
      <c r="C49" s="353"/>
      <c r="D49" s="352"/>
      <c r="E49" s="496"/>
      <c r="F49" s="338"/>
      <c r="G49" s="353"/>
      <c r="H49" s="353"/>
      <c r="I49" s="353"/>
    </row>
    <row r="50" spans="1:9" ht="15.75">
      <c r="A50" s="477" t="s">
        <v>425</v>
      </c>
      <c r="B50" s="343" t="s">
        <v>410</v>
      </c>
      <c r="C50" s="347" t="e">
        <f>#REF!</f>
        <v>#REF!</v>
      </c>
      <c r="D50" s="345" t="e">
        <f>#REF!</f>
        <v>#REF!</v>
      </c>
      <c r="E50" s="493" t="e">
        <f>#REF!</f>
        <v>#REF!</v>
      </c>
      <c r="F50" s="346" t="e">
        <f>#REF!</f>
        <v>#REF!</v>
      </c>
      <c r="G50" s="347" t="e">
        <f>#REF!</f>
        <v>#REF!</v>
      </c>
      <c r="H50" s="347" t="e">
        <f>#REF!</f>
        <v>#REF!</v>
      </c>
      <c r="I50" s="347" t="e">
        <f>#REF!</f>
        <v>#REF!</v>
      </c>
    </row>
    <row r="51" spans="1:9">
      <c r="A51" s="340"/>
      <c r="B51" s="481" t="s">
        <v>316</v>
      </c>
      <c r="C51" s="481"/>
      <c r="D51" s="412" t="e">
        <f>#REF!</f>
        <v>#REF!</v>
      </c>
      <c r="E51" s="492"/>
      <c r="F51" s="339"/>
      <c r="G51" s="341"/>
      <c r="H51" s="341"/>
      <c r="I51" s="341"/>
    </row>
    <row r="52" spans="1:9">
      <c r="A52" s="340"/>
      <c r="B52" s="341" t="s">
        <v>343</v>
      </c>
      <c r="C52" s="349" t="e">
        <f>#REF!</f>
        <v>#REF!</v>
      </c>
      <c r="D52" s="348" t="e">
        <f>#REF!</f>
        <v>#REF!</v>
      </c>
      <c r="E52" s="495" t="e">
        <f>#REF!</f>
        <v>#REF!</v>
      </c>
      <c r="F52" s="350" t="e">
        <f>#REF!</f>
        <v>#REF!</v>
      </c>
      <c r="G52" s="349" t="e">
        <f>#REF!</f>
        <v>#REF!</v>
      </c>
      <c r="H52" s="349" t="e">
        <f>#REF!</f>
        <v>#REF!</v>
      </c>
      <c r="I52" s="349" t="e">
        <f>#REF!</f>
        <v>#REF!</v>
      </c>
    </row>
    <row r="53" spans="1:9">
      <c r="A53" s="340"/>
      <c r="B53" s="341" t="s">
        <v>344</v>
      </c>
      <c r="C53" s="349" t="e">
        <f>#REF!</f>
        <v>#REF!</v>
      </c>
      <c r="D53" s="348" t="e">
        <f>#REF!</f>
        <v>#REF!</v>
      </c>
      <c r="E53" s="495" t="e">
        <f>#REF!</f>
        <v>#REF!</v>
      </c>
      <c r="F53" s="350" t="e">
        <f>#REF!</f>
        <v>#REF!</v>
      </c>
      <c r="G53" s="349" t="e">
        <f>#REF!</f>
        <v>#REF!</v>
      </c>
      <c r="H53" s="349" t="e">
        <f>#REF!</f>
        <v>#REF!</v>
      </c>
      <c r="I53" s="349" t="e">
        <f>#REF!</f>
        <v>#REF!</v>
      </c>
    </row>
    <row r="54" spans="1:9">
      <c r="A54" s="340"/>
      <c r="B54" s="341" t="s">
        <v>345</v>
      </c>
      <c r="C54" s="349" t="e">
        <f>#REF!</f>
        <v>#REF!</v>
      </c>
      <c r="D54" s="349" t="e">
        <f>#REF!</f>
        <v>#REF!</v>
      </c>
      <c r="E54" s="349" t="e">
        <f>#REF!</f>
        <v>#REF!</v>
      </c>
      <c r="F54" s="349" t="e">
        <f>#REF!</f>
        <v>#REF!</v>
      </c>
      <c r="G54" s="349" t="e">
        <f>#REF!</f>
        <v>#REF!</v>
      </c>
      <c r="H54" s="349" t="e">
        <f>#REF!</f>
        <v>#REF!</v>
      </c>
      <c r="I54" s="349" t="e">
        <f>#REF!</f>
        <v>#REF!</v>
      </c>
    </row>
    <row r="55" spans="1:9">
      <c r="A55" s="340"/>
      <c r="B55" s="341" t="s">
        <v>346</v>
      </c>
      <c r="C55" s="349" t="e">
        <f>#REF!</f>
        <v>#REF!</v>
      </c>
      <c r="D55" s="349" t="e">
        <f>#REF!</f>
        <v>#REF!</v>
      </c>
      <c r="E55" s="349" t="e">
        <f>#REF!</f>
        <v>#REF!</v>
      </c>
      <c r="F55" s="349" t="e">
        <f>#REF!</f>
        <v>#REF!</v>
      </c>
      <c r="G55" s="349" t="e">
        <f>#REF!</f>
        <v>#REF!</v>
      </c>
      <c r="H55" s="349" t="e">
        <f>#REF!</f>
        <v>#REF!</v>
      </c>
      <c r="I55" s="349" t="e">
        <f>#REF!</f>
        <v>#REF!</v>
      </c>
    </row>
    <row r="56" spans="1:9">
      <c r="A56" s="340"/>
      <c r="B56" s="341" t="s">
        <v>553</v>
      </c>
      <c r="C56" s="349" t="e">
        <f>#REF!</f>
        <v>#REF!</v>
      </c>
      <c r="D56" s="349" t="e">
        <f>#REF!</f>
        <v>#REF!</v>
      </c>
      <c r="E56" s="349" t="e">
        <f>#REF!</f>
        <v>#REF!</v>
      </c>
      <c r="F56" s="349" t="e">
        <f>#REF!</f>
        <v>#REF!</v>
      </c>
      <c r="G56" s="349" t="e">
        <f>#REF!</f>
        <v>#REF!</v>
      </c>
      <c r="H56" s="349" t="e">
        <f>#REF!</f>
        <v>#REF!</v>
      </c>
      <c r="I56" s="349" t="e">
        <f>#REF!</f>
        <v>#REF!</v>
      </c>
    </row>
    <row r="57" spans="1:9">
      <c r="A57" s="340"/>
      <c r="B57" s="341"/>
      <c r="C57" s="341"/>
      <c r="D57" s="342"/>
      <c r="E57" s="492"/>
      <c r="F57" s="339"/>
      <c r="G57" s="341"/>
      <c r="H57" s="341"/>
      <c r="I57" s="341"/>
    </row>
    <row r="58" spans="1:9" ht="15.75">
      <c r="A58" s="477" t="s">
        <v>426</v>
      </c>
      <c r="B58" s="343" t="s">
        <v>427</v>
      </c>
      <c r="C58" s="347" t="e">
        <f>#REF!</f>
        <v>#REF!</v>
      </c>
      <c r="D58" s="345" t="e">
        <f>#REF!</f>
        <v>#REF!</v>
      </c>
      <c r="E58" s="493" t="e">
        <f>#REF!</f>
        <v>#REF!</v>
      </c>
      <c r="F58" s="346" t="e">
        <f>#REF!</f>
        <v>#REF!</v>
      </c>
      <c r="G58" s="347" t="e">
        <f>#REF!</f>
        <v>#REF!</v>
      </c>
      <c r="H58" s="347" t="e">
        <f>#REF!</f>
        <v>#REF!</v>
      </c>
      <c r="I58" s="347" t="e">
        <f>#REF!</f>
        <v>#REF!</v>
      </c>
    </row>
    <row r="59" spans="1:9">
      <c r="A59" s="340"/>
      <c r="B59" s="481" t="s">
        <v>316</v>
      </c>
      <c r="C59" s="481"/>
      <c r="D59" s="412" t="e">
        <f>#REF!</f>
        <v>#REF!</v>
      </c>
      <c r="E59" s="492"/>
      <c r="F59" s="339"/>
      <c r="G59" s="341"/>
      <c r="H59" s="341"/>
      <c r="I59" s="341"/>
    </row>
    <row r="60" spans="1:9">
      <c r="A60" s="340"/>
      <c r="B60" s="341" t="s">
        <v>347</v>
      </c>
      <c r="C60" s="349" t="e">
        <f>#REF!</f>
        <v>#REF!</v>
      </c>
      <c r="D60" s="348" t="e">
        <f>#REF!</f>
        <v>#REF!</v>
      </c>
      <c r="E60" s="495" t="e">
        <f>#REF!</f>
        <v>#REF!</v>
      </c>
      <c r="F60" s="350" t="e">
        <f>#REF!</f>
        <v>#REF!</v>
      </c>
      <c r="G60" s="349" t="e">
        <f>#REF!</f>
        <v>#REF!</v>
      </c>
      <c r="H60" s="349" t="e">
        <f>#REF!</f>
        <v>#REF!</v>
      </c>
      <c r="I60" s="349" t="e">
        <f>#REF!</f>
        <v>#REF!</v>
      </c>
    </row>
    <row r="61" spans="1:9">
      <c r="A61" s="484"/>
      <c r="B61" s="353"/>
      <c r="C61" s="353"/>
      <c r="D61" s="352"/>
      <c r="E61" s="496"/>
      <c r="F61" s="338"/>
      <c r="G61" s="353"/>
      <c r="H61" s="353"/>
      <c r="I61" s="353"/>
    </row>
    <row r="62" spans="1:9" ht="15.75">
      <c r="A62" s="477" t="s">
        <v>428</v>
      </c>
      <c r="B62" s="343" t="s">
        <v>412</v>
      </c>
      <c r="C62" s="347" t="e">
        <f>#REF!</f>
        <v>#REF!</v>
      </c>
      <c r="D62" s="345" t="e">
        <f>#REF!</f>
        <v>#REF!</v>
      </c>
      <c r="E62" s="493" t="e">
        <f>#REF!</f>
        <v>#REF!</v>
      </c>
      <c r="F62" s="346" t="e">
        <f>#REF!</f>
        <v>#REF!</v>
      </c>
      <c r="G62" s="347" t="e">
        <f>#REF!</f>
        <v>#REF!</v>
      </c>
      <c r="H62" s="347" t="e">
        <f>#REF!</f>
        <v>#REF!</v>
      </c>
      <c r="I62" s="347" t="e">
        <f>#REF!</f>
        <v>#REF!</v>
      </c>
    </row>
    <row r="63" spans="1:9">
      <c r="A63" s="340"/>
      <c r="B63" s="481" t="s">
        <v>316</v>
      </c>
      <c r="C63" s="481"/>
      <c r="D63" s="412" t="e">
        <f>#REF!</f>
        <v>#REF!</v>
      </c>
      <c r="E63" s="492"/>
      <c r="F63" s="339"/>
      <c r="G63" s="341"/>
      <c r="H63" s="341"/>
      <c r="I63" s="341"/>
    </row>
    <row r="64" spans="1:9">
      <c r="A64" s="340"/>
      <c r="B64" s="341" t="s">
        <v>348</v>
      </c>
      <c r="C64" s="349" t="e">
        <f>#REF!</f>
        <v>#REF!</v>
      </c>
      <c r="D64" s="348" t="e">
        <f>#REF!</f>
        <v>#REF!</v>
      </c>
      <c r="E64" s="495" t="e">
        <f>#REF!</f>
        <v>#REF!</v>
      </c>
      <c r="F64" s="350" t="e">
        <f>#REF!</f>
        <v>#REF!</v>
      </c>
      <c r="G64" s="349" t="e">
        <f>#REF!</f>
        <v>#REF!</v>
      </c>
      <c r="H64" s="349" t="e">
        <f>#REF!</f>
        <v>#REF!</v>
      </c>
      <c r="I64" s="349" t="e">
        <f>#REF!</f>
        <v>#REF!</v>
      </c>
    </row>
    <row r="65" spans="1:9">
      <c r="A65" s="340"/>
      <c r="B65" s="341" t="s">
        <v>349</v>
      </c>
      <c r="C65" s="349" t="e">
        <f>#REF!</f>
        <v>#REF!</v>
      </c>
      <c r="D65" s="348" t="e">
        <f>#REF!</f>
        <v>#REF!</v>
      </c>
      <c r="E65" s="495" t="e">
        <f>#REF!</f>
        <v>#REF!</v>
      </c>
      <c r="F65" s="350" t="e">
        <f>#REF!</f>
        <v>#REF!</v>
      </c>
      <c r="G65" s="349" t="e">
        <f>#REF!</f>
        <v>#REF!</v>
      </c>
      <c r="H65" s="349" t="e">
        <f>#REF!</f>
        <v>#REF!</v>
      </c>
      <c r="I65" s="349" t="e">
        <f>#REF!</f>
        <v>#REF!</v>
      </c>
    </row>
    <row r="66" spans="1:9">
      <c r="A66" s="340"/>
      <c r="B66" s="341"/>
      <c r="C66" s="341"/>
      <c r="D66" s="342"/>
      <c r="E66" s="492"/>
      <c r="F66" s="339"/>
      <c r="G66" s="341"/>
      <c r="H66" s="341"/>
      <c r="I66" s="341"/>
    </row>
    <row r="67" spans="1:9" ht="15.75">
      <c r="A67" s="477" t="s">
        <v>429</v>
      </c>
      <c r="B67" s="343" t="s">
        <v>413</v>
      </c>
      <c r="C67" s="347" t="e">
        <f>#REF!</f>
        <v>#REF!</v>
      </c>
      <c r="D67" s="345" t="e">
        <f>#REF!</f>
        <v>#REF!</v>
      </c>
      <c r="E67" s="493" t="e">
        <f>#REF!</f>
        <v>#REF!</v>
      </c>
      <c r="F67" s="346" t="e">
        <f>#REF!</f>
        <v>#REF!</v>
      </c>
      <c r="G67" s="347" t="e">
        <f>#REF!</f>
        <v>#REF!</v>
      </c>
      <c r="H67" s="347" t="e">
        <f>#REF!</f>
        <v>#REF!</v>
      </c>
      <c r="I67" s="347" t="e">
        <f>#REF!</f>
        <v>#REF!</v>
      </c>
    </row>
    <row r="68" spans="1:9">
      <c r="A68" s="340"/>
      <c r="B68" s="481" t="s">
        <v>316</v>
      </c>
      <c r="C68" s="481"/>
      <c r="D68" s="412" t="e">
        <f>#REF!</f>
        <v>#REF!</v>
      </c>
      <c r="E68" s="492"/>
      <c r="F68" s="339"/>
      <c r="G68" s="341"/>
      <c r="H68" s="341"/>
      <c r="I68" s="341"/>
    </row>
    <row r="69" spans="1:9">
      <c r="A69" s="340"/>
      <c r="B69" s="341" t="s">
        <v>350</v>
      </c>
      <c r="C69" s="349" t="e">
        <f>#REF!</f>
        <v>#REF!</v>
      </c>
      <c r="D69" s="348" t="e">
        <f>#REF!</f>
        <v>#REF!</v>
      </c>
      <c r="E69" s="495" t="e">
        <f>#REF!</f>
        <v>#REF!</v>
      </c>
      <c r="F69" s="350" t="e">
        <f>#REF!</f>
        <v>#REF!</v>
      </c>
      <c r="G69" s="349" t="e">
        <f>#REF!</f>
        <v>#REF!</v>
      </c>
      <c r="H69" s="349" t="e">
        <f>#REF!</f>
        <v>#REF!</v>
      </c>
      <c r="I69" s="349" t="e">
        <f>#REF!</f>
        <v>#REF!</v>
      </c>
    </row>
    <row r="70" spans="1:9">
      <c r="A70" s="340"/>
      <c r="B70" s="341" t="s">
        <v>351</v>
      </c>
      <c r="C70" s="349" t="e">
        <f>#REF!</f>
        <v>#REF!</v>
      </c>
      <c r="D70" s="348" t="e">
        <f>#REF!</f>
        <v>#REF!</v>
      </c>
      <c r="E70" s="495" t="e">
        <f>#REF!</f>
        <v>#REF!</v>
      </c>
      <c r="F70" s="350" t="e">
        <f>#REF!</f>
        <v>#REF!</v>
      </c>
      <c r="G70" s="349" t="e">
        <f>#REF!</f>
        <v>#REF!</v>
      </c>
      <c r="H70" s="349" t="e">
        <f>#REF!</f>
        <v>#REF!</v>
      </c>
      <c r="I70" s="349" t="e">
        <f>#REF!</f>
        <v>#REF!</v>
      </c>
    </row>
    <row r="71" spans="1:9">
      <c r="A71" s="353"/>
      <c r="B71" s="353"/>
      <c r="C71" s="353"/>
      <c r="D71" s="352"/>
      <c r="E71" s="496"/>
      <c r="F71" s="338"/>
      <c r="G71" s="353"/>
      <c r="H71" s="353"/>
      <c r="I71" s="353"/>
    </row>
    <row r="74" spans="1:9" ht="15.75">
      <c r="A74" s="518" t="s">
        <v>449</v>
      </c>
    </row>
    <row r="76" spans="1:9">
      <c r="B76" s="596" t="s">
        <v>317</v>
      </c>
      <c r="C76" s="596"/>
      <c r="D76" s="597"/>
      <c r="E76" s="601" t="e">
        <f>#REF!</f>
        <v>#REF!</v>
      </c>
      <c r="F76" s="598" t="e">
        <f>#REF!</f>
        <v>#REF!</v>
      </c>
      <c r="G76" s="600" t="e">
        <f>#REF!</f>
        <v>#REF!</v>
      </c>
      <c r="H76" s="598" t="e">
        <f>#REF!</f>
        <v>#REF!</v>
      </c>
      <c r="I76" s="598" t="e">
        <f>#REF!</f>
        <v>#REF!</v>
      </c>
    </row>
    <row r="77" spans="1:9">
      <c r="B77" s="342" t="s">
        <v>318</v>
      </c>
      <c r="C77" s="342"/>
      <c r="D77" s="335"/>
      <c r="E77" s="492">
        <f>LÄNTINEN!L209</f>
        <v>1110</v>
      </c>
      <c r="F77" s="339">
        <f>LÄNTINEN!M209</f>
        <v>570</v>
      </c>
      <c r="G77" s="341">
        <f>LÄNTINEN!N209</f>
        <v>480</v>
      </c>
      <c r="H77" s="339">
        <f>LÄNTINEN!O209</f>
        <v>480</v>
      </c>
      <c r="I77" s="339">
        <f>LÄNTINEN!P209</f>
        <v>1000</v>
      </c>
    </row>
    <row r="78" spans="1:9">
      <c r="B78" s="342" t="s">
        <v>319</v>
      </c>
      <c r="C78" s="342"/>
      <c r="D78" s="335"/>
      <c r="E78" s="492" t="e">
        <f>'KESKINEN SP3'!#REF!</f>
        <v>#REF!</v>
      </c>
      <c r="F78" s="339" t="e">
        <f>'KESKINEN SP3'!#REF!</f>
        <v>#REF!</v>
      </c>
      <c r="G78" s="341" t="e">
        <f>'KESKINEN SP3'!#REF!</f>
        <v>#REF!</v>
      </c>
      <c r="H78" s="339" t="e">
        <f>'KESKINEN SP3'!#REF!</f>
        <v>#REF!</v>
      </c>
      <c r="I78" s="339" t="e">
        <f>'KESKINEN SP3'!#REF!</f>
        <v>#REF!</v>
      </c>
    </row>
    <row r="79" spans="1:9">
      <c r="B79" s="342" t="s">
        <v>320</v>
      </c>
      <c r="C79" s="342"/>
      <c r="D79" s="335"/>
      <c r="E79" s="492" t="e">
        <f>'POHJOINEN SP4'!#REF!</f>
        <v>#REF!</v>
      </c>
      <c r="F79" s="339" t="e">
        <f>'POHJOINEN SP4'!#REF!</f>
        <v>#REF!</v>
      </c>
      <c r="G79" s="341" t="e">
        <f>'POHJOINEN SP4'!#REF!</f>
        <v>#REF!</v>
      </c>
      <c r="H79" s="339" t="e">
        <f>'POHJOINEN SP4'!#REF!</f>
        <v>#REF!</v>
      </c>
      <c r="I79" s="339" t="e">
        <f>'POHJOINEN SP4'!#REF!</f>
        <v>#REF!</v>
      </c>
    </row>
    <row r="80" spans="1:9">
      <c r="B80" s="342" t="s">
        <v>321</v>
      </c>
      <c r="C80" s="342"/>
      <c r="D80" s="335"/>
      <c r="E80" s="492" t="e">
        <f>#REF!</f>
        <v>#REF!</v>
      </c>
      <c r="F80" s="339" t="e">
        <f>#REF!</f>
        <v>#REF!</v>
      </c>
      <c r="G80" s="341" t="e">
        <f>#REF!</f>
        <v>#REF!</v>
      </c>
      <c r="H80" s="339" t="e">
        <f>#REF!</f>
        <v>#REF!</v>
      </c>
      <c r="I80" s="339" t="e">
        <f>#REF!</f>
        <v>#REF!</v>
      </c>
    </row>
    <row r="81" spans="1:9">
      <c r="B81" s="342" t="s">
        <v>322</v>
      </c>
      <c r="C81" s="342"/>
      <c r="D81" s="335"/>
      <c r="E81" s="492" t="e">
        <f>KAAKKOINEN!#REF!</f>
        <v>#REF!</v>
      </c>
      <c r="F81" s="339" t="e">
        <f>KAAKKOINEN!#REF!</f>
        <v>#REF!</v>
      </c>
      <c r="G81" s="341" t="e">
        <f>KAAKKOINEN!#REF!</f>
        <v>#REF!</v>
      </c>
      <c r="H81" s="339" t="e">
        <f>KAAKKOINEN!#REF!</f>
        <v>#REF!</v>
      </c>
      <c r="I81" s="339" t="e">
        <f>KAAKKOINEN!#REF!</f>
        <v>#REF!</v>
      </c>
    </row>
    <row r="82" spans="1:9">
      <c r="B82" s="352" t="s">
        <v>323</v>
      </c>
      <c r="C82" s="352"/>
      <c r="D82" s="599"/>
      <c r="E82" s="496">
        <f>ITÄINEN!L252</f>
        <v>10</v>
      </c>
      <c r="F82" s="338">
        <f>ITÄINEN!M252</f>
        <v>0</v>
      </c>
      <c r="G82" s="353">
        <f>ITÄINEN!N252</f>
        <v>0</v>
      </c>
      <c r="H82" s="338">
        <f>ITÄINEN!O252</f>
        <v>0</v>
      </c>
      <c r="I82" s="338">
        <f>ITÄINEN!P252</f>
        <v>0</v>
      </c>
    </row>
    <row r="84" spans="1:9" ht="15.75">
      <c r="B84" s="333" t="s">
        <v>448</v>
      </c>
      <c r="E84" s="333" t="e">
        <f>SUM(E76:E83)</f>
        <v>#REF!</v>
      </c>
      <c r="F84" s="333" t="e">
        <f>SUM(F76:F83)</f>
        <v>#REF!</v>
      </c>
      <c r="G84" s="333" t="e">
        <f>SUM(G76:G83)</f>
        <v>#REF!</v>
      </c>
      <c r="H84" s="333" t="e">
        <f>SUM(H76:H83)</f>
        <v>#REF!</v>
      </c>
      <c r="I84" s="333" t="e">
        <f>SUM(I76:I83)</f>
        <v>#REF!</v>
      </c>
    </row>
    <row r="85" spans="1:9" ht="15.75">
      <c r="E85" s="519" t="e">
        <f>E84/1000</f>
        <v>#REF!</v>
      </c>
      <c r="F85" s="519" t="e">
        <f>F84/1000</f>
        <v>#REF!</v>
      </c>
      <c r="G85" s="519" t="e">
        <f>G84/1000</f>
        <v>#REF!</v>
      </c>
      <c r="H85" s="519" t="e">
        <f>H84/1000</f>
        <v>#REF!</v>
      </c>
      <c r="I85" s="519" t="e">
        <f>I84/1000</f>
        <v>#REF!</v>
      </c>
    </row>
    <row r="88" spans="1:9">
      <c r="D88" s="450"/>
    </row>
    <row r="89" spans="1:9" ht="18">
      <c r="A89" s="354" t="s">
        <v>575</v>
      </c>
      <c r="B89" s="354"/>
      <c r="C89" s="354"/>
      <c r="D89" s="354"/>
      <c r="E89"/>
      <c r="F89"/>
      <c r="G89"/>
      <c r="H89"/>
      <c r="I89"/>
    </row>
    <row r="90" spans="1:9" ht="18">
      <c r="A90" s="354" t="s">
        <v>434</v>
      </c>
      <c r="B90" s="354"/>
      <c r="C90" s="354"/>
      <c r="D90" s="354"/>
      <c r="E90"/>
      <c r="F90"/>
      <c r="G90"/>
      <c r="H90"/>
      <c r="I90"/>
    </row>
    <row r="91" spans="1:9" ht="18">
      <c r="A91" s="354"/>
      <c r="B91" s="354"/>
      <c r="C91" s="354"/>
      <c r="D91" s="354"/>
      <c r="E91"/>
      <c r="F91"/>
      <c r="G91"/>
      <c r="H91"/>
      <c r="I91"/>
    </row>
    <row r="92" spans="1:9">
      <c r="A92" s="465"/>
      <c r="B92" s="465"/>
      <c r="C92" s="468"/>
      <c r="D92" s="467"/>
      <c r="E92" s="465"/>
      <c r="F92" s="465"/>
      <c r="G92" s="465"/>
      <c r="H92" s="509"/>
      <c r="I92" s="509"/>
    </row>
    <row r="93" spans="1:9" ht="15.75" thickBot="1">
      <c r="A93" s="449" t="s">
        <v>406</v>
      </c>
      <c r="B93" s="447" t="s">
        <v>415</v>
      </c>
      <c r="C93" s="453" t="s">
        <v>562</v>
      </c>
      <c r="D93" s="452" t="s">
        <v>407</v>
      </c>
      <c r="E93" s="448" t="s">
        <v>416</v>
      </c>
      <c r="F93" s="448" t="s">
        <v>458</v>
      </c>
      <c r="G93" s="448" t="s">
        <v>563</v>
      </c>
      <c r="H93" s="510"/>
      <c r="I93" s="510"/>
    </row>
    <row r="94" spans="1:9">
      <c r="A94" s="469"/>
      <c r="B94" s="470"/>
      <c r="C94" s="472"/>
      <c r="D94" s="471"/>
      <c r="E94" s="471"/>
      <c r="F94" s="471"/>
      <c r="G94" s="471"/>
      <c r="H94" s="510"/>
      <c r="I94" s="510"/>
    </row>
    <row r="95" spans="1:9">
      <c r="A95" s="473"/>
      <c r="B95" s="473" t="s">
        <v>440</v>
      </c>
      <c r="C95" s="475">
        <v>16.399999999999999</v>
      </c>
      <c r="D95" s="476">
        <v>15.3</v>
      </c>
      <c r="E95" s="474">
        <v>14.9</v>
      </c>
      <c r="F95" s="474">
        <v>12.4</v>
      </c>
      <c r="G95" s="474">
        <v>13.7</v>
      </c>
      <c r="H95" s="511"/>
      <c r="I95" s="511"/>
    </row>
    <row r="96" spans="1:9">
      <c r="A96" s="473"/>
      <c r="B96" s="473" t="s">
        <v>191</v>
      </c>
      <c r="C96" s="475">
        <v>0.4</v>
      </c>
      <c r="D96" s="476">
        <v>0.9</v>
      </c>
      <c r="E96" s="474">
        <v>1.6</v>
      </c>
      <c r="F96" s="474">
        <v>1.6</v>
      </c>
      <c r="G96" s="474">
        <v>1.3</v>
      </c>
      <c r="H96" s="511"/>
      <c r="I96" s="511"/>
    </row>
    <row r="97" spans="1:9">
      <c r="A97" s="473"/>
      <c r="B97" s="473" t="s">
        <v>441</v>
      </c>
      <c r="C97" s="475">
        <v>2.5</v>
      </c>
      <c r="D97" s="476">
        <v>2.5</v>
      </c>
      <c r="E97" s="474">
        <v>2.9</v>
      </c>
      <c r="F97" s="474">
        <v>3.6</v>
      </c>
      <c r="G97" s="474">
        <v>4.3</v>
      </c>
      <c r="H97" s="511"/>
      <c r="I97" s="511"/>
    </row>
    <row r="98" spans="1:9">
      <c r="A98" s="473"/>
      <c r="B98" s="473" t="s">
        <v>358</v>
      </c>
      <c r="C98" s="475">
        <v>0.8</v>
      </c>
      <c r="D98" s="476">
        <v>0.8</v>
      </c>
      <c r="E98" s="474">
        <v>0.8</v>
      </c>
      <c r="F98" s="474">
        <v>0.8</v>
      </c>
      <c r="G98" s="474">
        <v>0.8</v>
      </c>
      <c r="H98" s="511"/>
      <c r="I98" s="511"/>
    </row>
    <row r="99" spans="1:9">
      <c r="A99" s="473"/>
      <c r="B99" s="473" t="s">
        <v>442</v>
      </c>
      <c r="C99" s="475">
        <v>0.2</v>
      </c>
      <c r="D99" s="476" t="e">
        <f>#REF!/1000</f>
        <v>#REF!</v>
      </c>
      <c r="E99" s="474" t="e">
        <f>#REF!/1000</f>
        <v>#REF!</v>
      </c>
      <c r="F99" s="474" t="e">
        <f>#REF!/1000</f>
        <v>#REF!</v>
      </c>
      <c r="G99" s="474">
        <v>0</v>
      </c>
      <c r="H99" s="511"/>
      <c r="I99" s="511"/>
    </row>
    <row r="100" spans="1:9" ht="15.75" thickBot="1">
      <c r="A100" s="449"/>
      <c r="B100" s="449"/>
      <c r="C100" s="459"/>
      <c r="D100" s="460"/>
      <c r="E100" s="458"/>
      <c r="F100" s="458"/>
      <c r="G100" s="458"/>
      <c r="H100" s="511"/>
      <c r="I100" s="511"/>
    </row>
    <row r="101" spans="1:9">
      <c r="A101" s="446"/>
      <c r="B101" s="450"/>
      <c r="C101" s="456"/>
      <c r="D101" s="457"/>
      <c r="E101" s="454"/>
      <c r="F101" s="454"/>
      <c r="G101" s="454"/>
      <c r="H101" s="511"/>
      <c r="I101" s="511"/>
    </row>
    <row r="102" spans="1:9">
      <c r="A102" s="446" t="s">
        <v>435</v>
      </c>
      <c r="B102" s="351" t="s">
        <v>408</v>
      </c>
      <c r="C102" s="456">
        <f>SUM(C95:C101)</f>
        <v>20.299999999999997</v>
      </c>
      <c r="D102" s="457" t="e">
        <f>SUM(D95:D101)</f>
        <v>#REF!</v>
      </c>
      <c r="E102" s="454" t="e">
        <f>SUM(E95:E101)</f>
        <v>#REF!</v>
      </c>
      <c r="F102" s="454" t="e">
        <f>SUM(F95:F101)</f>
        <v>#REF!</v>
      </c>
      <c r="G102" s="454">
        <f>SUM(G95:G101)</f>
        <v>20.100000000000001</v>
      </c>
      <c r="H102" s="511"/>
      <c r="I102" s="511"/>
    </row>
    <row r="103" spans="1:9">
      <c r="A103" s="445"/>
      <c r="B103" s="445"/>
      <c r="C103" s="463"/>
      <c r="D103" s="464"/>
      <c r="E103" s="461"/>
      <c r="F103" s="461"/>
      <c r="G103" s="461"/>
      <c r="H103" s="512"/>
      <c r="I103" s="512"/>
    </row>
    <row r="138" spans="1:7" ht="18">
      <c r="A138" s="354" t="s">
        <v>575</v>
      </c>
      <c r="B138" s="354"/>
      <c r="C138" s="354"/>
      <c r="D138" s="354"/>
      <c r="E138"/>
      <c r="F138"/>
      <c r="G138"/>
    </row>
    <row r="139" spans="1:7" ht="18">
      <c r="A139" s="354" t="s">
        <v>436</v>
      </c>
      <c r="B139" s="354"/>
      <c r="C139" s="354"/>
      <c r="D139" s="354"/>
      <c r="E139"/>
      <c r="F139"/>
      <c r="G139"/>
    </row>
    <row r="140" spans="1:7" ht="18">
      <c r="A140" s="354"/>
      <c r="B140" s="354"/>
      <c r="C140" s="354"/>
      <c r="D140" s="354"/>
      <c r="E140"/>
      <c r="F140"/>
      <c r="G140"/>
    </row>
    <row r="141" spans="1:7">
      <c r="A141" s="465"/>
      <c r="B141" s="465"/>
      <c r="C141" s="468"/>
      <c r="D141" s="467"/>
      <c r="E141" s="465"/>
      <c r="F141" s="465"/>
      <c r="G141" s="465"/>
    </row>
    <row r="142" spans="1:7" ht="15.75" thickBot="1">
      <c r="A142" s="449" t="s">
        <v>406</v>
      </c>
      <c r="B142" s="447" t="s">
        <v>415</v>
      </c>
      <c r="C142" s="453" t="s">
        <v>562</v>
      </c>
      <c r="D142" s="452" t="s">
        <v>407</v>
      </c>
      <c r="E142" s="448" t="s">
        <v>416</v>
      </c>
      <c r="F142" s="448" t="s">
        <v>458</v>
      </c>
      <c r="G142" s="448" t="s">
        <v>563</v>
      </c>
    </row>
    <row r="143" spans="1:7">
      <c r="A143" s="469"/>
      <c r="B143" s="470"/>
      <c r="C143" s="472"/>
      <c r="D143" s="471"/>
      <c r="E143" s="471"/>
      <c r="F143" s="471"/>
      <c r="G143" s="471"/>
    </row>
    <row r="144" spans="1:7">
      <c r="A144" s="473"/>
      <c r="B144" s="473" t="s">
        <v>443</v>
      </c>
      <c r="C144" s="475">
        <v>3.8</v>
      </c>
      <c r="D144" s="476">
        <v>3.5</v>
      </c>
      <c r="E144" s="474">
        <v>3.5</v>
      </c>
      <c r="F144" s="474">
        <v>3.6</v>
      </c>
      <c r="G144" s="474">
        <v>3.7</v>
      </c>
    </row>
    <row r="145" spans="1:7">
      <c r="A145" s="473"/>
      <c r="B145" s="473" t="s">
        <v>437</v>
      </c>
      <c r="C145" s="475">
        <v>4</v>
      </c>
      <c r="D145" s="476">
        <v>4</v>
      </c>
      <c r="E145" s="474">
        <v>4</v>
      </c>
      <c r="F145" s="474">
        <v>4</v>
      </c>
      <c r="G145" s="474">
        <v>4</v>
      </c>
    </row>
    <row r="146" spans="1:7">
      <c r="A146" s="473"/>
      <c r="B146" s="473" t="s">
        <v>438</v>
      </c>
      <c r="C146" s="475">
        <v>2.4</v>
      </c>
      <c r="D146" s="476">
        <v>2.2000000000000002</v>
      </c>
      <c r="E146" s="474">
        <v>2.5</v>
      </c>
      <c r="F146" s="474">
        <v>2.5</v>
      </c>
      <c r="G146" s="474">
        <v>2.2999999999999998</v>
      </c>
    </row>
    <row r="147" spans="1:7">
      <c r="A147" s="473"/>
      <c r="B147" s="473" t="s">
        <v>360</v>
      </c>
      <c r="C147" s="475">
        <v>1.6</v>
      </c>
      <c r="D147" s="476">
        <v>1.6</v>
      </c>
      <c r="E147" s="474">
        <v>1.5</v>
      </c>
      <c r="F147" s="474">
        <v>1</v>
      </c>
      <c r="G147" s="474">
        <v>1</v>
      </c>
    </row>
    <row r="148" spans="1:7">
      <c r="A148" s="473"/>
      <c r="B148" s="473" t="s">
        <v>439</v>
      </c>
      <c r="C148" s="475">
        <v>1</v>
      </c>
      <c r="D148" s="476">
        <v>0.7</v>
      </c>
      <c r="E148" s="474">
        <v>0.7</v>
      </c>
      <c r="F148" s="474">
        <v>1</v>
      </c>
      <c r="G148" s="474">
        <v>0.9</v>
      </c>
    </row>
    <row r="149" spans="1:7" ht="15.75" thickBot="1">
      <c r="A149" s="449"/>
      <c r="B149" s="449"/>
      <c r="C149" s="459"/>
      <c r="D149" s="460"/>
      <c r="E149" s="458"/>
      <c r="F149" s="458"/>
      <c r="G149" s="458"/>
    </row>
    <row r="150" spans="1:7">
      <c r="A150" s="446"/>
      <c r="B150" s="450"/>
      <c r="C150" s="456"/>
      <c r="D150" s="457"/>
      <c r="E150" s="454"/>
      <c r="F150" s="454"/>
      <c r="G150" s="454"/>
    </row>
    <row r="151" spans="1:7">
      <c r="A151" s="446" t="s">
        <v>435</v>
      </c>
      <c r="B151" s="351" t="s">
        <v>20</v>
      </c>
      <c r="C151" s="456">
        <f>SUM(C144:C150)</f>
        <v>12.799999999999999</v>
      </c>
      <c r="D151" s="457">
        <f>SUM(D144:D150)</f>
        <v>11.999999999999998</v>
      </c>
      <c r="E151" s="454">
        <f>SUM(E144:E150)</f>
        <v>12.2</v>
      </c>
      <c r="F151" s="454">
        <f>SUM(F144:F150)</f>
        <v>12.1</v>
      </c>
      <c r="G151" s="454">
        <f>SUM(G144:G150)</f>
        <v>11.9</v>
      </c>
    </row>
    <row r="152" spans="1:7">
      <c r="A152" s="445"/>
      <c r="B152" s="445"/>
      <c r="C152" s="463"/>
      <c r="D152" s="464"/>
      <c r="E152" s="461"/>
      <c r="F152" s="461"/>
      <c r="G152" s="461"/>
    </row>
    <row r="186" spans="1:7" ht="18">
      <c r="A186" s="354" t="s">
        <v>575</v>
      </c>
      <c r="B186" s="354"/>
      <c r="C186" s="354"/>
      <c r="D186" s="354"/>
      <c r="E186"/>
      <c r="F186"/>
      <c r="G186"/>
    </row>
    <row r="187" spans="1:7" ht="18">
      <c r="A187" s="354" t="s">
        <v>450</v>
      </c>
      <c r="B187" s="354"/>
      <c r="C187" s="354"/>
      <c r="D187" s="354"/>
      <c r="E187"/>
      <c r="F187"/>
      <c r="G187"/>
    </row>
    <row r="188" spans="1:7" ht="18">
      <c r="A188" s="354"/>
      <c r="B188" s="354"/>
      <c r="C188" s="354"/>
      <c r="D188" s="354"/>
      <c r="E188"/>
      <c r="F188"/>
      <c r="G188"/>
    </row>
    <row r="189" spans="1:7">
      <c r="A189" s="465"/>
      <c r="B189" s="465"/>
      <c r="C189" s="468"/>
      <c r="D189" s="467"/>
      <c r="E189" s="465"/>
      <c r="F189" s="465"/>
      <c r="G189" s="465"/>
    </row>
    <row r="190" spans="1:7" ht="15.75" thickBot="1">
      <c r="A190" s="449" t="s">
        <v>406</v>
      </c>
      <c r="B190" s="447" t="s">
        <v>415</v>
      </c>
      <c r="C190" s="453" t="s">
        <v>562</v>
      </c>
      <c r="D190" s="452" t="s">
        <v>407</v>
      </c>
      <c r="E190" s="448" t="s">
        <v>416</v>
      </c>
      <c r="F190" s="448" t="s">
        <v>458</v>
      </c>
      <c r="G190" s="448" t="s">
        <v>563</v>
      </c>
    </row>
    <row r="191" spans="1:7">
      <c r="A191" s="469"/>
      <c r="B191" s="470"/>
      <c r="C191" s="472"/>
      <c r="D191" s="471"/>
      <c r="E191" s="471"/>
      <c r="F191" s="471"/>
      <c r="G191" s="471"/>
    </row>
    <row r="192" spans="1:7">
      <c r="A192" s="473"/>
      <c r="B192" s="473" t="s">
        <v>451</v>
      </c>
      <c r="C192" s="475">
        <v>1</v>
      </c>
      <c r="D192" s="476">
        <v>1</v>
      </c>
      <c r="E192" s="474">
        <v>1</v>
      </c>
      <c r="F192" s="474">
        <v>0.8</v>
      </c>
      <c r="G192" s="474">
        <v>0.8</v>
      </c>
    </row>
    <row r="193" spans="1:7">
      <c r="A193" s="473"/>
      <c r="B193" s="473" t="s">
        <v>452</v>
      </c>
      <c r="C193" s="475">
        <v>0.5</v>
      </c>
      <c r="D193" s="476">
        <v>6</v>
      </c>
      <c r="E193" s="474">
        <v>6</v>
      </c>
      <c r="F193" s="474">
        <v>6</v>
      </c>
      <c r="G193" s="474">
        <v>6</v>
      </c>
    </row>
    <row r="194" spans="1:7">
      <c r="A194" s="473"/>
      <c r="B194" s="473" t="s">
        <v>453</v>
      </c>
      <c r="C194" s="475">
        <v>0</v>
      </c>
      <c r="D194" s="476">
        <v>0</v>
      </c>
      <c r="E194" s="474">
        <v>0</v>
      </c>
      <c r="F194" s="474">
        <v>0.4</v>
      </c>
      <c r="G194" s="474">
        <v>1</v>
      </c>
    </row>
    <row r="195" spans="1:7">
      <c r="A195" s="473"/>
      <c r="B195" s="473" t="s">
        <v>454</v>
      </c>
      <c r="C195" s="475">
        <v>0.6</v>
      </c>
      <c r="D195" s="476">
        <v>0</v>
      </c>
      <c r="E195" s="474">
        <v>0</v>
      </c>
      <c r="F195" s="474">
        <v>0</v>
      </c>
      <c r="G195" s="474">
        <v>0</v>
      </c>
    </row>
    <row r="196" spans="1:7">
      <c r="A196" s="473"/>
      <c r="B196" s="473" t="s">
        <v>455</v>
      </c>
      <c r="C196" s="475">
        <v>0</v>
      </c>
      <c r="D196" s="476">
        <v>0.4</v>
      </c>
      <c r="E196" s="474">
        <v>0.5</v>
      </c>
      <c r="F196" s="474" t="e">
        <f>#REF!/1000</f>
        <v>#REF!</v>
      </c>
      <c r="G196" s="474">
        <v>0</v>
      </c>
    </row>
    <row r="197" spans="1:7" ht="15.75" thickBot="1">
      <c r="A197" s="449"/>
      <c r="B197" s="449" t="s">
        <v>456</v>
      </c>
      <c r="C197" s="459">
        <v>0.8</v>
      </c>
      <c r="D197" s="460">
        <v>0</v>
      </c>
      <c r="E197" s="458">
        <v>0</v>
      </c>
      <c r="F197" s="458">
        <v>0</v>
      </c>
      <c r="G197" s="458">
        <v>0</v>
      </c>
    </row>
    <row r="198" spans="1:7">
      <c r="A198" s="446"/>
      <c r="B198" s="450"/>
      <c r="C198" s="456"/>
      <c r="D198" s="457"/>
      <c r="E198" s="454"/>
      <c r="F198" s="454"/>
      <c r="G198" s="454"/>
    </row>
    <row r="199" spans="1:7">
      <c r="A199" s="446" t="s">
        <v>435</v>
      </c>
      <c r="B199" s="351" t="s">
        <v>408</v>
      </c>
      <c r="C199" s="456">
        <f>SUM(C192:C198)</f>
        <v>2.9000000000000004</v>
      </c>
      <c r="D199" s="457">
        <f>SUM(D192:D198)</f>
        <v>7.4</v>
      </c>
      <c r="E199" s="454">
        <f>SUM(E192:E198)</f>
        <v>7.5</v>
      </c>
      <c r="F199" s="454" t="e">
        <f>SUM(F192:F198)</f>
        <v>#REF!</v>
      </c>
      <c r="G199" s="454">
        <f>SUM(G192:G198)</f>
        <v>7.8</v>
      </c>
    </row>
    <row r="200" spans="1:7">
      <c r="A200" s="445"/>
      <c r="B200" s="445"/>
      <c r="C200" s="463"/>
      <c r="D200" s="464"/>
      <c r="E200" s="461"/>
      <c r="F200" s="461"/>
      <c r="G200" s="461"/>
    </row>
  </sheetData>
  <phoneticPr fontId="38" type="noConversion"/>
  <pageMargins left="0.75" right="0.75" top="1" bottom="1" header="0.4921259845" footer="0.4921259845"/>
  <pageSetup paperSize="9" scale="73" orientation="landscape" r:id="rId1"/>
  <headerFooter alignWithMargins="0">
    <oddFooter>&amp;C&amp;P(&amp;N)</oddFooter>
  </headerFooter>
  <rowBreaks count="10" manualBreakCount="10">
    <brk id="33" max="8" man="1"/>
    <brk id="49" max="8" man="1"/>
    <brk id="61" max="8" man="1"/>
    <brk id="72" max="8" man="1"/>
    <brk id="87" max="8" man="1"/>
    <brk id="104" max="16383" man="1"/>
    <brk id="135" max="16383" man="1"/>
    <brk id="153" max="8" man="1"/>
    <brk id="182" max="16383" man="1"/>
    <brk id="202" max="8" man="1"/>
  </rowBreaks>
  <customProperties>
    <customPr name="EpmWorksheetKeyString_GU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86"/>
  <sheetViews>
    <sheetView zoomScale="95" zoomScaleNormal="95" zoomScaleSheetLayoutView="91" workbookViewId="0">
      <pane ySplit="18" topLeftCell="A118" activePane="bottomLeft" state="frozen"/>
      <selection pane="bottomLeft" activeCell="H121" sqref="H121"/>
    </sheetView>
  </sheetViews>
  <sheetFormatPr defaultRowHeight="15"/>
  <cols>
    <col min="1" max="1" width="46.5703125" style="678" customWidth="1"/>
    <col min="2" max="4" width="14" style="641" customWidth="1"/>
    <col min="5" max="5" width="0.42578125" style="678" customWidth="1"/>
    <col min="6" max="6" width="12.7109375" style="678" customWidth="1"/>
    <col min="7" max="7" width="15.85546875" style="678" customWidth="1"/>
    <col min="8" max="8" width="12.7109375" style="678" customWidth="1"/>
    <col min="9" max="18" width="7.7109375" style="678" customWidth="1"/>
    <col min="19" max="19" width="8.7109375" style="678" customWidth="1"/>
    <col min="20" max="20" width="19.28515625" style="678" customWidth="1"/>
    <col min="21" max="21" width="13.7109375" style="678" customWidth="1"/>
    <col min="22" max="22" width="15" style="678" customWidth="1"/>
    <col min="23" max="23" width="14.140625" style="678" customWidth="1"/>
    <col min="24" max="24" width="13.140625" style="678" customWidth="1"/>
    <col min="25" max="29" width="9.7109375" style="678" customWidth="1"/>
    <col min="30" max="30" width="20.85546875" style="678" customWidth="1"/>
    <col min="31" max="31" width="15.7109375" customWidth="1"/>
  </cols>
  <sheetData>
    <row r="1" spans="1:34" s="641" customFormat="1" ht="16.149999999999999" customHeight="1">
      <c r="A1" s="642" t="s">
        <v>891</v>
      </c>
      <c r="B1" s="729"/>
      <c r="C1" s="729"/>
      <c r="D1" s="729"/>
      <c r="E1" s="728"/>
      <c r="F1" s="728"/>
      <c r="G1" s="728"/>
      <c r="H1" s="642" t="s">
        <v>1061</v>
      </c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30"/>
      <c r="T1" s="1031"/>
      <c r="U1" s="731"/>
      <c r="V1" s="730"/>
      <c r="W1" s="732"/>
      <c r="X1" s="732"/>
      <c r="Y1" s="732"/>
      <c r="Z1" s="732"/>
      <c r="AA1" s="732"/>
      <c r="AB1" s="732"/>
      <c r="AE1"/>
    </row>
    <row r="2" spans="1:34" s="641" customFormat="1" ht="16.149999999999999" customHeight="1">
      <c r="A2" s="642" t="s">
        <v>892</v>
      </c>
      <c r="B2" s="729"/>
      <c r="C2" s="729"/>
      <c r="D2" s="729"/>
      <c r="E2" s="728"/>
      <c r="F2" s="728"/>
      <c r="G2" s="728"/>
      <c r="H2" s="1214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29"/>
      <c r="T2" s="1032"/>
      <c r="U2" s="729" t="s">
        <v>1028</v>
      </c>
      <c r="V2" s="1360"/>
      <c r="W2" s="729" t="s">
        <v>1034</v>
      </c>
      <c r="X2" s="729"/>
      <c r="Y2" s="729"/>
      <c r="Z2" s="729"/>
      <c r="AA2" s="729"/>
      <c r="AB2" s="729"/>
      <c r="AE2"/>
    </row>
    <row r="3" spans="1:34" s="641" customFormat="1" ht="16.149999999999999" customHeight="1">
      <c r="A3" s="642" t="s">
        <v>1067</v>
      </c>
      <c r="B3" s="729"/>
      <c r="C3" s="729"/>
      <c r="D3" s="729"/>
      <c r="E3" s="728"/>
      <c r="F3" s="1308" t="s">
        <v>969</v>
      </c>
      <c r="G3" s="1355">
        <v>44621</v>
      </c>
      <c r="H3" s="1165" t="s">
        <v>942</v>
      </c>
      <c r="I3" s="1"/>
      <c r="J3" s="1"/>
      <c r="K3" s="729"/>
      <c r="L3" s="729"/>
      <c r="M3" s="729"/>
      <c r="N3" s="729"/>
      <c r="O3" s="729"/>
      <c r="P3" s="729"/>
      <c r="Q3" s="729"/>
      <c r="R3" s="729"/>
      <c r="S3" s="729"/>
      <c r="T3" s="1265"/>
      <c r="U3" s="729" t="s">
        <v>1029</v>
      </c>
      <c r="V3" s="1361"/>
      <c r="W3" s="729" t="s">
        <v>1036</v>
      </c>
      <c r="X3" s="734"/>
      <c r="Y3" s="734"/>
      <c r="Z3" s="734"/>
      <c r="AA3" s="734"/>
      <c r="AB3" s="734"/>
      <c r="AC3" s="643"/>
      <c r="AE3" s="509"/>
    </row>
    <row r="4" spans="1:34" s="641" customFormat="1" ht="16.149999999999999" customHeight="1">
      <c r="A4" s="642"/>
      <c r="B4" s="729"/>
      <c r="C4" s="729"/>
      <c r="D4" s="729"/>
      <c r="E4" s="728"/>
      <c r="F4" s="1307"/>
      <c r="G4" s="728"/>
      <c r="H4" s="729"/>
      <c r="I4" s="729"/>
      <c r="J4" s="729"/>
      <c r="K4" s="729"/>
      <c r="L4" s="729"/>
      <c r="M4" s="729"/>
      <c r="N4" s="729"/>
      <c r="O4" s="729"/>
      <c r="P4" s="729"/>
      <c r="Q4" s="729"/>
      <c r="R4" s="729"/>
      <c r="S4" s="729"/>
      <c r="T4" s="1032"/>
      <c r="U4" s="729" t="s">
        <v>1030</v>
      </c>
      <c r="V4" s="1362"/>
      <c r="W4" s="729" t="s">
        <v>1035</v>
      </c>
      <c r="X4" s="642"/>
      <c r="Y4" s="642"/>
      <c r="Z4" s="642"/>
      <c r="AA4" s="642"/>
      <c r="AB4" s="642"/>
      <c r="AC4" s="642"/>
      <c r="AE4" s="1558"/>
    </row>
    <row r="5" spans="1:34" s="644" customFormat="1" ht="18" customHeight="1">
      <c r="A5" s="645" t="s">
        <v>1060</v>
      </c>
      <c r="B5" s="1365"/>
      <c r="C5" s="1365"/>
      <c r="D5" s="1365"/>
      <c r="E5" s="728"/>
      <c r="F5" s="728"/>
      <c r="G5" s="728"/>
      <c r="H5" s="729"/>
      <c r="I5" s="729"/>
      <c r="J5" s="729"/>
      <c r="K5" s="729"/>
      <c r="L5" s="729"/>
      <c r="M5" s="729"/>
      <c r="N5" s="729"/>
      <c r="O5" s="729"/>
      <c r="P5" s="729"/>
      <c r="Q5" s="729"/>
      <c r="R5" s="729"/>
      <c r="S5" s="729"/>
      <c r="T5" s="1032"/>
      <c r="U5" s="729" t="s">
        <v>1031</v>
      </c>
      <c r="V5" s="1363"/>
      <c r="W5" s="729" t="s">
        <v>1037</v>
      </c>
      <c r="X5" s="729"/>
      <c r="Y5" s="729"/>
      <c r="Z5" s="729"/>
      <c r="AA5" s="729"/>
      <c r="AB5" s="729"/>
      <c r="AC5" s="729"/>
      <c r="AE5" s="1558"/>
    </row>
    <row r="6" spans="1:34" s="644" customFormat="1" ht="16.149999999999999" customHeight="1">
      <c r="A6" s="646" t="s">
        <v>893</v>
      </c>
      <c r="B6" s="1366"/>
      <c r="C6" s="1366"/>
      <c r="D6" s="1366"/>
      <c r="E6" s="728"/>
      <c r="F6" s="728"/>
      <c r="G6" s="728"/>
      <c r="H6" s="729"/>
      <c r="I6" s="729"/>
      <c r="J6" s="729"/>
      <c r="K6" s="729"/>
      <c r="L6" s="729"/>
      <c r="M6" s="729"/>
      <c r="N6" s="729"/>
      <c r="O6" s="729"/>
      <c r="P6" s="729"/>
      <c r="Q6" s="729"/>
      <c r="R6" s="729"/>
      <c r="S6" s="729"/>
      <c r="T6" s="1032"/>
      <c r="U6" s="729" t="s">
        <v>1032</v>
      </c>
      <c r="V6" s="1364"/>
      <c r="W6" s="729" t="s">
        <v>1038</v>
      </c>
      <c r="X6" s="729"/>
      <c r="Y6" s="1274"/>
      <c r="Z6" s="1275"/>
      <c r="AA6" s="733"/>
      <c r="AB6" s="733"/>
      <c r="AC6" s="733"/>
      <c r="AD6" s="1179"/>
      <c r="AE6" s="509"/>
    </row>
    <row r="7" spans="1:34" ht="18.75">
      <c r="A7" s="643"/>
      <c r="B7" s="643"/>
      <c r="C7" s="643"/>
      <c r="D7" s="643"/>
      <c r="E7" s="643"/>
      <c r="F7" s="643"/>
      <c r="G7" s="643"/>
      <c r="H7" s="643"/>
      <c r="I7" s="643"/>
      <c r="J7" s="643"/>
      <c r="K7" s="643"/>
      <c r="L7" s="735"/>
      <c r="M7" s="735"/>
      <c r="N7" s="735"/>
      <c r="O7" s="735"/>
      <c r="P7" s="735"/>
      <c r="Q7" s="735"/>
      <c r="R7" s="735"/>
      <c r="S7" s="735"/>
      <c r="T7" s="735"/>
      <c r="U7" s="735"/>
      <c r="V7" s="735"/>
      <c r="W7" s="735"/>
      <c r="X7" s="735"/>
      <c r="Y7" s="735"/>
      <c r="Z7" s="1276"/>
      <c r="AA7" s="1275"/>
      <c r="AB7" s="735"/>
      <c r="AC7" s="735"/>
      <c r="AD7" s="684"/>
      <c r="AE7" s="1558"/>
    </row>
    <row r="8" spans="1:34" ht="18.75">
      <c r="A8" s="647" t="s">
        <v>1</v>
      </c>
      <c r="B8" s="1367"/>
      <c r="C8" s="1367"/>
      <c r="D8" s="1367"/>
      <c r="E8" s="643"/>
      <c r="F8" s="647"/>
      <c r="G8" s="641"/>
      <c r="H8" s="647" t="s">
        <v>122</v>
      </c>
      <c r="I8" s="643"/>
      <c r="J8" s="643"/>
      <c r="K8" s="643"/>
      <c r="L8" s="735"/>
      <c r="M8" s="855"/>
      <c r="N8" s="855"/>
      <c r="O8" s="855"/>
      <c r="P8" s="855"/>
      <c r="Q8" s="855"/>
      <c r="R8" s="855"/>
      <c r="S8" s="855"/>
      <c r="T8" s="856"/>
      <c r="U8" s="855"/>
      <c r="V8" s="855"/>
      <c r="W8" s="855"/>
      <c r="X8" s="855"/>
      <c r="Y8" s="855"/>
      <c r="Z8" s="1277"/>
      <c r="AA8" s="1275"/>
      <c r="AB8" s="855"/>
      <c r="AC8" s="855"/>
      <c r="AD8" s="684"/>
      <c r="AE8" s="1558"/>
    </row>
    <row r="9" spans="1:34" ht="16.5" thickBot="1">
      <c r="A9" s="643"/>
      <c r="B9" s="643"/>
      <c r="C9" s="643"/>
      <c r="D9" s="643"/>
      <c r="E9" s="643"/>
      <c r="F9" s="643"/>
      <c r="G9" s="643"/>
      <c r="H9" s="643"/>
      <c r="I9" s="643"/>
      <c r="J9" s="643"/>
      <c r="K9" s="643"/>
      <c r="L9" s="643"/>
      <c r="M9" s="643"/>
      <c r="N9" s="643"/>
      <c r="O9" s="643"/>
      <c r="P9" s="643"/>
      <c r="Q9" s="643"/>
      <c r="R9" s="643"/>
      <c r="S9" s="643"/>
      <c r="T9" s="643"/>
      <c r="U9" s="736"/>
      <c r="V9" s="643"/>
      <c r="W9" s="737"/>
      <c r="X9" s="737"/>
      <c r="Y9" s="1277"/>
      <c r="Z9" s="648"/>
      <c r="AA9" s="1275"/>
      <c r="AB9" s="1277"/>
      <c r="AC9" s="1277"/>
      <c r="AD9" s="688"/>
      <c r="AE9" s="1558"/>
    </row>
    <row r="10" spans="1:34" s="648" customFormat="1" ht="16.149999999999999" customHeight="1">
      <c r="A10" s="698" t="s">
        <v>2</v>
      </c>
      <c r="B10" s="1356" t="s">
        <v>1033</v>
      </c>
      <c r="C10" s="1356" t="s">
        <v>1055</v>
      </c>
      <c r="D10" s="1356" t="s">
        <v>1058</v>
      </c>
      <c r="E10" s="857" t="s">
        <v>3</v>
      </c>
      <c r="F10" s="857" t="s">
        <v>4</v>
      </c>
      <c r="G10" s="857" t="s">
        <v>5</v>
      </c>
      <c r="H10" s="1215" t="s">
        <v>6</v>
      </c>
      <c r="I10" s="1216" t="s">
        <v>7</v>
      </c>
      <c r="J10" s="1217" t="s">
        <v>8</v>
      </c>
      <c r="K10" s="1218" t="s">
        <v>8</v>
      </c>
      <c r="L10" s="1218" t="s">
        <v>8</v>
      </c>
      <c r="M10" s="1215" t="s">
        <v>8</v>
      </c>
      <c r="N10" s="1219" t="s">
        <v>9</v>
      </c>
      <c r="O10" s="1217" t="s">
        <v>8</v>
      </c>
      <c r="P10" s="1218" t="s">
        <v>8</v>
      </c>
      <c r="Q10" s="1218" t="s">
        <v>8</v>
      </c>
      <c r="R10" s="1218" t="s">
        <v>8</v>
      </c>
      <c r="S10" s="1215" t="s">
        <v>929</v>
      </c>
      <c r="T10" s="1531" t="s">
        <v>10</v>
      </c>
      <c r="U10" s="1529" t="s">
        <v>930</v>
      </c>
      <c r="V10" s="1221" t="s">
        <v>931</v>
      </c>
      <c r="W10" s="1222" t="s">
        <v>1052</v>
      </c>
      <c r="X10" s="1222"/>
      <c r="Y10" s="1222"/>
      <c r="Z10" s="1223"/>
      <c r="AA10" s="1222"/>
      <c r="AB10" s="1222"/>
      <c r="AC10" s="1224"/>
      <c r="AD10" s="984" t="s">
        <v>680</v>
      </c>
      <c r="AE10" s="1557"/>
    </row>
    <row r="11" spans="1:34" s="648" customFormat="1" ht="16.149999999999999" customHeight="1" thickBot="1">
      <c r="A11" s="699"/>
      <c r="B11" s="1371" t="s">
        <v>1054</v>
      </c>
      <c r="C11" s="1371" t="s">
        <v>1056</v>
      </c>
      <c r="D11" s="1371" t="s">
        <v>1059</v>
      </c>
      <c r="E11" s="649" t="s">
        <v>11</v>
      </c>
      <c r="F11" s="649" t="s">
        <v>12</v>
      </c>
      <c r="G11" s="649" t="s">
        <v>13</v>
      </c>
      <c r="H11" s="1225">
        <v>2023</v>
      </c>
      <c r="I11" s="1226">
        <v>2022</v>
      </c>
      <c r="J11" s="1227">
        <v>2023</v>
      </c>
      <c r="K11" s="1228">
        <v>2024</v>
      </c>
      <c r="L11" s="1228">
        <v>2025</v>
      </c>
      <c r="M11" s="1225">
        <v>2026</v>
      </c>
      <c r="N11" s="1228">
        <v>2027</v>
      </c>
      <c r="O11" s="1227">
        <v>2028</v>
      </c>
      <c r="P11" s="1228">
        <v>2029</v>
      </c>
      <c r="Q11" s="1228">
        <v>2030</v>
      </c>
      <c r="R11" s="1228">
        <v>2031</v>
      </c>
      <c r="S11" s="1225">
        <v>2032</v>
      </c>
      <c r="T11" s="1532">
        <v>2023</v>
      </c>
      <c r="U11" s="1230">
        <v>2024</v>
      </c>
      <c r="V11" s="1231">
        <v>2025</v>
      </c>
      <c r="W11" s="1230">
        <v>2026</v>
      </c>
      <c r="X11" s="650">
        <v>2027</v>
      </c>
      <c r="Y11" s="1232">
        <v>2028</v>
      </c>
      <c r="Z11" s="650">
        <v>2029</v>
      </c>
      <c r="AA11" s="650">
        <v>2030</v>
      </c>
      <c r="AB11" s="650">
        <v>2031</v>
      </c>
      <c r="AC11" s="1231">
        <v>2032</v>
      </c>
      <c r="AD11" s="985"/>
      <c r="AE11" s="1542" t="s">
        <v>1119</v>
      </c>
    </row>
    <row r="12" spans="1:34" s="648" customFormat="1" ht="16.149999999999999" customHeight="1" thickBot="1">
      <c r="A12" s="974"/>
      <c r="B12" s="1358"/>
      <c r="C12" s="1402" t="s">
        <v>1057</v>
      </c>
      <c r="D12" s="1358"/>
      <c r="E12" s="651" t="s">
        <v>15</v>
      </c>
      <c r="F12" s="651" t="s">
        <v>105</v>
      </c>
      <c r="G12" s="651" t="s">
        <v>106</v>
      </c>
      <c r="H12" s="738" t="s">
        <v>18</v>
      </c>
      <c r="I12" s="739" t="s">
        <v>19</v>
      </c>
      <c r="J12" s="651" t="s">
        <v>19</v>
      </c>
      <c r="K12" s="651" t="s">
        <v>19</v>
      </c>
      <c r="L12" s="651" t="s">
        <v>19</v>
      </c>
      <c r="M12" s="651" t="s">
        <v>19</v>
      </c>
      <c r="N12" s="651" t="s">
        <v>19</v>
      </c>
      <c r="O12" s="651" t="s">
        <v>19</v>
      </c>
      <c r="P12" s="651" t="s">
        <v>19</v>
      </c>
      <c r="Q12" s="651" t="s">
        <v>19</v>
      </c>
      <c r="R12" s="651" t="s">
        <v>19</v>
      </c>
      <c r="S12" s="1528" t="s">
        <v>19</v>
      </c>
      <c r="T12" s="1533" t="s">
        <v>106</v>
      </c>
      <c r="U12" s="1530" t="s">
        <v>106</v>
      </c>
      <c r="V12" s="651" t="s">
        <v>106</v>
      </c>
      <c r="W12" s="651" t="s">
        <v>106</v>
      </c>
      <c r="X12" s="651" t="s">
        <v>106</v>
      </c>
      <c r="Y12" s="651" t="s">
        <v>106</v>
      </c>
      <c r="Z12" s="651" t="s">
        <v>106</v>
      </c>
      <c r="AA12" s="651" t="s">
        <v>106</v>
      </c>
      <c r="AB12" s="651" t="s">
        <v>106</v>
      </c>
      <c r="AC12" s="991" t="s">
        <v>106</v>
      </c>
      <c r="AD12" s="969"/>
      <c r="AE12" s="1543" t="s">
        <v>1120</v>
      </c>
    </row>
    <row r="13" spans="1:34" ht="15.75">
      <c r="A13" s="700"/>
      <c r="B13" s="1368"/>
      <c r="C13" s="1368"/>
      <c r="D13" s="1368"/>
      <c r="E13" s="744"/>
      <c r="F13" s="744"/>
      <c r="G13" s="744"/>
      <c r="H13" s="744"/>
      <c r="I13" s="836"/>
      <c r="J13" s="858"/>
      <c r="K13" s="859"/>
      <c r="L13" s="701"/>
      <c r="M13" s="701"/>
      <c r="N13" s="1024"/>
      <c r="O13" s="1024"/>
      <c r="P13" s="1024"/>
      <c r="Q13" s="1024"/>
      <c r="R13" s="1024"/>
      <c r="S13" s="701"/>
      <c r="T13" s="1164"/>
      <c r="U13" s="1110"/>
      <c r="V13" s="860"/>
      <c r="W13" s="1017"/>
      <c r="X13" s="1017"/>
      <c r="Y13" s="1017"/>
      <c r="Z13" s="1017"/>
      <c r="AA13" s="1017"/>
      <c r="AB13" s="1017"/>
      <c r="AC13" s="861"/>
      <c r="AD13" s="998"/>
      <c r="AE13" s="1545"/>
    </row>
    <row r="14" spans="1:34" ht="15.75">
      <c r="A14" s="702" t="s">
        <v>890</v>
      </c>
      <c r="B14" s="862"/>
      <c r="C14" s="862"/>
      <c r="D14" s="862"/>
      <c r="E14" s="798">
        <f>E21</f>
        <v>408016.67</v>
      </c>
      <c r="F14" s="689"/>
      <c r="G14" s="798">
        <f>G21</f>
        <v>59647.86</v>
      </c>
      <c r="H14" s="862"/>
      <c r="I14" s="863"/>
      <c r="J14" s="864"/>
      <c r="K14" s="748"/>
      <c r="L14" s="690"/>
      <c r="M14" s="997"/>
      <c r="N14" s="1026"/>
      <c r="O14" s="1026"/>
      <c r="P14" s="1026"/>
      <c r="Q14" s="1026"/>
      <c r="R14" s="1026"/>
      <c r="S14" s="865"/>
      <c r="T14" s="1107">
        <f>T21</f>
        <v>4660</v>
      </c>
      <c r="U14" s="1111">
        <f t="shared" ref="U14:AC14" si="0">U21</f>
        <v>6070</v>
      </c>
      <c r="V14" s="798">
        <f t="shared" si="0"/>
        <v>7790</v>
      </c>
      <c r="W14" s="689">
        <f t="shared" si="0"/>
        <v>7330</v>
      </c>
      <c r="X14" s="689">
        <f t="shared" si="0"/>
        <v>5420</v>
      </c>
      <c r="Y14" s="689">
        <f t="shared" si="0"/>
        <v>5270</v>
      </c>
      <c r="Z14" s="689">
        <f t="shared" si="0"/>
        <v>7980</v>
      </c>
      <c r="AA14" s="689">
        <f t="shared" si="0"/>
        <v>6790</v>
      </c>
      <c r="AB14" s="1130">
        <f t="shared" si="0"/>
        <v>8590</v>
      </c>
      <c r="AC14" s="1005">
        <f t="shared" si="0"/>
        <v>9030</v>
      </c>
      <c r="AD14" s="999"/>
      <c r="AE14" s="1545"/>
    </row>
    <row r="15" spans="1:34" ht="15.75">
      <c r="A15" s="977"/>
      <c r="B15" s="663"/>
      <c r="C15" s="663"/>
      <c r="D15" s="663"/>
      <c r="E15" s="726"/>
      <c r="F15" s="726"/>
      <c r="G15" s="726"/>
      <c r="H15" s="663"/>
      <c r="I15" s="804"/>
      <c r="J15" s="771"/>
      <c r="K15" s="772"/>
      <c r="L15" s="866"/>
      <c r="M15" s="703"/>
      <c r="N15" s="1025"/>
      <c r="O15" s="1025"/>
      <c r="P15" s="1025"/>
      <c r="Q15" s="1025"/>
      <c r="R15" s="1025"/>
      <c r="S15" s="867"/>
      <c r="T15" s="1108"/>
      <c r="U15" s="1112"/>
      <c r="V15" s="1161"/>
      <c r="W15" s="1162"/>
      <c r="X15" s="1162"/>
      <c r="Y15" s="1162"/>
      <c r="Z15" s="1162"/>
      <c r="AA15" s="1162"/>
      <c r="AB15" s="1163"/>
      <c r="AC15" s="1016"/>
      <c r="AD15" s="1000"/>
      <c r="AE15" s="1545"/>
    </row>
    <row r="16" spans="1:34" ht="15.75">
      <c r="A16" s="702" t="s">
        <v>908</v>
      </c>
      <c r="B16" s="1065"/>
      <c r="C16" s="1065"/>
      <c r="D16" s="1065"/>
      <c r="E16" s="1063">
        <f>E372</f>
        <v>9980</v>
      </c>
      <c r="F16" s="1059"/>
      <c r="G16" s="1063">
        <f>G372</f>
        <v>6570</v>
      </c>
      <c r="H16" s="1065"/>
      <c r="I16" s="1066"/>
      <c r="J16" s="1067"/>
      <c r="K16" s="1060"/>
      <c r="L16" s="1061"/>
      <c r="M16" s="1061"/>
      <c r="N16" s="1068"/>
      <c r="O16" s="1068"/>
      <c r="P16" s="1068"/>
      <c r="Q16" s="1068"/>
      <c r="R16" s="1068"/>
      <c r="S16" s="1068"/>
      <c r="T16" s="1109">
        <f>T372</f>
        <v>1100</v>
      </c>
      <c r="U16" s="1109">
        <f t="shared" ref="U16:AC16" si="1">U372</f>
        <v>220</v>
      </c>
      <c r="V16" s="1156">
        <f t="shared" si="1"/>
        <v>120</v>
      </c>
      <c r="W16" s="1156">
        <f t="shared" si="1"/>
        <v>720</v>
      </c>
      <c r="X16" s="1156">
        <f t="shared" si="1"/>
        <v>820</v>
      </c>
      <c r="Y16" s="1156">
        <f t="shared" si="1"/>
        <v>720</v>
      </c>
      <c r="Z16" s="1156">
        <f t="shared" si="1"/>
        <v>670</v>
      </c>
      <c r="AA16" s="1156">
        <f t="shared" si="1"/>
        <v>830</v>
      </c>
      <c r="AB16" s="1156">
        <f t="shared" si="1"/>
        <v>590</v>
      </c>
      <c r="AC16" s="1157">
        <f t="shared" si="1"/>
        <v>590</v>
      </c>
      <c r="AD16" s="946"/>
      <c r="AE16" s="1545"/>
      <c r="AG16" s="509"/>
      <c r="AH16" s="509"/>
    </row>
    <row r="17" spans="1:34" ht="15.75">
      <c r="A17" s="1054"/>
      <c r="B17" s="1369"/>
      <c r="C17" s="1369"/>
      <c r="D17" s="1369"/>
      <c r="E17" s="1053"/>
      <c r="F17" s="870"/>
      <c r="G17" s="1053"/>
      <c r="H17" s="870"/>
      <c r="I17" s="868"/>
      <c r="J17" s="869"/>
      <c r="K17" s="870"/>
      <c r="L17" s="704"/>
      <c r="M17" s="704"/>
      <c r="N17" s="1135"/>
      <c r="O17" s="1135"/>
      <c r="P17" s="1135"/>
      <c r="Q17" s="1135"/>
      <c r="R17" s="1135"/>
      <c r="S17" s="871"/>
      <c r="T17" s="1108"/>
      <c r="U17" s="1113"/>
      <c r="V17" s="1056"/>
      <c r="W17" s="1056"/>
      <c r="X17" s="1056"/>
      <c r="Y17" s="1056"/>
      <c r="Z17" s="1056"/>
      <c r="AA17" s="1056"/>
      <c r="AB17" s="1131"/>
      <c r="AC17" s="1129"/>
      <c r="AD17" s="1001"/>
      <c r="AE17" s="1545"/>
      <c r="AG17" s="509"/>
      <c r="AH17" s="509"/>
    </row>
    <row r="18" spans="1:34" ht="15.75">
      <c r="A18" s="705" t="s">
        <v>404</v>
      </c>
      <c r="B18" s="762"/>
      <c r="C18" s="762"/>
      <c r="D18" s="762"/>
      <c r="E18" s="660">
        <f>SUM(E13:E16)</f>
        <v>417996.67</v>
      </c>
      <c r="F18" s="660"/>
      <c r="G18" s="759">
        <f>SUM(G14:G17)</f>
        <v>66217.86</v>
      </c>
      <c r="H18" s="760"/>
      <c r="I18" s="761"/>
      <c r="J18" s="762"/>
      <c r="K18" s="762"/>
      <c r="L18" s="762"/>
      <c r="M18" s="759"/>
      <c r="N18" s="1014"/>
      <c r="O18" s="1014"/>
      <c r="P18" s="1014"/>
      <c r="Q18" s="1014"/>
      <c r="R18" s="1014"/>
      <c r="S18" s="1041"/>
      <c r="T18" s="1051">
        <f>T14+T16</f>
        <v>5760</v>
      </c>
      <c r="U18" s="1045">
        <f>SUM(U14:U17)</f>
        <v>6290</v>
      </c>
      <c r="V18" s="763">
        <f t="shared" ref="V18:AC18" si="2">SUM(V14:V17)</f>
        <v>7910</v>
      </c>
      <c r="W18" s="763">
        <f t="shared" si="2"/>
        <v>8050</v>
      </c>
      <c r="X18" s="763">
        <f t="shared" si="2"/>
        <v>6240</v>
      </c>
      <c r="Y18" s="763">
        <f>SUM(Y14:Y17)</f>
        <v>5990</v>
      </c>
      <c r="Z18" s="763">
        <f t="shared" si="2"/>
        <v>8650</v>
      </c>
      <c r="AA18" s="763">
        <f t="shared" si="2"/>
        <v>7620</v>
      </c>
      <c r="AB18" s="763">
        <f t="shared" si="2"/>
        <v>9180</v>
      </c>
      <c r="AC18" s="980">
        <f t="shared" si="2"/>
        <v>9620</v>
      </c>
      <c r="AD18" s="989"/>
      <c r="AE18" s="1545"/>
      <c r="AG18" s="509"/>
      <c r="AH18" s="509"/>
    </row>
    <row r="19" spans="1:34" ht="16.5" thickBot="1">
      <c r="A19" s="964"/>
      <c r="B19" s="768"/>
      <c r="C19" s="768"/>
      <c r="D19" s="768"/>
      <c r="E19" s="768"/>
      <c r="F19" s="768"/>
      <c r="G19" s="768"/>
      <c r="H19" s="768"/>
      <c r="I19" s="956"/>
      <c r="J19" s="957"/>
      <c r="K19" s="922"/>
      <c r="L19" s="938"/>
      <c r="M19" s="938"/>
      <c r="N19" s="958"/>
      <c r="O19" s="958"/>
      <c r="P19" s="958"/>
      <c r="Q19" s="958"/>
      <c r="R19" s="958"/>
      <c r="S19" s="958"/>
      <c r="T19" s="1108"/>
      <c r="U19" s="1114"/>
      <c r="V19" s="769"/>
      <c r="W19" s="769"/>
      <c r="X19" s="769"/>
      <c r="Y19" s="769"/>
      <c r="Z19" s="769"/>
      <c r="AA19" s="769"/>
      <c r="AB19" s="769"/>
      <c r="AC19" s="921"/>
      <c r="AD19" s="1002"/>
      <c r="AE19" s="1545"/>
      <c r="AG19" s="509"/>
      <c r="AH19" s="509"/>
    </row>
    <row r="20" spans="1:34" ht="15.75">
      <c r="A20" s="965"/>
      <c r="B20" s="1359"/>
      <c r="C20" s="1359"/>
      <c r="D20" s="1359"/>
      <c r="E20" s="917"/>
      <c r="F20" s="917"/>
      <c r="G20" s="917"/>
      <c r="H20" s="776"/>
      <c r="I20" s="770"/>
      <c r="J20" s="940"/>
      <c r="K20" s="941"/>
      <c r="L20" s="959"/>
      <c r="M20" s="959"/>
      <c r="N20" s="941"/>
      <c r="O20" s="941"/>
      <c r="P20" s="941"/>
      <c r="Q20" s="941"/>
      <c r="R20" s="941"/>
      <c r="S20" s="941"/>
      <c r="T20" s="1070"/>
      <c r="U20" s="773"/>
      <c r="V20" s="774"/>
      <c r="W20" s="774"/>
      <c r="X20" s="774"/>
      <c r="Y20" s="774"/>
      <c r="Z20" s="774"/>
      <c r="AA20" s="774"/>
      <c r="AB20" s="774"/>
      <c r="AC20" s="960"/>
      <c r="AD20" s="848"/>
      <c r="AE20" s="1545"/>
      <c r="AG20" s="509"/>
      <c r="AH20" s="509"/>
    </row>
    <row r="21" spans="1:34" ht="15.75">
      <c r="A21" s="707" t="s">
        <v>652</v>
      </c>
      <c r="B21" s="1370"/>
      <c r="C21" s="1370"/>
      <c r="D21" s="1370"/>
      <c r="E21" s="665">
        <f>E25+E67+E86+E94+E174+E267+E366</f>
        <v>408016.67</v>
      </c>
      <c r="F21" s="872"/>
      <c r="G21" s="665">
        <f>G25+G67+G86+G94+G174+G267+G366</f>
        <v>59647.86</v>
      </c>
      <c r="H21" s="810"/>
      <c r="I21" s="778"/>
      <c r="J21" s="779"/>
      <c r="K21" s="780"/>
      <c r="L21" s="685"/>
      <c r="M21" s="685"/>
      <c r="N21" s="780"/>
      <c r="O21" s="780"/>
      <c r="P21" s="780"/>
      <c r="Q21" s="780"/>
      <c r="R21" s="780"/>
      <c r="S21" s="780"/>
      <c r="T21" s="1109">
        <f t="shared" ref="T21:AC21" si="3">T25+T67+T86+T94+T174+T267+T366</f>
        <v>4660</v>
      </c>
      <c r="U21" s="1109">
        <f t="shared" si="3"/>
        <v>6070</v>
      </c>
      <c r="V21" s="1156">
        <f t="shared" si="3"/>
        <v>7790</v>
      </c>
      <c r="W21" s="1156">
        <f t="shared" si="3"/>
        <v>7330</v>
      </c>
      <c r="X21" s="1156">
        <f t="shared" si="3"/>
        <v>5420</v>
      </c>
      <c r="Y21" s="1156">
        <f t="shared" si="3"/>
        <v>5270</v>
      </c>
      <c r="Z21" s="1156">
        <f t="shared" si="3"/>
        <v>7980</v>
      </c>
      <c r="AA21" s="1156">
        <f t="shared" si="3"/>
        <v>6790</v>
      </c>
      <c r="AB21" s="1156">
        <f t="shared" si="3"/>
        <v>8590</v>
      </c>
      <c r="AC21" s="1157">
        <f t="shared" si="3"/>
        <v>9030</v>
      </c>
      <c r="AD21" s="947"/>
      <c r="AE21" s="1545"/>
      <c r="AG21" s="509"/>
      <c r="AH21" s="509"/>
    </row>
    <row r="22" spans="1:34" ht="15.75">
      <c r="A22" s="924" t="s">
        <v>807</v>
      </c>
      <c r="B22" s="874"/>
      <c r="C22" s="874"/>
      <c r="D22" s="874"/>
      <c r="E22" s="667"/>
      <c r="F22" s="667"/>
      <c r="G22" s="667"/>
      <c r="H22" s="918"/>
      <c r="I22" s="784"/>
      <c r="J22" s="785"/>
      <c r="K22" s="786"/>
      <c r="L22" s="697"/>
      <c r="M22" s="697"/>
      <c r="N22" s="786"/>
      <c r="O22" s="786"/>
      <c r="P22" s="786"/>
      <c r="Q22" s="786"/>
      <c r="R22" s="786"/>
      <c r="S22" s="786"/>
      <c r="T22" s="1462">
        <v>3600</v>
      </c>
      <c r="U22" s="1396">
        <v>5200</v>
      </c>
      <c r="V22" s="1397">
        <v>6000</v>
      </c>
      <c r="W22" s="1397">
        <v>4600</v>
      </c>
      <c r="X22" s="1397">
        <v>4000</v>
      </c>
      <c r="Y22" s="1397">
        <v>4000</v>
      </c>
      <c r="Z22" s="1397">
        <v>7200</v>
      </c>
      <c r="AA22" s="1398">
        <v>7200</v>
      </c>
      <c r="AB22" s="1397">
        <v>8700</v>
      </c>
      <c r="AC22" s="1524">
        <v>8700</v>
      </c>
      <c r="AD22" s="947"/>
      <c r="AE22" s="1544"/>
      <c r="AG22" s="1234"/>
      <c r="AH22" s="509"/>
    </row>
    <row r="23" spans="1:34" ht="15.75">
      <c r="A23" s="1142" t="s">
        <v>904</v>
      </c>
      <c r="B23" s="874"/>
      <c r="C23" s="874"/>
      <c r="D23" s="874"/>
      <c r="E23" s="667"/>
      <c r="F23" s="667"/>
      <c r="G23" s="667"/>
      <c r="H23" s="918"/>
      <c r="I23" s="784"/>
      <c r="J23" s="785"/>
      <c r="K23" s="786"/>
      <c r="L23" s="697"/>
      <c r="M23" s="697"/>
      <c r="N23" s="786"/>
      <c r="O23" s="786"/>
      <c r="P23" s="786"/>
      <c r="Q23" s="786"/>
      <c r="R23" s="786"/>
      <c r="S23" s="786"/>
      <c r="T23" s="1467">
        <f>T22-T21</f>
        <v>-1060</v>
      </c>
      <c r="U23" s="1460">
        <f t="shared" ref="U23:AC23" si="4">U22-U21</f>
        <v>-870</v>
      </c>
      <c r="V23" s="1181">
        <f t="shared" si="4"/>
        <v>-1790</v>
      </c>
      <c r="W23" s="1181">
        <f t="shared" si="4"/>
        <v>-2730</v>
      </c>
      <c r="X23" s="1181">
        <f t="shared" si="4"/>
        <v>-1420</v>
      </c>
      <c r="Y23" s="1181">
        <f t="shared" si="4"/>
        <v>-1270</v>
      </c>
      <c r="Z23" s="1181">
        <f t="shared" si="4"/>
        <v>-780</v>
      </c>
      <c r="AA23" s="1181">
        <f t="shared" si="4"/>
        <v>410</v>
      </c>
      <c r="AB23" s="1181">
        <f t="shared" si="4"/>
        <v>110</v>
      </c>
      <c r="AC23" s="1483">
        <f t="shared" si="4"/>
        <v>-330</v>
      </c>
      <c r="AD23" s="1177"/>
      <c r="AE23" s="1544"/>
      <c r="AG23" s="509"/>
      <c r="AH23" s="509"/>
    </row>
    <row r="24" spans="1:34" ht="15.75">
      <c r="A24" s="924"/>
      <c r="B24" s="874"/>
      <c r="C24" s="874"/>
      <c r="D24" s="874"/>
      <c r="E24" s="667"/>
      <c r="F24" s="667"/>
      <c r="G24" s="667"/>
      <c r="H24" s="918"/>
      <c r="I24" s="784"/>
      <c r="J24" s="785"/>
      <c r="K24" s="786"/>
      <c r="L24" s="697"/>
      <c r="M24" s="697"/>
      <c r="N24" s="786"/>
      <c r="O24" s="786"/>
      <c r="P24" s="786"/>
      <c r="Q24" s="786"/>
      <c r="R24" s="786"/>
      <c r="S24" s="786"/>
      <c r="T24" s="1071"/>
      <c r="U24" s="1522"/>
      <c r="V24" s="1523"/>
      <c r="W24" s="1523"/>
      <c r="X24" s="1523"/>
      <c r="Y24" s="1523"/>
      <c r="Z24" s="1523"/>
      <c r="AA24" s="1523"/>
      <c r="AB24" s="1523"/>
      <c r="AC24" s="1233"/>
      <c r="AD24" s="947"/>
      <c r="AE24" s="1544"/>
      <c r="AG24" s="509"/>
      <c r="AH24" s="509"/>
    </row>
    <row r="25" spans="1:34" ht="15.75">
      <c r="A25" s="708" t="s">
        <v>123</v>
      </c>
      <c r="B25" s="874"/>
      <c r="C25" s="874"/>
      <c r="D25" s="874"/>
      <c r="E25" s="873">
        <f>SUM(E41:E54)</f>
        <v>30155</v>
      </c>
      <c r="F25" s="674">
        <f>G25/E25*1000</f>
        <v>0</v>
      </c>
      <c r="G25" s="873">
        <f>SUM(G41:G55)</f>
        <v>0</v>
      </c>
      <c r="H25" s="918"/>
      <c r="I25" s="784"/>
      <c r="J25" s="785"/>
      <c r="K25" s="786"/>
      <c r="L25" s="697"/>
      <c r="M25" s="697"/>
      <c r="N25" s="786"/>
      <c r="O25" s="786"/>
      <c r="P25" s="786"/>
      <c r="Q25" s="786"/>
      <c r="R25" s="786"/>
      <c r="S25" s="786"/>
      <c r="T25" s="1050">
        <f>SUM(T26:T66)</f>
        <v>700</v>
      </c>
      <c r="U25" s="1494">
        <f t="shared" ref="U25:AC25" si="5">SUM(U26:U66)</f>
        <v>1400</v>
      </c>
      <c r="V25" s="1156">
        <f t="shared" si="5"/>
        <v>2250</v>
      </c>
      <c r="W25" s="1156">
        <f t="shared" si="5"/>
        <v>1250</v>
      </c>
      <c r="X25" s="1156">
        <f t="shared" si="5"/>
        <v>1100</v>
      </c>
      <c r="Y25" s="1156">
        <f t="shared" si="5"/>
        <v>1600</v>
      </c>
      <c r="Z25" s="1156">
        <f t="shared" si="5"/>
        <v>1240</v>
      </c>
      <c r="AA25" s="1156">
        <f t="shared" si="5"/>
        <v>1380</v>
      </c>
      <c r="AB25" s="1156">
        <f t="shared" si="5"/>
        <v>3060</v>
      </c>
      <c r="AC25" s="1157">
        <f t="shared" si="5"/>
        <v>0</v>
      </c>
      <c r="AD25" s="947"/>
      <c r="AE25" s="1547"/>
      <c r="AG25" s="509"/>
      <c r="AH25" s="509"/>
    </row>
    <row r="26" spans="1:34" s="639" customFormat="1" ht="15.75">
      <c r="A26" s="1254" t="s">
        <v>1086</v>
      </c>
      <c r="B26" s="874" t="s">
        <v>1068</v>
      </c>
      <c r="C26" s="874" t="s">
        <v>1065</v>
      </c>
      <c r="D26" s="874"/>
      <c r="E26" s="874"/>
      <c r="F26" s="671"/>
      <c r="G26" s="874">
        <v>5000</v>
      </c>
      <c r="H26" s="1301"/>
      <c r="I26" s="1298"/>
      <c r="J26" s="1122"/>
      <c r="K26" s="1299"/>
      <c r="L26" s="1299">
        <v>0.15</v>
      </c>
      <c r="M26" s="1122">
        <v>0.15</v>
      </c>
      <c r="N26" s="1122">
        <v>0.1</v>
      </c>
      <c r="O26" s="1122">
        <v>0.2</v>
      </c>
      <c r="P26" s="1122">
        <v>0.1</v>
      </c>
      <c r="Q26" s="1122"/>
      <c r="R26" s="1122"/>
      <c r="S26" s="1122"/>
      <c r="T26" s="1049">
        <f t="shared" ref="T26:T37" si="6">ROUND(J26*$G26,-1)</f>
        <v>0</v>
      </c>
      <c r="U26" s="805">
        <f t="shared" ref="U26:U37" si="7">ROUND(K26*$G26,-1)</f>
        <v>0</v>
      </c>
      <c r="V26" s="789">
        <f t="shared" ref="V26:V37" si="8">ROUND(L26*$G26,-1)</f>
        <v>750</v>
      </c>
      <c r="W26" s="789">
        <f t="shared" ref="W26:W37" si="9">ROUND(M26*$G26,-1)</f>
        <v>750</v>
      </c>
      <c r="X26" s="789">
        <f t="shared" ref="X26:X37" si="10">ROUND(N26*$G26,-1)</f>
        <v>500</v>
      </c>
      <c r="Y26" s="789">
        <f t="shared" ref="Y26:Y37" si="11">ROUND(O26*$G26,-1)</f>
        <v>1000</v>
      </c>
      <c r="Z26" s="789">
        <f t="shared" ref="Z26:Z37" si="12">ROUND(P26*$G26,-1)</f>
        <v>500</v>
      </c>
      <c r="AA26" s="789">
        <f t="shared" ref="AA26:AA37" si="13">ROUND(Q26*$G26,-1)</f>
        <v>0</v>
      </c>
      <c r="AB26" s="789">
        <f t="shared" ref="AB26:AB37" si="14">ROUND(R26*$G26,-1)</f>
        <v>0</v>
      </c>
      <c r="AC26" s="790">
        <f t="shared" ref="AC26:AC37" si="15">ROUND(S26*$G26,-1)</f>
        <v>0</v>
      </c>
      <c r="AD26" s="1020"/>
      <c r="AE26" s="1545"/>
      <c r="AG26" s="1300"/>
      <c r="AH26" s="1300"/>
    </row>
    <row r="27" spans="1:34" s="1431" customFormat="1" ht="15.75">
      <c r="A27" s="1421" t="s">
        <v>836</v>
      </c>
      <c r="B27" s="1422"/>
      <c r="C27" s="1422"/>
      <c r="D27" s="1422"/>
      <c r="E27" s="1423">
        <v>2000</v>
      </c>
      <c r="F27" s="1423">
        <v>150</v>
      </c>
      <c r="G27" s="1423">
        <f>F27*E27/1000</f>
        <v>300</v>
      </c>
      <c r="H27" s="1424"/>
      <c r="I27" s="1425">
        <v>0.65</v>
      </c>
      <c r="J27" s="1426"/>
      <c r="K27" s="1428"/>
      <c r="L27" s="1428"/>
      <c r="M27" s="1428"/>
      <c r="N27" s="1428"/>
      <c r="O27" s="1428"/>
      <c r="P27" s="1427"/>
      <c r="Q27" s="1427"/>
      <c r="R27" s="1427"/>
      <c r="S27" s="1427"/>
      <c r="T27" s="1516">
        <f t="shared" si="6"/>
        <v>0</v>
      </c>
      <c r="U27" s="1509">
        <f t="shared" si="7"/>
        <v>0</v>
      </c>
      <c r="V27" s="1429">
        <f t="shared" si="8"/>
        <v>0</v>
      </c>
      <c r="W27" s="1429">
        <f t="shared" si="9"/>
        <v>0</v>
      </c>
      <c r="X27" s="1429">
        <f>ROUND(N27*$G27,-1)</f>
        <v>0</v>
      </c>
      <c r="Y27" s="1429">
        <f>ROUND(O27*$G27,-1)</f>
        <v>0</v>
      </c>
      <c r="Z27" s="1429">
        <f t="shared" si="12"/>
        <v>0</v>
      </c>
      <c r="AA27" s="1429">
        <f t="shared" si="13"/>
        <v>0</v>
      </c>
      <c r="AB27" s="1429">
        <f t="shared" si="14"/>
        <v>0</v>
      </c>
      <c r="AC27" s="1424">
        <f>ROUND(S27*$G27,-1)</f>
        <v>0</v>
      </c>
      <c r="AD27" s="1430"/>
      <c r="AE27" s="1547"/>
      <c r="AG27" s="1432"/>
      <c r="AH27" s="1432"/>
    </row>
    <row r="28" spans="1:34" s="1431" customFormat="1" ht="15.75">
      <c r="A28" s="1421" t="s">
        <v>124</v>
      </c>
      <c r="B28" s="1422"/>
      <c r="C28" s="1422"/>
      <c r="D28" s="1422"/>
      <c r="E28" s="1423">
        <v>1600</v>
      </c>
      <c r="F28" s="1423">
        <v>150</v>
      </c>
      <c r="G28" s="1423">
        <f>F28*E28/1000</f>
        <v>240</v>
      </c>
      <c r="H28" s="1424"/>
      <c r="I28" s="1425"/>
      <c r="J28" s="1426"/>
      <c r="K28" s="1427"/>
      <c r="L28" s="1428"/>
      <c r="M28" s="1428"/>
      <c r="N28" s="1427"/>
      <c r="O28" s="1427"/>
      <c r="P28" s="1427"/>
      <c r="Q28" s="1427"/>
      <c r="R28" s="1427"/>
      <c r="S28" s="1427"/>
      <c r="T28" s="1516">
        <f t="shared" si="6"/>
        <v>0</v>
      </c>
      <c r="U28" s="1509">
        <f t="shared" si="7"/>
        <v>0</v>
      </c>
      <c r="V28" s="1429">
        <f t="shared" si="8"/>
        <v>0</v>
      </c>
      <c r="W28" s="1429">
        <f t="shared" si="9"/>
        <v>0</v>
      </c>
      <c r="X28" s="1429">
        <f t="shared" ref="X28:X31" si="16">ROUND(N28*$G28,-1)</f>
        <v>0</v>
      </c>
      <c r="Y28" s="1429">
        <f t="shared" ref="Y28:Y31" si="17">ROUND(O28*$G28,-1)</f>
        <v>0</v>
      </c>
      <c r="Z28" s="1429">
        <f t="shared" si="12"/>
        <v>0</v>
      </c>
      <c r="AA28" s="1429">
        <f t="shared" si="13"/>
        <v>0</v>
      </c>
      <c r="AB28" s="1429">
        <f t="shared" si="14"/>
        <v>0</v>
      </c>
      <c r="AC28" s="1424">
        <f>ROUND(S28*$G28,-1)</f>
        <v>0</v>
      </c>
      <c r="AD28" s="1430"/>
      <c r="AE28" s="1545"/>
      <c r="AG28" s="1432"/>
      <c r="AH28" s="1432"/>
    </row>
    <row r="29" spans="1:34" s="639" customFormat="1" ht="15.75">
      <c r="A29" s="844" t="s">
        <v>689</v>
      </c>
      <c r="B29" s="874" t="s">
        <v>1068</v>
      </c>
      <c r="C29" s="874" t="s">
        <v>1065</v>
      </c>
      <c r="D29" s="874"/>
      <c r="E29" s="663">
        <v>995</v>
      </c>
      <c r="F29" s="663"/>
      <c r="G29" s="663">
        <v>600</v>
      </c>
      <c r="H29" s="790"/>
      <c r="I29" s="804"/>
      <c r="J29" s="771"/>
      <c r="K29" s="772"/>
      <c r="L29" s="772"/>
      <c r="M29" s="772"/>
      <c r="N29" s="706"/>
      <c r="O29" s="706"/>
      <c r="P29" s="772"/>
      <c r="Q29" s="772"/>
      <c r="R29" s="772">
        <v>1</v>
      </c>
      <c r="S29" s="772"/>
      <c r="T29" s="1049">
        <f t="shared" si="6"/>
        <v>0</v>
      </c>
      <c r="U29" s="805">
        <f t="shared" si="7"/>
        <v>0</v>
      </c>
      <c r="V29" s="789">
        <f t="shared" si="8"/>
        <v>0</v>
      </c>
      <c r="W29" s="789">
        <f t="shared" si="9"/>
        <v>0</v>
      </c>
      <c r="X29" s="789">
        <f t="shared" si="16"/>
        <v>0</v>
      </c>
      <c r="Y29" s="789">
        <f t="shared" si="17"/>
        <v>0</v>
      </c>
      <c r="Z29" s="789">
        <f t="shared" si="12"/>
        <v>0</v>
      </c>
      <c r="AA29" s="789">
        <f t="shared" si="13"/>
        <v>0</v>
      </c>
      <c r="AB29" s="789">
        <f t="shared" si="14"/>
        <v>600</v>
      </c>
      <c r="AC29" s="790">
        <f t="shared" ref="AC29:AC31" si="18">ROUND(S29*$G29,-1)</f>
        <v>0</v>
      </c>
      <c r="AD29" s="848" t="s">
        <v>927</v>
      </c>
      <c r="AE29" s="1545"/>
    </row>
    <row r="30" spans="1:34" s="639" customFormat="1" ht="15.75">
      <c r="A30" s="844" t="s">
        <v>690</v>
      </c>
      <c r="B30" s="874" t="s">
        <v>1068</v>
      </c>
      <c r="C30" s="874" t="s">
        <v>1065</v>
      </c>
      <c r="D30" s="874"/>
      <c r="E30" s="663">
        <v>1115</v>
      </c>
      <c r="F30" s="663"/>
      <c r="G30" s="663">
        <v>800</v>
      </c>
      <c r="H30" s="790"/>
      <c r="I30" s="804"/>
      <c r="J30" s="771"/>
      <c r="K30" s="772"/>
      <c r="L30" s="772"/>
      <c r="M30" s="772"/>
      <c r="N30" s="706"/>
      <c r="O30" s="706"/>
      <c r="P30" s="772"/>
      <c r="Q30" s="772"/>
      <c r="R30" s="772">
        <v>1</v>
      </c>
      <c r="S30" s="772"/>
      <c r="T30" s="1049">
        <f t="shared" si="6"/>
        <v>0</v>
      </c>
      <c r="U30" s="805">
        <f t="shared" si="7"/>
        <v>0</v>
      </c>
      <c r="V30" s="789">
        <f t="shared" si="8"/>
        <v>0</v>
      </c>
      <c r="W30" s="789">
        <f t="shared" si="9"/>
        <v>0</v>
      </c>
      <c r="X30" s="789">
        <f t="shared" si="16"/>
        <v>0</v>
      </c>
      <c r="Y30" s="789">
        <f t="shared" si="17"/>
        <v>0</v>
      </c>
      <c r="Z30" s="789">
        <f t="shared" si="12"/>
        <v>0</v>
      </c>
      <c r="AA30" s="789">
        <f t="shared" si="13"/>
        <v>0</v>
      </c>
      <c r="AB30" s="789">
        <f t="shared" si="14"/>
        <v>800</v>
      </c>
      <c r="AC30" s="790">
        <f t="shared" si="18"/>
        <v>0</v>
      </c>
      <c r="AD30" s="848"/>
      <c r="AE30" s="1545"/>
    </row>
    <row r="31" spans="1:34" s="639" customFormat="1" ht="15.75">
      <c r="A31" s="844" t="s">
        <v>691</v>
      </c>
      <c r="B31" s="874" t="s">
        <v>1068</v>
      </c>
      <c r="C31" s="874" t="s">
        <v>1065</v>
      </c>
      <c r="D31" s="874"/>
      <c r="E31" s="663">
        <v>959</v>
      </c>
      <c r="F31" s="663"/>
      <c r="G31" s="663">
        <v>600</v>
      </c>
      <c r="H31" s="790"/>
      <c r="I31" s="804"/>
      <c r="J31" s="771"/>
      <c r="K31" s="772"/>
      <c r="L31" s="772"/>
      <c r="M31" s="772"/>
      <c r="N31" s="706"/>
      <c r="O31" s="706"/>
      <c r="P31" s="772"/>
      <c r="Q31" s="772"/>
      <c r="R31" s="772">
        <v>1</v>
      </c>
      <c r="S31" s="772"/>
      <c r="T31" s="1049">
        <f t="shared" si="6"/>
        <v>0</v>
      </c>
      <c r="U31" s="805">
        <f t="shared" si="7"/>
        <v>0</v>
      </c>
      <c r="V31" s="789">
        <f t="shared" si="8"/>
        <v>0</v>
      </c>
      <c r="W31" s="789">
        <f t="shared" si="9"/>
        <v>0</v>
      </c>
      <c r="X31" s="789">
        <f t="shared" si="16"/>
        <v>0</v>
      </c>
      <c r="Y31" s="789">
        <f t="shared" si="17"/>
        <v>0</v>
      </c>
      <c r="Z31" s="789">
        <f t="shared" si="12"/>
        <v>0</v>
      </c>
      <c r="AA31" s="789">
        <f t="shared" si="13"/>
        <v>0</v>
      </c>
      <c r="AB31" s="789">
        <f t="shared" si="14"/>
        <v>600</v>
      </c>
      <c r="AC31" s="790">
        <f t="shared" si="18"/>
        <v>0</v>
      </c>
      <c r="AD31" s="848"/>
      <c r="AE31" s="1545"/>
    </row>
    <row r="32" spans="1:34" s="639" customFormat="1" ht="15.75">
      <c r="A32" s="844"/>
      <c r="B32" s="874"/>
      <c r="C32" s="874"/>
      <c r="D32" s="874"/>
      <c r="E32" s="874"/>
      <c r="F32" s="671"/>
      <c r="G32" s="874"/>
      <c r="H32" s="1301"/>
      <c r="I32" s="1298"/>
      <c r="J32" s="1122"/>
      <c r="K32" s="1299"/>
      <c r="L32" s="1299"/>
      <c r="M32" s="1122"/>
      <c r="N32" s="1122"/>
      <c r="O32" s="1122"/>
      <c r="P32" s="1122"/>
      <c r="Q32" s="1122"/>
      <c r="R32" s="1122"/>
      <c r="S32" s="1122"/>
      <c r="T32" s="1049"/>
      <c r="U32" s="805"/>
      <c r="V32" s="789"/>
      <c r="W32" s="789"/>
      <c r="X32" s="789"/>
      <c r="Y32" s="789"/>
      <c r="Z32" s="789"/>
      <c r="AA32" s="789"/>
      <c r="AB32" s="789"/>
      <c r="AC32" s="790"/>
      <c r="AD32" s="1020"/>
      <c r="AE32" s="1545"/>
      <c r="AG32" s="1300"/>
      <c r="AH32" s="1300"/>
    </row>
    <row r="33" spans="1:34" s="639" customFormat="1" ht="15.75">
      <c r="A33" s="844"/>
      <c r="B33" s="874"/>
      <c r="C33" s="874"/>
      <c r="D33" s="874"/>
      <c r="E33" s="874"/>
      <c r="F33" s="671"/>
      <c r="G33" s="874"/>
      <c r="H33" s="1301"/>
      <c r="I33" s="1298"/>
      <c r="J33" s="1122"/>
      <c r="K33" s="1299"/>
      <c r="L33" s="1299"/>
      <c r="M33" s="1122"/>
      <c r="N33" s="1122"/>
      <c r="O33" s="1122"/>
      <c r="P33" s="1122"/>
      <c r="Q33" s="1122"/>
      <c r="R33" s="1122"/>
      <c r="S33" s="1122"/>
      <c r="T33" s="1049"/>
      <c r="U33" s="805"/>
      <c r="V33" s="789"/>
      <c r="W33" s="789"/>
      <c r="X33" s="789"/>
      <c r="Y33" s="789"/>
      <c r="Z33" s="789"/>
      <c r="AA33" s="789"/>
      <c r="AB33" s="789"/>
      <c r="AC33" s="790"/>
      <c r="AD33" s="1020"/>
      <c r="AE33" s="1545"/>
      <c r="AG33" s="1300"/>
      <c r="AH33" s="1300"/>
    </row>
    <row r="34" spans="1:34" s="639" customFormat="1" ht="15.75">
      <c r="A34" s="844" t="s">
        <v>964</v>
      </c>
      <c r="B34" s="874" t="s">
        <v>1028</v>
      </c>
      <c r="C34" s="874" t="s">
        <v>1066</v>
      </c>
      <c r="D34" s="874"/>
      <c r="E34" s="667"/>
      <c r="F34" s="674"/>
      <c r="G34" s="663">
        <v>1500</v>
      </c>
      <c r="H34" s="790"/>
      <c r="I34" s="804">
        <v>0.1</v>
      </c>
      <c r="J34" s="772">
        <v>0.4</v>
      </c>
      <c r="K34" s="706">
        <v>0.5</v>
      </c>
      <c r="L34" s="697"/>
      <c r="M34" s="786"/>
      <c r="N34" s="786"/>
      <c r="O34" s="786"/>
      <c r="P34" s="786"/>
      <c r="Q34" s="786"/>
      <c r="R34" s="786"/>
      <c r="S34" s="786"/>
      <c r="T34" s="1049"/>
      <c r="U34" s="805"/>
      <c r="V34" s="789">
        <f t="shared" si="8"/>
        <v>0</v>
      </c>
      <c r="W34" s="789">
        <f t="shared" si="9"/>
        <v>0</v>
      </c>
      <c r="X34" s="789">
        <f t="shared" si="10"/>
        <v>0</v>
      </c>
      <c r="Y34" s="789">
        <f t="shared" si="11"/>
        <v>0</v>
      </c>
      <c r="Z34" s="789">
        <f t="shared" si="12"/>
        <v>0</v>
      </c>
      <c r="AA34" s="789">
        <f t="shared" si="13"/>
        <v>0</v>
      </c>
      <c r="AB34" s="789">
        <f t="shared" si="14"/>
        <v>0</v>
      </c>
      <c r="AC34" s="790">
        <f t="shared" si="15"/>
        <v>0</v>
      </c>
      <c r="AD34" s="1020" t="s">
        <v>1114</v>
      </c>
      <c r="AE34" s="1545"/>
      <c r="AG34" s="1300"/>
      <c r="AH34" s="1300"/>
    </row>
    <row r="35" spans="1:34" s="639" customFormat="1" ht="15.75">
      <c r="A35" s="844" t="s">
        <v>981</v>
      </c>
      <c r="B35" s="874" t="s">
        <v>1068</v>
      </c>
      <c r="C35" s="874" t="s">
        <v>1065</v>
      </c>
      <c r="D35" s="874"/>
      <c r="E35" s="663">
        <v>4971</v>
      </c>
      <c r="F35" s="663"/>
      <c r="G35" s="663">
        <v>1000</v>
      </c>
      <c r="H35" s="790"/>
      <c r="I35" s="804"/>
      <c r="J35" s="772">
        <v>0.1</v>
      </c>
      <c r="K35" s="706">
        <v>0.4</v>
      </c>
      <c r="L35" s="706">
        <v>0.6</v>
      </c>
      <c r="M35" s="706"/>
      <c r="N35" s="772"/>
      <c r="O35" s="772"/>
      <c r="P35" s="772"/>
      <c r="Q35" s="772"/>
      <c r="R35" s="772"/>
      <c r="S35" s="772"/>
      <c r="T35" s="1049">
        <f t="shared" si="6"/>
        <v>100</v>
      </c>
      <c r="U35" s="805">
        <v>800</v>
      </c>
      <c r="V35" s="789">
        <v>1000</v>
      </c>
      <c r="W35" s="789">
        <f t="shared" si="9"/>
        <v>0</v>
      </c>
      <c r="X35" s="789">
        <f t="shared" si="10"/>
        <v>0</v>
      </c>
      <c r="Y35" s="789">
        <f t="shared" si="11"/>
        <v>0</v>
      </c>
      <c r="Z35" s="789">
        <f t="shared" si="12"/>
        <v>0</v>
      </c>
      <c r="AA35" s="789">
        <f t="shared" si="13"/>
        <v>0</v>
      </c>
      <c r="AB35" s="789">
        <f t="shared" si="14"/>
        <v>0</v>
      </c>
      <c r="AC35" s="790">
        <f t="shared" si="15"/>
        <v>0</v>
      </c>
      <c r="AD35" s="848" t="s">
        <v>1027</v>
      </c>
      <c r="AE35" s="1545"/>
    </row>
    <row r="36" spans="1:34" s="639" customFormat="1">
      <c r="A36" s="844"/>
      <c r="B36" s="874"/>
      <c r="C36" s="874"/>
      <c r="D36" s="874"/>
      <c r="E36" s="663"/>
      <c r="F36" s="663"/>
      <c r="G36" s="663"/>
      <c r="H36" s="790"/>
      <c r="I36" s="804"/>
      <c r="J36" s="771"/>
      <c r="K36" s="772"/>
      <c r="L36" s="706"/>
      <c r="M36" s="706"/>
      <c r="N36" s="772"/>
      <c r="O36" s="772"/>
      <c r="P36" s="772"/>
      <c r="Q36" s="772"/>
      <c r="R36" s="772"/>
      <c r="S36" s="772"/>
      <c r="T36" s="1049"/>
      <c r="U36" s="805"/>
      <c r="V36" s="789"/>
      <c r="W36" s="789"/>
      <c r="X36" s="789"/>
      <c r="Y36" s="789"/>
      <c r="Z36" s="789"/>
      <c r="AA36" s="789"/>
      <c r="AB36" s="789"/>
      <c r="AC36" s="790"/>
      <c r="AD36" s="848"/>
      <c r="AE36" s="1544"/>
    </row>
    <row r="37" spans="1:34" s="1431" customFormat="1">
      <c r="A37" s="1421" t="s">
        <v>1041</v>
      </c>
      <c r="B37" s="874" t="s">
        <v>1068</v>
      </c>
      <c r="C37" s="1422" t="s">
        <v>1065</v>
      </c>
      <c r="D37" s="1422"/>
      <c r="E37" s="1423"/>
      <c r="F37" s="1423"/>
      <c r="G37" s="1423">
        <v>10000</v>
      </c>
      <c r="H37" s="1424"/>
      <c r="I37" s="1425"/>
      <c r="J37" s="1426"/>
      <c r="K37" s="1427"/>
      <c r="L37" s="1428"/>
      <c r="M37" s="1428"/>
      <c r="N37" s="1427"/>
      <c r="O37" s="1427"/>
      <c r="P37" s="1427"/>
      <c r="Q37" s="1427"/>
      <c r="R37" s="1427"/>
      <c r="S37" s="1427"/>
      <c r="T37" s="1516">
        <f t="shared" si="6"/>
        <v>0</v>
      </c>
      <c r="U37" s="1509">
        <f t="shared" si="7"/>
        <v>0</v>
      </c>
      <c r="V37" s="1429">
        <f t="shared" si="8"/>
        <v>0</v>
      </c>
      <c r="W37" s="1429">
        <f t="shared" si="9"/>
        <v>0</v>
      </c>
      <c r="X37" s="1429">
        <f t="shared" si="10"/>
        <v>0</v>
      </c>
      <c r="Y37" s="1429">
        <f t="shared" si="11"/>
        <v>0</v>
      </c>
      <c r="Z37" s="1429">
        <f t="shared" si="12"/>
        <v>0</v>
      </c>
      <c r="AA37" s="1429">
        <f t="shared" si="13"/>
        <v>0</v>
      </c>
      <c r="AB37" s="1429">
        <f t="shared" si="14"/>
        <v>0</v>
      </c>
      <c r="AC37" s="1424">
        <f t="shared" si="15"/>
        <v>0</v>
      </c>
      <c r="AD37" s="1430"/>
      <c r="AE37" s="1544"/>
    </row>
    <row r="38" spans="1:34" s="1431" customFormat="1">
      <c r="A38" s="1421"/>
      <c r="B38" s="874"/>
      <c r="C38" s="1422"/>
      <c r="D38" s="1422"/>
      <c r="E38" s="1423"/>
      <c r="F38" s="1423"/>
      <c r="G38" s="1423"/>
      <c r="H38" s="1424"/>
      <c r="I38" s="1425"/>
      <c r="J38" s="1426"/>
      <c r="K38" s="1427"/>
      <c r="L38" s="1428"/>
      <c r="M38" s="1428"/>
      <c r="N38" s="1427"/>
      <c r="O38" s="1427"/>
      <c r="P38" s="1427"/>
      <c r="Q38" s="1427"/>
      <c r="R38" s="1427"/>
      <c r="S38" s="1427"/>
      <c r="T38" s="1516"/>
      <c r="U38" s="1509"/>
      <c r="V38" s="1429"/>
      <c r="W38" s="1429"/>
      <c r="X38" s="1429"/>
      <c r="Y38" s="1429"/>
      <c r="Z38" s="1429"/>
      <c r="AA38" s="1429"/>
      <c r="AB38" s="1429"/>
      <c r="AC38" s="1424"/>
      <c r="AD38" s="1430"/>
      <c r="AE38" s="1544"/>
    </row>
    <row r="39" spans="1:34" s="639" customFormat="1">
      <c r="A39" s="844" t="s">
        <v>1081</v>
      </c>
      <c r="B39" s="874" t="s">
        <v>1079</v>
      </c>
      <c r="C39" s="874" t="s">
        <v>1065</v>
      </c>
      <c r="D39" s="874"/>
      <c r="E39" s="663"/>
      <c r="F39" s="663"/>
      <c r="G39" s="663">
        <v>2000</v>
      </c>
      <c r="H39" s="790"/>
      <c r="I39" s="804"/>
      <c r="J39" s="771"/>
      <c r="K39" s="772"/>
      <c r="L39" s="706"/>
      <c r="M39" s="706">
        <v>0.1</v>
      </c>
      <c r="N39" s="772">
        <v>0.3</v>
      </c>
      <c r="O39" s="772">
        <v>0.3</v>
      </c>
      <c r="P39" s="772">
        <v>0.3</v>
      </c>
      <c r="Q39" s="772"/>
      <c r="R39" s="772"/>
      <c r="S39" s="772"/>
      <c r="T39" s="1049">
        <f t="shared" ref="T39" si="19">ROUND(J39*$G39,-1)</f>
        <v>0</v>
      </c>
      <c r="U39" s="805">
        <f t="shared" ref="U39" si="20">ROUND(K39*$G39,-1)</f>
        <v>0</v>
      </c>
      <c r="V39" s="789">
        <f t="shared" ref="V39" si="21">ROUND(L39*$G39,-1)</f>
        <v>0</v>
      </c>
      <c r="W39" s="789">
        <f t="shared" ref="W39" si="22">ROUND(M39*$G39,-1)</f>
        <v>200</v>
      </c>
      <c r="X39" s="789">
        <f t="shared" ref="X39" si="23">ROUND(N39*$G39,-1)</f>
        <v>600</v>
      </c>
      <c r="Y39" s="789">
        <f t="shared" ref="Y39" si="24">ROUND(O39*$G39,-1)</f>
        <v>600</v>
      </c>
      <c r="Z39" s="789">
        <f t="shared" ref="Z39" si="25">ROUND(P39*$G39,-1)</f>
        <v>600</v>
      </c>
      <c r="AA39" s="789">
        <f t="shared" ref="AA39" si="26">ROUND(Q39*$G39,-1)</f>
        <v>0</v>
      </c>
      <c r="AB39" s="789">
        <f t="shared" ref="AB39" si="27">ROUND(R39*$G39,-1)</f>
        <v>0</v>
      </c>
      <c r="AC39" s="790">
        <f t="shared" ref="AC39" si="28">ROUND(S39*$G39,-1)</f>
        <v>0</v>
      </c>
      <c r="AD39" s="848"/>
      <c r="AE39" s="1544"/>
    </row>
    <row r="40" spans="1:34" s="1431" customFormat="1">
      <c r="A40" s="1421"/>
      <c r="B40" s="874"/>
      <c r="C40" s="1422"/>
      <c r="D40" s="1422"/>
      <c r="E40" s="1423"/>
      <c r="F40" s="1423"/>
      <c r="G40" s="1423"/>
      <c r="H40" s="1424"/>
      <c r="I40" s="1425"/>
      <c r="J40" s="1426"/>
      <c r="K40" s="1427"/>
      <c r="L40" s="1428"/>
      <c r="M40" s="1428"/>
      <c r="N40" s="1427"/>
      <c r="O40" s="1427"/>
      <c r="P40" s="1427"/>
      <c r="Q40" s="1427"/>
      <c r="R40" s="1427"/>
      <c r="S40" s="1427"/>
      <c r="T40" s="1516"/>
      <c r="U40" s="1509"/>
      <c r="V40" s="1429"/>
      <c r="W40" s="1429"/>
      <c r="X40" s="1429"/>
      <c r="Y40" s="1429"/>
      <c r="Z40" s="1429"/>
      <c r="AA40" s="1429"/>
      <c r="AB40" s="1429"/>
      <c r="AC40" s="1424"/>
      <c r="AD40" s="1430"/>
      <c r="AE40" s="1544"/>
    </row>
    <row r="41" spans="1:34" s="1178" customFormat="1">
      <c r="A41" s="844" t="s">
        <v>937</v>
      </c>
      <c r="B41" s="663"/>
      <c r="C41" s="874"/>
      <c r="D41" s="874"/>
      <c r="E41" s="727"/>
      <c r="F41" s="727"/>
      <c r="G41" s="727"/>
      <c r="H41" s="815"/>
      <c r="I41" s="811"/>
      <c r="J41" s="812"/>
      <c r="K41" s="813"/>
      <c r="L41" s="813"/>
      <c r="M41" s="813"/>
      <c r="N41" s="813"/>
      <c r="O41" s="813"/>
      <c r="P41" s="813"/>
      <c r="Q41" s="813"/>
      <c r="R41" s="813"/>
      <c r="S41" s="813"/>
      <c r="T41" s="1049">
        <f t="shared" ref="T41:AC41" si="29">ROUND(J41*$G41,-1)</f>
        <v>0</v>
      </c>
      <c r="U41" s="805">
        <f t="shared" si="29"/>
        <v>0</v>
      </c>
      <c r="V41" s="789">
        <f t="shared" si="29"/>
        <v>0</v>
      </c>
      <c r="W41" s="789">
        <f t="shared" si="29"/>
        <v>0</v>
      </c>
      <c r="X41" s="789">
        <f t="shared" si="29"/>
        <v>0</v>
      </c>
      <c r="Y41" s="789">
        <f t="shared" si="29"/>
        <v>0</v>
      </c>
      <c r="Z41" s="789">
        <f t="shared" si="29"/>
        <v>0</v>
      </c>
      <c r="AA41" s="789">
        <f t="shared" si="29"/>
        <v>0</v>
      </c>
      <c r="AB41" s="789">
        <f t="shared" si="29"/>
        <v>0</v>
      </c>
      <c r="AC41" s="790">
        <f t="shared" si="29"/>
        <v>0</v>
      </c>
      <c r="AD41" s="953"/>
      <c r="AE41" s="1544"/>
    </row>
    <row r="42" spans="1:34" s="1178" customFormat="1">
      <c r="A42" s="850"/>
      <c r="B42" s="874"/>
      <c r="C42" s="874"/>
      <c r="D42" s="874"/>
      <c r="E42" s="677"/>
      <c r="F42" s="677"/>
      <c r="G42" s="677"/>
      <c r="H42" s="943"/>
      <c r="I42" s="1140"/>
      <c r="J42" s="1174"/>
      <c r="K42" s="1174"/>
      <c r="L42" s="1173"/>
      <c r="M42" s="1173"/>
      <c r="N42" s="1174"/>
      <c r="O42" s="1174"/>
      <c r="P42" s="1174"/>
      <c r="Q42" s="1174"/>
      <c r="R42" s="1174"/>
      <c r="S42" s="1174"/>
      <c r="T42" s="1071"/>
      <c r="U42" s="1510"/>
      <c r="V42" s="1176"/>
      <c r="W42" s="1176"/>
      <c r="X42" s="1176"/>
      <c r="Y42" s="1176"/>
      <c r="Z42" s="1176"/>
      <c r="AA42" s="1176"/>
      <c r="AB42" s="1176"/>
      <c r="AC42" s="943"/>
      <c r="AD42" s="1177"/>
      <c r="AE42" s="1544"/>
    </row>
    <row r="43" spans="1:34" ht="15.75">
      <c r="A43" s="1254" t="s">
        <v>941</v>
      </c>
      <c r="B43" s="874" t="s">
        <v>1068</v>
      </c>
      <c r="C43" s="874" t="s">
        <v>1065</v>
      </c>
      <c r="D43" s="874"/>
      <c r="E43" s="674"/>
      <c r="F43" s="878"/>
      <c r="G43" s="674"/>
      <c r="H43" s="803" t="s">
        <v>933</v>
      </c>
      <c r="I43" s="807"/>
      <c r="J43" s="675"/>
      <c r="K43" s="675"/>
      <c r="L43" s="711"/>
      <c r="M43" s="711"/>
      <c r="N43" s="675"/>
      <c r="O43" s="675"/>
      <c r="P43" s="675"/>
      <c r="Q43" s="675"/>
      <c r="R43" s="675"/>
      <c r="S43" s="675"/>
      <c r="T43" s="1049">
        <v>600</v>
      </c>
      <c r="U43" s="805">
        <v>600</v>
      </c>
      <c r="V43" s="789">
        <v>500</v>
      </c>
      <c r="W43" s="789">
        <v>300</v>
      </c>
      <c r="X43" s="789">
        <v>0</v>
      </c>
      <c r="Y43" s="789">
        <f>ROUND(O43*$G43,-1)</f>
        <v>0</v>
      </c>
      <c r="Z43" s="789">
        <f>ROUND(P43*$G43,-1)</f>
        <v>0</v>
      </c>
      <c r="AA43" s="789">
        <f>ROUND(Q43*$G43,-1)</f>
        <v>0</v>
      </c>
      <c r="AB43" s="789">
        <f>ROUND(R43*$G43,-1)</f>
        <v>0</v>
      </c>
      <c r="AC43" s="790">
        <f>ROUND(S43*$G43,-1)</f>
        <v>0</v>
      </c>
      <c r="AD43" s="949"/>
      <c r="AE43" s="1544">
        <v>1124</v>
      </c>
    </row>
    <row r="44" spans="1:34" ht="15.75">
      <c r="A44" s="844" t="s">
        <v>670</v>
      </c>
      <c r="B44" s="874" t="s">
        <v>1068</v>
      </c>
      <c r="C44" s="663" t="s">
        <v>1065</v>
      </c>
      <c r="D44" s="663"/>
      <c r="E44" s="663">
        <v>14000</v>
      </c>
      <c r="F44" s="663"/>
      <c r="G44" s="663"/>
      <c r="H44" s="790"/>
      <c r="I44" s="804"/>
      <c r="J44" s="772"/>
      <c r="K44" s="706"/>
      <c r="L44" s="706"/>
      <c r="M44" s="772"/>
      <c r="N44" s="772"/>
      <c r="O44" s="772"/>
      <c r="P44" s="772"/>
      <c r="Q44" s="772"/>
      <c r="R44" s="772"/>
      <c r="S44" s="772"/>
      <c r="T44" s="1049"/>
      <c r="U44" s="805"/>
      <c r="V44" s="789"/>
      <c r="W44" s="789"/>
      <c r="X44" s="789"/>
      <c r="Y44" s="789"/>
      <c r="Z44" s="789"/>
      <c r="AA44" s="789"/>
      <c r="AB44" s="789"/>
      <c r="AC44" s="790"/>
      <c r="AD44" s="848"/>
      <c r="AE44" s="1545">
        <v>118</v>
      </c>
    </row>
    <row r="45" spans="1:34">
      <c r="A45" s="844" t="s">
        <v>480</v>
      </c>
      <c r="B45" s="874" t="s">
        <v>1068</v>
      </c>
      <c r="C45" s="663" t="s">
        <v>1065</v>
      </c>
      <c r="D45" s="663"/>
      <c r="E45" s="663">
        <v>1100</v>
      </c>
      <c r="F45" s="663"/>
      <c r="G45" s="663"/>
      <c r="H45" s="790"/>
      <c r="I45" s="804"/>
      <c r="J45" s="772"/>
      <c r="K45" s="706"/>
      <c r="L45" s="706"/>
      <c r="M45" s="772"/>
      <c r="N45" s="772"/>
      <c r="O45" s="772"/>
      <c r="P45" s="772"/>
      <c r="Q45" s="772"/>
      <c r="R45" s="772"/>
      <c r="S45" s="772"/>
      <c r="T45" s="1049"/>
      <c r="U45" s="805"/>
      <c r="V45" s="789"/>
      <c r="W45" s="789"/>
      <c r="X45" s="789"/>
      <c r="Y45" s="789"/>
      <c r="Z45" s="789"/>
      <c r="AA45" s="789"/>
      <c r="AB45" s="789"/>
      <c r="AC45" s="790"/>
      <c r="AD45" s="848"/>
      <c r="AE45" s="1544">
        <v>793</v>
      </c>
    </row>
    <row r="46" spans="1:34">
      <c r="A46" s="844" t="s">
        <v>481</v>
      </c>
      <c r="B46" s="874" t="s">
        <v>1068</v>
      </c>
      <c r="C46" s="663" t="s">
        <v>1065</v>
      </c>
      <c r="D46" s="663"/>
      <c r="E46" s="663">
        <v>2500</v>
      </c>
      <c r="F46" s="663"/>
      <c r="G46" s="663"/>
      <c r="H46" s="790"/>
      <c r="I46" s="804"/>
      <c r="J46" s="772"/>
      <c r="K46" s="706"/>
      <c r="L46" s="706"/>
      <c r="M46" s="772"/>
      <c r="N46" s="772"/>
      <c r="O46" s="772"/>
      <c r="P46" s="772"/>
      <c r="Q46" s="772"/>
      <c r="R46" s="772"/>
      <c r="S46" s="772"/>
      <c r="T46" s="1049"/>
      <c r="U46" s="805"/>
      <c r="V46" s="789"/>
      <c r="W46" s="789"/>
      <c r="X46" s="789"/>
      <c r="Y46" s="789"/>
      <c r="Z46" s="789"/>
      <c r="AA46" s="789"/>
      <c r="AB46" s="789"/>
      <c r="AC46" s="790"/>
      <c r="AD46" s="848"/>
      <c r="AE46" s="1544">
        <v>367</v>
      </c>
    </row>
    <row r="47" spans="1:34">
      <c r="A47" s="844" t="s">
        <v>859</v>
      </c>
      <c r="B47" s="874" t="s">
        <v>1068</v>
      </c>
      <c r="C47" s="663" t="s">
        <v>1065</v>
      </c>
      <c r="D47" s="663"/>
      <c r="E47" s="663">
        <v>7820</v>
      </c>
      <c r="F47" s="663"/>
      <c r="G47" s="663"/>
      <c r="H47" s="790"/>
      <c r="I47" s="804"/>
      <c r="J47" s="772"/>
      <c r="K47" s="706"/>
      <c r="L47" s="706"/>
      <c r="M47" s="772"/>
      <c r="N47" s="772"/>
      <c r="O47" s="772"/>
      <c r="P47" s="772"/>
      <c r="Q47" s="772"/>
      <c r="R47" s="772"/>
      <c r="S47" s="772"/>
      <c r="T47" s="1049"/>
      <c r="U47" s="805"/>
      <c r="V47" s="789"/>
      <c r="W47" s="789"/>
      <c r="X47" s="789"/>
      <c r="Y47" s="789"/>
      <c r="Z47" s="789"/>
      <c r="AA47" s="789"/>
      <c r="AB47" s="789"/>
      <c r="AC47" s="790"/>
      <c r="AD47" s="848"/>
      <c r="AE47" s="1544">
        <v>119</v>
      </c>
    </row>
    <row r="48" spans="1:34" s="1178" customFormat="1">
      <c r="A48" s="844" t="s">
        <v>664</v>
      </c>
      <c r="B48" s="874" t="s">
        <v>1068</v>
      </c>
      <c r="C48" s="663" t="s">
        <v>1065</v>
      </c>
      <c r="D48" s="663"/>
      <c r="E48" s="663">
        <v>210</v>
      </c>
      <c r="F48" s="663"/>
      <c r="G48" s="663"/>
      <c r="H48" s="790"/>
      <c r="I48" s="804"/>
      <c r="J48" s="830"/>
      <c r="K48" s="830"/>
      <c r="L48" s="830"/>
      <c r="M48" s="830"/>
      <c r="N48" s="813"/>
      <c r="O48" s="813"/>
      <c r="P48" s="813"/>
      <c r="Q48" s="813"/>
      <c r="R48" s="813"/>
      <c r="S48" s="813"/>
      <c r="T48" s="1071"/>
      <c r="U48" s="1147"/>
      <c r="V48" s="814"/>
      <c r="W48" s="814"/>
      <c r="X48" s="814"/>
      <c r="Y48" s="814"/>
      <c r="Z48" s="814"/>
      <c r="AA48" s="814"/>
      <c r="AB48" s="814"/>
      <c r="AC48" s="815"/>
      <c r="AD48" s="953"/>
      <c r="AE48" s="1544">
        <v>120</v>
      </c>
    </row>
    <row r="49" spans="1:31">
      <c r="A49" s="844" t="s">
        <v>577</v>
      </c>
      <c r="B49" s="874" t="s">
        <v>1068</v>
      </c>
      <c r="C49" s="663" t="s">
        <v>1065</v>
      </c>
      <c r="D49" s="663"/>
      <c r="E49" s="663">
        <v>440</v>
      </c>
      <c r="F49" s="663"/>
      <c r="G49" s="663"/>
      <c r="H49" s="790"/>
      <c r="I49" s="804"/>
      <c r="J49" s="771"/>
      <c r="K49" s="706"/>
      <c r="L49" s="706"/>
      <c r="M49" s="706"/>
      <c r="N49" s="706"/>
      <c r="O49" s="772"/>
      <c r="P49" s="772"/>
      <c r="Q49" s="772"/>
      <c r="R49" s="772"/>
      <c r="S49" s="772"/>
      <c r="T49" s="1049"/>
      <c r="U49" s="805"/>
      <c r="V49" s="789"/>
      <c r="W49" s="789"/>
      <c r="X49" s="789"/>
      <c r="Y49" s="789"/>
      <c r="Z49" s="789"/>
      <c r="AA49" s="789"/>
      <c r="AB49" s="789"/>
      <c r="AC49" s="790"/>
      <c r="AD49" s="848"/>
      <c r="AE49" s="1544">
        <v>315</v>
      </c>
    </row>
    <row r="50" spans="1:31">
      <c r="A50" s="844" t="s">
        <v>669</v>
      </c>
      <c r="B50" s="874" t="s">
        <v>1068</v>
      </c>
      <c r="C50" s="663" t="s">
        <v>1065</v>
      </c>
      <c r="D50" s="663"/>
      <c r="E50" s="663">
        <v>950</v>
      </c>
      <c r="F50" s="663"/>
      <c r="G50" s="663"/>
      <c r="H50" s="790"/>
      <c r="I50" s="804"/>
      <c r="J50" s="771"/>
      <c r="K50" s="706"/>
      <c r="L50" s="706"/>
      <c r="M50" s="706"/>
      <c r="N50" s="706"/>
      <c r="O50" s="772"/>
      <c r="P50" s="772"/>
      <c r="Q50" s="772"/>
      <c r="R50" s="772"/>
      <c r="S50" s="772"/>
      <c r="T50" s="1049"/>
      <c r="U50" s="805"/>
      <c r="V50" s="789"/>
      <c r="W50" s="789"/>
      <c r="X50" s="789"/>
      <c r="Y50" s="789"/>
      <c r="Z50" s="789"/>
      <c r="AA50" s="789"/>
      <c r="AB50" s="789"/>
      <c r="AC50" s="790"/>
      <c r="AD50" s="848"/>
      <c r="AE50" s="1544">
        <v>314</v>
      </c>
    </row>
    <row r="51" spans="1:31" s="639" customFormat="1">
      <c r="A51" s="844" t="s">
        <v>913</v>
      </c>
      <c r="B51" s="874" t="s">
        <v>1068</v>
      </c>
      <c r="C51" s="663" t="s">
        <v>1065</v>
      </c>
      <c r="D51" s="663"/>
      <c r="E51" s="663">
        <v>580</v>
      </c>
      <c r="F51" s="663"/>
      <c r="G51" s="663"/>
      <c r="H51" s="790"/>
      <c r="I51" s="804"/>
      <c r="J51" s="771"/>
      <c r="K51" s="772"/>
      <c r="L51" s="706"/>
      <c r="M51" s="706"/>
      <c r="N51" s="706"/>
      <c r="O51" s="772"/>
      <c r="P51" s="772"/>
      <c r="Q51" s="772"/>
      <c r="R51" s="772"/>
      <c r="S51" s="772"/>
      <c r="T51" s="1049"/>
      <c r="U51" s="805"/>
      <c r="V51" s="789"/>
      <c r="W51" s="789"/>
      <c r="X51" s="789"/>
      <c r="Y51" s="789"/>
      <c r="Z51" s="789"/>
      <c r="AA51" s="789"/>
      <c r="AB51" s="789"/>
      <c r="AC51" s="790"/>
      <c r="AD51" s="848"/>
      <c r="AE51" s="1544" t="s">
        <v>1121</v>
      </c>
    </row>
    <row r="52" spans="1:31" s="639" customFormat="1">
      <c r="A52" s="844" t="s">
        <v>914</v>
      </c>
      <c r="B52" s="874" t="s">
        <v>1068</v>
      </c>
      <c r="C52" s="663" t="s">
        <v>1065</v>
      </c>
      <c r="D52" s="663"/>
      <c r="E52" s="663">
        <v>275</v>
      </c>
      <c r="F52" s="663"/>
      <c r="G52" s="663"/>
      <c r="H52" s="790"/>
      <c r="I52" s="804"/>
      <c r="J52" s="771"/>
      <c r="K52" s="772"/>
      <c r="L52" s="706"/>
      <c r="M52" s="706"/>
      <c r="N52" s="706"/>
      <c r="O52" s="772"/>
      <c r="P52" s="772"/>
      <c r="Q52" s="772"/>
      <c r="R52" s="772"/>
      <c r="S52" s="772"/>
      <c r="T52" s="1049"/>
      <c r="U52" s="805"/>
      <c r="V52" s="789"/>
      <c r="W52" s="789"/>
      <c r="X52" s="789"/>
      <c r="Y52" s="789"/>
      <c r="Z52" s="789"/>
      <c r="AA52" s="789"/>
      <c r="AB52" s="789"/>
      <c r="AC52" s="790"/>
      <c r="AD52" s="848"/>
      <c r="AE52" s="1544">
        <v>1955</v>
      </c>
    </row>
    <row r="53" spans="1:31">
      <c r="A53" s="844" t="s">
        <v>666</v>
      </c>
      <c r="B53" s="874" t="s">
        <v>1068</v>
      </c>
      <c r="C53" s="663" t="s">
        <v>1065</v>
      </c>
      <c r="D53" s="663"/>
      <c r="E53" s="663">
        <v>2280</v>
      </c>
      <c r="F53" s="663"/>
      <c r="G53" s="663"/>
      <c r="H53" s="790"/>
      <c r="I53" s="804"/>
      <c r="J53" s="771"/>
      <c r="K53" s="772"/>
      <c r="L53" s="706"/>
      <c r="M53" s="706"/>
      <c r="N53" s="706"/>
      <c r="O53" s="772"/>
      <c r="P53" s="772"/>
      <c r="Q53" s="772"/>
      <c r="R53" s="772"/>
      <c r="S53" s="772"/>
      <c r="T53" s="1049"/>
      <c r="U53" s="805"/>
      <c r="V53" s="789"/>
      <c r="W53" s="789"/>
      <c r="X53" s="789"/>
      <c r="Y53" s="789"/>
      <c r="Z53" s="789"/>
      <c r="AA53" s="789"/>
      <c r="AB53" s="789"/>
      <c r="AC53" s="790"/>
      <c r="AD53" s="848"/>
      <c r="AE53" s="1544">
        <v>279</v>
      </c>
    </row>
    <row r="54" spans="1:31">
      <c r="A54" s="1302"/>
      <c r="B54" s="640"/>
      <c r="C54" s="640"/>
      <c r="D54" s="640"/>
      <c r="E54" s="1404"/>
      <c r="F54" s="993"/>
      <c r="G54" s="993"/>
      <c r="H54" s="994"/>
      <c r="I54" s="1159"/>
      <c r="J54" s="995"/>
      <c r="K54" s="996"/>
      <c r="L54" s="1003"/>
      <c r="M54" s="1003"/>
      <c r="N54" s="996"/>
      <c r="O54" s="996"/>
      <c r="P54" s="996"/>
      <c r="Q54" s="996"/>
      <c r="R54" s="996"/>
      <c r="S54" s="996"/>
      <c r="T54" s="1517"/>
      <c r="U54" s="1069"/>
      <c r="V54" s="809"/>
      <c r="W54" s="809"/>
      <c r="X54" s="809"/>
      <c r="Y54" s="809"/>
      <c r="Z54" s="809"/>
      <c r="AA54" s="809"/>
      <c r="AB54" s="809"/>
      <c r="AC54" s="994"/>
      <c r="AD54" s="948"/>
      <c r="AE54" s="1544"/>
    </row>
    <row r="55" spans="1:31">
      <c r="A55" s="846" t="s">
        <v>482</v>
      </c>
      <c r="B55" s="663"/>
      <c r="C55" s="663"/>
      <c r="D55" s="663"/>
      <c r="E55" s="663"/>
      <c r="F55" s="671"/>
      <c r="G55" s="671"/>
      <c r="H55" s="803"/>
      <c r="I55" s="800"/>
      <c r="J55" s="801"/>
      <c r="K55" s="673"/>
      <c r="L55" s="672"/>
      <c r="M55" s="672"/>
      <c r="N55" s="673"/>
      <c r="O55" s="673"/>
      <c r="P55" s="673"/>
      <c r="Q55" s="673"/>
      <c r="R55" s="673"/>
      <c r="S55" s="673"/>
      <c r="T55" s="1049"/>
      <c r="U55" s="802"/>
      <c r="V55" s="668"/>
      <c r="W55" s="668"/>
      <c r="X55" s="668"/>
      <c r="Y55" s="668"/>
      <c r="Z55" s="668"/>
      <c r="AA55" s="668"/>
      <c r="AB55" s="668"/>
      <c r="AC55" s="803"/>
      <c r="AD55" s="948"/>
      <c r="AE55" s="1544"/>
    </row>
    <row r="56" spans="1:31">
      <c r="A56" s="846" t="s">
        <v>678</v>
      </c>
      <c r="B56" s="663"/>
      <c r="C56" s="663"/>
      <c r="D56" s="663"/>
      <c r="E56" s="663"/>
      <c r="F56" s="663"/>
      <c r="G56" s="663"/>
      <c r="H56" s="790"/>
      <c r="I56" s="804"/>
      <c r="J56" s="771"/>
      <c r="K56" s="772"/>
      <c r="L56" s="706"/>
      <c r="M56" s="706"/>
      <c r="N56" s="772"/>
      <c r="O56" s="772"/>
      <c r="P56" s="772"/>
      <c r="Q56" s="772"/>
      <c r="R56" s="772"/>
      <c r="S56" s="772"/>
      <c r="T56" s="1049"/>
      <c r="U56" s="805"/>
      <c r="V56" s="789"/>
      <c r="W56" s="789"/>
      <c r="X56" s="789"/>
      <c r="Y56" s="789"/>
      <c r="Z56" s="789"/>
      <c r="AA56" s="789"/>
      <c r="AB56" s="789"/>
      <c r="AC56" s="790"/>
      <c r="AD56" s="848"/>
      <c r="AE56" s="1544"/>
    </row>
    <row r="57" spans="1:31" s="639" customFormat="1">
      <c r="A57" s="844" t="s">
        <v>692</v>
      </c>
      <c r="B57" s="874" t="s">
        <v>1068</v>
      </c>
      <c r="C57" s="663" t="s">
        <v>1066</v>
      </c>
      <c r="D57" s="663"/>
      <c r="E57" s="663">
        <v>2186</v>
      </c>
      <c r="F57" s="663"/>
      <c r="G57" s="663">
        <v>400</v>
      </c>
      <c r="H57" s="790"/>
      <c r="I57" s="804"/>
      <c r="J57" s="771"/>
      <c r="K57" s="772"/>
      <c r="L57" s="706"/>
      <c r="M57" s="706"/>
      <c r="N57" s="706"/>
      <c r="O57" s="772"/>
      <c r="P57" s="772">
        <v>0.05</v>
      </c>
      <c r="Q57" s="772">
        <v>0.6</v>
      </c>
      <c r="R57" s="772">
        <v>0.45</v>
      </c>
      <c r="S57" s="772"/>
      <c r="T57" s="1049">
        <f t="shared" ref="T57:T59" si="30">ROUND(J57*$G57,-1)</f>
        <v>0</v>
      </c>
      <c r="U57" s="805">
        <f t="shared" ref="U57:U59" si="31">ROUND(K57*$G57,-1)</f>
        <v>0</v>
      </c>
      <c r="V57" s="789">
        <f t="shared" ref="V57:V59" si="32">ROUND(L57*$G57,-1)</f>
        <v>0</v>
      </c>
      <c r="W57" s="789">
        <f t="shared" ref="W57:W59" si="33">ROUND(M57*$G57,-1)</f>
        <v>0</v>
      </c>
      <c r="X57" s="789">
        <f t="shared" ref="X57:X59" si="34">ROUND(N57*$G57,-1)</f>
        <v>0</v>
      </c>
      <c r="Y57" s="789">
        <f t="shared" ref="Y57:Y59" si="35">ROUND(O57*$G57,-1)</f>
        <v>0</v>
      </c>
      <c r="Z57" s="789">
        <f t="shared" ref="Z57:Z59" si="36">ROUND(P57*$G57,-1)</f>
        <v>20</v>
      </c>
      <c r="AA57" s="789">
        <f t="shared" ref="AA57:AA59" si="37">ROUND(Q57*$G57,-1)</f>
        <v>240</v>
      </c>
      <c r="AB57" s="789">
        <f t="shared" ref="AB57:AB59" si="38">ROUND(R57*$G57,-1)</f>
        <v>180</v>
      </c>
      <c r="AC57" s="790">
        <f t="shared" ref="AC57:AC59" si="39">ROUND(S57*$G57,-1)</f>
        <v>0</v>
      </c>
      <c r="AD57" s="848"/>
      <c r="AE57" s="1544"/>
    </row>
    <row r="58" spans="1:31" s="639" customFormat="1">
      <c r="A58" s="844" t="s">
        <v>693</v>
      </c>
      <c r="B58" s="874" t="s">
        <v>1068</v>
      </c>
      <c r="C58" s="663" t="s">
        <v>1066</v>
      </c>
      <c r="D58" s="663"/>
      <c r="E58" s="663">
        <v>2208</v>
      </c>
      <c r="F58" s="663"/>
      <c r="G58" s="663">
        <v>400</v>
      </c>
      <c r="H58" s="790"/>
      <c r="I58" s="804"/>
      <c r="J58" s="771"/>
      <c r="K58" s="772"/>
      <c r="L58" s="706"/>
      <c r="M58" s="706"/>
      <c r="N58" s="706"/>
      <c r="O58" s="772"/>
      <c r="P58" s="772">
        <v>0.05</v>
      </c>
      <c r="Q58" s="772">
        <v>0.6</v>
      </c>
      <c r="R58" s="772">
        <v>0.45</v>
      </c>
      <c r="S58" s="772"/>
      <c r="T58" s="1049">
        <f t="shared" si="30"/>
        <v>0</v>
      </c>
      <c r="U58" s="805">
        <f t="shared" si="31"/>
        <v>0</v>
      </c>
      <c r="V58" s="789">
        <f t="shared" si="32"/>
        <v>0</v>
      </c>
      <c r="W58" s="789">
        <f t="shared" si="33"/>
        <v>0</v>
      </c>
      <c r="X58" s="789">
        <f t="shared" si="34"/>
        <v>0</v>
      </c>
      <c r="Y58" s="789">
        <f t="shared" si="35"/>
        <v>0</v>
      </c>
      <c r="Z58" s="789">
        <f t="shared" si="36"/>
        <v>20</v>
      </c>
      <c r="AA58" s="789">
        <f t="shared" si="37"/>
        <v>240</v>
      </c>
      <c r="AB58" s="789">
        <f t="shared" si="38"/>
        <v>180</v>
      </c>
      <c r="AC58" s="790">
        <f t="shared" si="39"/>
        <v>0</v>
      </c>
      <c r="AD58" s="848"/>
      <c r="AE58" s="1544"/>
    </row>
    <row r="59" spans="1:31" s="639" customFormat="1">
      <c r="A59" s="844" t="s">
        <v>808</v>
      </c>
      <c r="B59" s="874" t="s">
        <v>1068</v>
      </c>
      <c r="C59" s="663" t="s">
        <v>1066</v>
      </c>
      <c r="D59" s="663"/>
      <c r="E59" s="663">
        <v>532</v>
      </c>
      <c r="F59" s="663"/>
      <c r="G59" s="663">
        <v>100</v>
      </c>
      <c r="H59" s="790"/>
      <c r="I59" s="804"/>
      <c r="J59" s="771"/>
      <c r="K59" s="772"/>
      <c r="L59" s="706"/>
      <c r="M59" s="706"/>
      <c r="N59" s="706"/>
      <c r="O59" s="772"/>
      <c r="P59" s="772">
        <v>0.05</v>
      </c>
      <c r="Q59" s="772">
        <v>0.6</v>
      </c>
      <c r="R59" s="772">
        <v>0.45</v>
      </c>
      <c r="S59" s="772"/>
      <c r="T59" s="1049">
        <f t="shared" si="30"/>
        <v>0</v>
      </c>
      <c r="U59" s="805">
        <f t="shared" si="31"/>
        <v>0</v>
      </c>
      <c r="V59" s="789">
        <f t="shared" si="32"/>
        <v>0</v>
      </c>
      <c r="W59" s="789">
        <f t="shared" si="33"/>
        <v>0</v>
      </c>
      <c r="X59" s="789">
        <f t="shared" si="34"/>
        <v>0</v>
      </c>
      <c r="Y59" s="789">
        <f t="shared" si="35"/>
        <v>0</v>
      </c>
      <c r="Z59" s="789">
        <f t="shared" si="36"/>
        <v>10</v>
      </c>
      <c r="AA59" s="789">
        <f t="shared" si="37"/>
        <v>60</v>
      </c>
      <c r="AB59" s="789">
        <f t="shared" si="38"/>
        <v>50</v>
      </c>
      <c r="AC59" s="790">
        <f t="shared" si="39"/>
        <v>0</v>
      </c>
      <c r="AD59" s="848"/>
      <c r="AE59" s="1544"/>
    </row>
    <row r="60" spans="1:31" s="639" customFormat="1" ht="15.75">
      <c r="A60" s="844" t="s">
        <v>694</v>
      </c>
      <c r="B60" s="874" t="s">
        <v>1068</v>
      </c>
      <c r="C60" s="663" t="s">
        <v>1066</v>
      </c>
      <c r="D60" s="663"/>
      <c r="E60" s="663">
        <v>6645</v>
      </c>
      <c r="F60" s="663"/>
      <c r="G60" s="663">
        <v>700</v>
      </c>
      <c r="H60" s="790"/>
      <c r="I60" s="804"/>
      <c r="J60" s="771"/>
      <c r="K60" s="772"/>
      <c r="L60" s="706"/>
      <c r="M60" s="706"/>
      <c r="N60" s="706"/>
      <c r="O60" s="772"/>
      <c r="P60" s="772">
        <v>0.05</v>
      </c>
      <c r="Q60" s="772">
        <v>0.6</v>
      </c>
      <c r="R60" s="772">
        <v>0.45</v>
      </c>
      <c r="S60" s="772"/>
      <c r="T60" s="1049">
        <f t="shared" ref="T60:T63" si="40">ROUND(J60*$G60,-1)</f>
        <v>0</v>
      </c>
      <c r="U60" s="805">
        <f t="shared" ref="U60:U63" si="41">ROUND(K60*$G60,-1)</f>
        <v>0</v>
      </c>
      <c r="V60" s="789">
        <f t="shared" ref="V60:V63" si="42">ROUND(L60*$G60,-1)</f>
        <v>0</v>
      </c>
      <c r="W60" s="789">
        <f t="shared" ref="W60:W63" si="43">ROUND(M60*$G60,-1)</f>
        <v>0</v>
      </c>
      <c r="X60" s="789">
        <f t="shared" ref="X60:AB64" si="44">ROUND(N60*$G60,-1)</f>
        <v>0</v>
      </c>
      <c r="Y60" s="789">
        <f t="shared" si="44"/>
        <v>0</v>
      </c>
      <c r="Z60" s="789">
        <f t="shared" si="44"/>
        <v>40</v>
      </c>
      <c r="AA60" s="789">
        <f t="shared" si="44"/>
        <v>420</v>
      </c>
      <c r="AB60" s="789">
        <f t="shared" si="44"/>
        <v>320</v>
      </c>
      <c r="AC60" s="790">
        <f t="shared" ref="AC60:AC63" si="45">ROUND(S60*$G60,-1)</f>
        <v>0</v>
      </c>
      <c r="AD60" s="848"/>
      <c r="AE60" s="1547"/>
    </row>
    <row r="61" spans="1:31" s="639" customFormat="1" ht="15.75">
      <c r="A61" s="844" t="s">
        <v>695</v>
      </c>
      <c r="B61" s="874" t="s">
        <v>1068</v>
      </c>
      <c r="C61" s="663" t="s">
        <v>1066</v>
      </c>
      <c r="D61" s="663"/>
      <c r="E61" s="663">
        <v>272</v>
      </c>
      <c r="F61" s="663"/>
      <c r="G61" s="663">
        <v>100</v>
      </c>
      <c r="H61" s="790"/>
      <c r="I61" s="804"/>
      <c r="J61" s="771"/>
      <c r="K61" s="772"/>
      <c r="L61" s="706"/>
      <c r="M61" s="706"/>
      <c r="N61" s="706"/>
      <c r="O61" s="772"/>
      <c r="P61" s="772">
        <v>0.05</v>
      </c>
      <c r="Q61" s="772">
        <v>0.6</v>
      </c>
      <c r="R61" s="772">
        <v>0.45</v>
      </c>
      <c r="S61" s="772"/>
      <c r="T61" s="1049">
        <f t="shared" si="40"/>
        <v>0</v>
      </c>
      <c r="U61" s="805">
        <f t="shared" si="41"/>
        <v>0</v>
      </c>
      <c r="V61" s="789">
        <f t="shared" si="42"/>
        <v>0</v>
      </c>
      <c r="W61" s="789">
        <f t="shared" si="43"/>
        <v>0</v>
      </c>
      <c r="X61" s="789">
        <f t="shared" si="44"/>
        <v>0</v>
      </c>
      <c r="Y61" s="789">
        <f t="shared" si="44"/>
        <v>0</v>
      </c>
      <c r="Z61" s="789">
        <f t="shared" si="44"/>
        <v>10</v>
      </c>
      <c r="AA61" s="789">
        <f t="shared" si="44"/>
        <v>60</v>
      </c>
      <c r="AB61" s="789">
        <f t="shared" si="44"/>
        <v>50</v>
      </c>
      <c r="AC61" s="790">
        <f t="shared" si="45"/>
        <v>0</v>
      </c>
      <c r="AD61" s="848"/>
      <c r="AE61" s="1547"/>
    </row>
    <row r="62" spans="1:31" s="639" customFormat="1" ht="15.75">
      <c r="A62" s="844" t="s">
        <v>809</v>
      </c>
      <c r="B62" s="874" t="s">
        <v>1068</v>
      </c>
      <c r="C62" s="663" t="s">
        <v>1066</v>
      </c>
      <c r="D62" s="663"/>
      <c r="E62" s="663">
        <v>120</v>
      </c>
      <c r="F62" s="663"/>
      <c r="G62" s="663">
        <v>100</v>
      </c>
      <c r="H62" s="790"/>
      <c r="I62" s="804"/>
      <c r="J62" s="771"/>
      <c r="K62" s="772"/>
      <c r="L62" s="706"/>
      <c r="M62" s="881"/>
      <c r="N62" s="881"/>
      <c r="O62" s="772"/>
      <c r="P62" s="772">
        <v>0.05</v>
      </c>
      <c r="Q62" s="772">
        <v>0.6</v>
      </c>
      <c r="R62" s="772">
        <v>0.45</v>
      </c>
      <c r="S62" s="772"/>
      <c r="T62" s="1049">
        <f>ROUND(J62*$G62,-1)</f>
        <v>0</v>
      </c>
      <c r="U62" s="805">
        <f>ROUND(K62*$G62,-1)</f>
        <v>0</v>
      </c>
      <c r="V62" s="789">
        <f>ROUND(L62*$G62,-1)</f>
        <v>0</v>
      </c>
      <c r="W62" s="789">
        <f>ROUND(M62*$G62,-1)</f>
        <v>0</v>
      </c>
      <c r="X62" s="789">
        <f t="shared" si="44"/>
        <v>0</v>
      </c>
      <c r="Y62" s="789">
        <f t="shared" si="44"/>
        <v>0</v>
      </c>
      <c r="Z62" s="789">
        <f t="shared" si="44"/>
        <v>10</v>
      </c>
      <c r="AA62" s="789">
        <f t="shared" si="44"/>
        <v>60</v>
      </c>
      <c r="AB62" s="789">
        <f t="shared" si="44"/>
        <v>50</v>
      </c>
      <c r="AC62" s="790">
        <f>ROUND(S62*$G62,-1)</f>
        <v>0</v>
      </c>
      <c r="AD62" s="848"/>
      <c r="AE62" s="1547"/>
    </row>
    <row r="63" spans="1:31" s="639" customFormat="1" ht="15.75">
      <c r="A63" s="844" t="s">
        <v>696</v>
      </c>
      <c r="B63" s="874" t="s">
        <v>1068</v>
      </c>
      <c r="C63" s="663" t="s">
        <v>1066</v>
      </c>
      <c r="D63" s="663"/>
      <c r="E63" s="663">
        <v>3063</v>
      </c>
      <c r="F63" s="663"/>
      <c r="G63" s="663">
        <v>400</v>
      </c>
      <c r="H63" s="790"/>
      <c r="I63" s="804"/>
      <c r="J63" s="771"/>
      <c r="K63" s="772"/>
      <c r="L63" s="772"/>
      <c r="M63" s="896"/>
      <c r="N63" s="896"/>
      <c r="O63" s="772"/>
      <c r="P63" s="772">
        <v>0.05</v>
      </c>
      <c r="Q63" s="772">
        <v>0.6</v>
      </c>
      <c r="R63" s="772">
        <v>0.45</v>
      </c>
      <c r="S63" s="772"/>
      <c r="T63" s="1049">
        <f t="shared" si="40"/>
        <v>0</v>
      </c>
      <c r="U63" s="805">
        <f t="shared" si="41"/>
        <v>0</v>
      </c>
      <c r="V63" s="789">
        <f t="shared" si="42"/>
        <v>0</v>
      </c>
      <c r="W63" s="789">
        <f t="shared" si="43"/>
        <v>0</v>
      </c>
      <c r="X63" s="789">
        <f t="shared" si="44"/>
        <v>0</v>
      </c>
      <c r="Y63" s="789">
        <f t="shared" si="44"/>
        <v>0</v>
      </c>
      <c r="Z63" s="789">
        <f t="shared" si="44"/>
        <v>20</v>
      </c>
      <c r="AA63" s="789">
        <f t="shared" si="44"/>
        <v>240</v>
      </c>
      <c r="AB63" s="789">
        <f t="shared" si="44"/>
        <v>180</v>
      </c>
      <c r="AC63" s="790">
        <f t="shared" si="45"/>
        <v>0</v>
      </c>
      <c r="AD63" s="848"/>
      <c r="AE63" s="1547"/>
    </row>
    <row r="64" spans="1:31" s="639" customFormat="1" ht="15.75">
      <c r="A64" s="844" t="s">
        <v>810</v>
      </c>
      <c r="B64" s="874" t="s">
        <v>1068</v>
      </c>
      <c r="C64" s="663" t="s">
        <v>1066</v>
      </c>
      <c r="D64" s="663"/>
      <c r="E64" s="663">
        <v>285</v>
      </c>
      <c r="F64" s="663"/>
      <c r="G64" s="663">
        <v>100</v>
      </c>
      <c r="H64" s="790"/>
      <c r="I64" s="804"/>
      <c r="J64" s="771"/>
      <c r="K64" s="772"/>
      <c r="L64" s="706"/>
      <c r="M64" s="1325"/>
      <c r="N64" s="1325"/>
      <c r="O64" s="772"/>
      <c r="P64" s="772">
        <v>0.05</v>
      </c>
      <c r="Q64" s="772">
        <v>0.6</v>
      </c>
      <c r="R64" s="772">
        <v>0.45</v>
      </c>
      <c r="S64" s="772"/>
      <c r="T64" s="1049">
        <f t="shared" ref="T64:W64" si="46">ROUND(J64*$G64,-1)</f>
        <v>0</v>
      </c>
      <c r="U64" s="805">
        <f t="shared" si="46"/>
        <v>0</v>
      </c>
      <c r="V64" s="789">
        <f t="shared" si="46"/>
        <v>0</v>
      </c>
      <c r="W64" s="789">
        <f t="shared" si="46"/>
        <v>0</v>
      </c>
      <c r="X64" s="789">
        <f t="shared" si="44"/>
        <v>0</v>
      </c>
      <c r="Y64" s="789">
        <f t="shared" si="44"/>
        <v>0</v>
      </c>
      <c r="Z64" s="789">
        <f t="shared" si="44"/>
        <v>10</v>
      </c>
      <c r="AA64" s="789">
        <f t="shared" si="44"/>
        <v>60</v>
      </c>
      <c r="AB64" s="789">
        <f t="shared" si="44"/>
        <v>50</v>
      </c>
      <c r="AC64" s="790">
        <f>ROUND(S64*$G64,-1)</f>
        <v>0</v>
      </c>
      <c r="AD64" s="848"/>
      <c r="AE64" s="1547"/>
    </row>
    <row r="65" spans="1:35" ht="15.75">
      <c r="A65" s="641" t="s">
        <v>1040</v>
      </c>
      <c r="B65" s="874" t="s">
        <v>1068</v>
      </c>
      <c r="C65" s="663" t="s">
        <v>1066</v>
      </c>
      <c r="D65" s="663"/>
      <c r="E65" s="663"/>
      <c r="F65" s="663"/>
      <c r="G65" s="663">
        <v>7000</v>
      </c>
      <c r="H65" s="790"/>
      <c r="I65" s="804"/>
      <c r="J65" s="772"/>
      <c r="K65" s="772"/>
      <c r="L65" s="772"/>
      <c r="M65" s="772"/>
      <c r="N65" s="772"/>
      <c r="O65" s="772"/>
      <c r="P65" s="772"/>
      <c r="Q65" s="772"/>
      <c r="R65" s="772"/>
      <c r="S65" s="772"/>
      <c r="T65" s="1049">
        <f>ROUND(J65*$G65,-1)</f>
        <v>0</v>
      </c>
      <c r="U65" s="805">
        <f>ROUND(K65*$G65,-1)</f>
        <v>0</v>
      </c>
      <c r="V65" s="789">
        <f>ROUND(L65*$G65,-1)</f>
        <v>0</v>
      </c>
      <c r="W65" s="789">
        <f>ROUND(M65*$G65,-1)</f>
        <v>0</v>
      </c>
      <c r="X65" s="789">
        <f t="shared" ref="X65" si="47">ROUND(N65*$G65,-1)</f>
        <v>0</v>
      </c>
      <c r="Y65" s="789">
        <f t="shared" ref="Y65" si="48">ROUND(O65*$G65,-1)</f>
        <v>0</v>
      </c>
      <c r="Z65" s="789">
        <f t="shared" ref="Z65" si="49">ROUND(P65*$G65,-1)</f>
        <v>0</v>
      </c>
      <c r="AA65" s="789">
        <f t="shared" ref="AA65" si="50">ROUND(Q65*$G65,-1)</f>
        <v>0</v>
      </c>
      <c r="AB65" s="789">
        <f t="shared" ref="AB65" si="51">ROUND(R65*$G65,-1)</f>
        <v>0</v>
      </c>
      <c r="AC65" s="790">
        <f>ROUND(S65*$G65,-1)</f>
        <v>0</v>
      </c>
      <c r="AE65" s="1547"/>
    </row>
    <row r="66" spans="1:35" ht="15.75">
      <c r="A66" s="844"/>
      <c r="B66" s="663"/>
      <c r="C66" s="663"/>
      <c r="D66" s="663"/>
      <c r="E66" s="663"/>
      <c r="F66" s="671"/>
      <c r="G66" s="671"/>
      <c r="H66" s="803"/>
      <c r="I66" s="800"/>
      <c r="J66" s="801"/>
      <c r="K66" s="673"/>
      <c r="L66" s="672"/>
      <c r="M66" s="672"/>
      <c r="N66" s="673"/>
      <c r="O66" s="673"/>
      <c r="P66" s="673"/>
      <c r="Q66" s="673"/>
      <c r="R66" s="673"/>
      <c r="S66" s="673"/>
      <c r="T66" s="1049"/>
      <c r="U66" s="802"/>
      <c r="V66" s="668"/>
      <c r="W66" s="668"/>
      <c r="X66" s="668"/>
      <c r="Y66" s="668"/>
      <c r="Z66" s="668"/>
      <c r="AA66" s="668"/>
      <c r="AB66" s="668"/>
      <c r="AC66" s="803"/>
      <c r="AD66" s="948"/>
      <c r="AE66" s="1547"/>
    </row>
    <row r="67" spans="1:35" ht="15.75">
      <c r="A67" s="964" t="s">
        <v>125</v>
      </c>
      <c r="B67" s="663"/>
      <c r="C67" s="663"/>
      <c r="D67" s="663"/>
      <c r="E67" s="901">
        <f>SUM(E70:E85)</f>
        <v>8512</v>
      </c>
      <c r="F67" s="674">
        <f>G67/E67*1000</f>
        <v>998.59022556390971</v>
      </c>
      <c r="G67" s="676">
        <f>SUM(G70:G85)</f>
        <v>8500</v>
      </c>
      <c r="H67" s="879"/>
      <c r="I67" s="807"/>
      <c r="J67" s="808"/>
      <c r="K67" s="675"/>
      <c r="L67" s="711"/>
      <c r="M67" s="711"/>
      <c r="N67" s="675"/>
      <c r="O67" s="675"/>
      <c r="P67" s="675"/>
      <c r="Q67" s="675"/>
      <c r="R67" s="675"/>
      <c r="S67" s="675"/>
      <c r="T67" s="1050">
        <f>SUM(T68:T85)</f>
        <v>80</v>
      </c>
      <c r="U67" s="1494">
        <f>SUM(U68:U85)</f>
        <v>0</v>
      </c>
      <c r="V67" s="1156">
        <f t="shared" ref="V67:AC67" si="52">SUM(V68:V85)</f>
        <v>1120</v>
      </c>
      <c r="W67" s="1156">
        <f t="shared" si="52"/>
        <v>3200</v>
      </c>
      <c r="X67" s="1156">
        <f t="shared" si="52"/>
        <v>1600</v>
      </c>
      <c r="Y67" s="1156">
        <f t="shared" si="52"/>
        <v>800</v>
      </c>
      <c r="Z67" s="1156">
        <f t="shared" si="52"/>
        <v>1600</v>
      </c>
      <c r="AA67" s="1156">
        <f t="shared" si="52"/>
        <v>400</v>
      </c>
      <c r="AB67" s="1156">
        <f t="shared" si="52"/>
        <v>0</v>
      </c>
      <c r="AC67" s="1157">
        <f t="shared" si="52"/>
        <v>0</v>
      </c>
      <c r="AD67" s="949"/>
      <c r="AE67" s="1547"/>
    </row>
    <row r="68" spans="1:35" s="639" customFormat="1" ht="15.75">
      <c r="A68" s="1536" t="s">
        <v>1103</v>
      </c>
      <c r="B68" s="1535" t="s">
        <v>1068</v>
      </c>
      <c r="C68" s="663" t="s">
        <v>1066</v>
      </c>
      <c r="D68" s="663"/>
      <c r="E68" s="663"/>
      <c r="F68" s="671"/>
      <c r="G68" s="671">
        <v>300</v>
      </c>
      <c r="H68" s="803"/>
      <c r="I68" s="800"/>
      <c r="J68" s="801">
        <v>0.1</v>
      </c>
      <c r="K68" s="673"/>
      <c r="L68" s="672">
        <v>0.9</v>
      </c>
      <c r="M68" s="672"/>
      <c r="N68" s="673"/>
      <c r="O68" s="673"/>
      <c r="P68" s="673"/>
      <c r="Q68" s="673"/>
      <c r="R68" s="673"/>
      <c r="S68" s="673"/>
      <c r="T68" s="1049">
        <f t="shared" ref="T68" si="53">ROUND(J68*$G68,-1)</f>
        <v>30</v>
      </c>
      <c r="U68" s="805">
        <f t="shared" ref="U68" si="54">ROUND(K68*$G68,-1)</f>
        <v>0</v>
      </c>
      <c r="V68" s="789">
        <f t="shared" ref="V68" si="55">ROUND(L68*$G68,-1)</f>
        <v>270</v>
      </c>
      <c r="W68" s="789">
        <f>ROUND(M68*$G68,-1)</f>
        <v>0</v>
      </c>
      <c r="X68" s="789">
        <f t="shared" ref="X68" si="56">ROUND(N68*$G68,-1)</f>
        <v>0</v>
      </c>
      <c r="Y68" s="789">
        <f t="shared" ref="Y68" si="57">ROUND(O68*$G68,-1)</f>
        <v>0</v>
      </c>
      <c r="Z68" s="789">
        <f t="shared" ref="Z68" si="58">ROUND(P68*$G68,-1)</f>
        <v>0</v>
      </c>
      <c r="AA68" s="789">
        <f t="shared" ref="AA68" si="59">ROUND(Q68*$G68,-1)</f>
        <v>0</v>
      </c>
      <c r="AB68" s="789">
        <f t="shared" ref="AB68" si="60">ROUND(R68*$G68,-1)</f>
        <v>0</v>
      </c>
      <c r="AC68" s="790">
        <f t="shared" ref="AC68" si="61">ROUND(S68*$G68,-1)</f>
        <v>0</v>
      </c>
      <c r="AD68" s="948"/>
      <c r="AE68" s="1547"/>
    </row>
    <row r="69" spans="1:35" s="639" customFormat="1" ht="15.75">
      <c r="A69" s="1536"/>
      <c r="B69" s="1535"/>
      <c r="C69" s="663"/>
      <c r="D69" s="663"/>
      <c r="E69" s="663"/>
      <c r="F69" s="671"/>
      <c r="G69" s="671"/>
      <c r="H69" s="803"/>
      <c r="I69" s="800"/>
      <c r="J69" s="801"/>
      <c r="K69" s="673"/>
      <c r="L69" s="672"/>
      <c r="M69" s="672"/>
      <c r="N69" s="673"/>
      <c r="O69" s="673"/>
      <c r="P69" s="673"/>
      <c r="Q69" s="673"/>
      <c r="R69" s="673"/>
      <c r="S69" s="673"/>
      <c r="T69" s="1049"/>
      <c r="U69" s="805"/>
      <c r="V69" s="789"/>
      <c r="W69" s="789"/>
      <c r="X69" s="789"/>
      <c r="Y69" s="789"/>
      <c r="Z69" s="789"/>
      <c r="AA69" s="789"/>
      <c r="AB69" s="789"/>
      <c r="AC69" s="790"/>
      <c r="AD69" s="948"/>
      <c r="AE69" s="1547"/>
    </row>
    <row r="70" spans="1:35" s="639" customFormat="1" ht="14.25" customHeight="1">
      <c r="A70" s="1536" t="s">
        <v>1049</v>
      </c>
      <c r="B70" s="1535" t="s">
        <v>1068</v>
      </c>
      <c r="C70" s="663" t="s">
        <v>1065</v>
      </c>
      <c r="D70" s="663"/>
      <c r="E70" s="663"/>
      <c r="F70" s="671"/>
      <c r="G70" s="663">
        <v>200</v>
      </c>
      <c r="H70" s="803"/>
      <c r="I70" s="800"/>
      <c r="J70" s="801">
        <v>0.1</v>
      </c>
      <c r="K70" s="673"/>
      <c r="L70" s="672">
        <v>0.9</v>
      </c>
      <c r="M70" s="672"/>
      <c r="N70" s="673"/>
      <c r="O70" s="673"/>
      <c r="P70" s="673"/>
      <c r="Q70" s="673"/>
      <c r="R70" s="673"/>
      <c r="S70" s="673"/>
      <c r="T70" s="1049">
        <f t="shared" ref="T70" si="62">ROUND(J70*$G70,-1)</f>
        <v>20</v>
      </c>
      <c r="U70" s="805">
        <f t="shared" ref="U70" si="63">ROUND(K70*$G70,-1)</f>
        <v>0</v>
      </c>
      <c r="V70" s="789">
        <f t="shared" ref="V70" si="64">ROUND(L70*$G70,-1)</f>
        <v>180</v>
      </c>
      <c r="W70" s="789">
        <f>ROUND(M70*$G70,-1)</f>
        <v>0</v>
      </c>
      <c r="X70" s="789">
        <f t="shared" ref="X70:X72" si="65">ROUND(N70*$G70,-1)</f>
        <v>0</v>
      </c>
      <c r="Y70" s="789">
        <f t="shared" ref="Y70" si="66">ROUND(O70*$G70,-1)</f>
        <v>0</v>
      </c>
      <c r="Z70" s="789">
        <f t="shared" ref="Z70" si="67">ROUND(P70*$G70,-1)</f>
        <v>0</v>
      </c>
      <c r="AA70" s="789">
        <f t="shared" ref="AA70" si="68">ROUND(Q70*$G70,-1)</f>
        <v>0</v>
      </c>
      <c r="AB70" s="789">
        <f t="shared" ref="AB70" si="69">ROUND(R70*$G70,-1)</f>
        <v>0</v>
      </c>
      <c r="AC70" s="790">
        <f t="shared" ref="AC70" si="70">ROUND(S70*$G70,-1)</f>
        <v>0</v>
      </c>
      <c r="AD70" s="948"/>
      <c r="AE70" s="1545"/>
      <c r="AI70" s="639">
        <v>3520</v>
      </c>
    </row>
    <row r="71" spans="1:35" s="639" customFormat="1" ht="14.25" customHeight="1">
      <c r="A71" s="1536"/>
      <c r="B71" s="1535"/>
      <c r="C71" s="663"/>
      <c r="D71" s="663"/>
      <c r="E71" s="663"/>
      <c r="F71" s="671"/>
      <c r="G71" s="663"/>
      <c r="H71" s="803"/>
      <c r="I71" s="800"/>
      <c r="J71" s="801"/>
      <c r="K71" s="673"/>
      <c r="L71" s="672"/>
      <c r="M71" s="672"/>
      <c r="N71" s="673"/>
      <c r="O71" s="673"/>
      <c r="P71" s="673"/>
      <c r="Q71" s="673"/>
      <c r="R71" s="673"/>
      <c r="S71" s="673"/>
      <c r="T71" s="1049"/>
      <c r="U71" s="805"/>
      <c r="V71" s="789"/>
      <c r="W71" s="789"/>
      <c r="X71" s="789"/>
      <c r="Y71" s="789"/>
      <c r="Z71" s="789"/>
      <c r="AA71" s="789"/>
      <c r="AB71" s="789"/>
      <c r="AC71" s="790"/>
      <c r="AD71" s="948"/>
      <c r="AE71" s="1544"/>
    </row>
    <row r="72" spans="1:35" s="639" customFormat="1" ht="14.25" customHeight="1">
      <c r="A72" s="882" t="s">
        <v>1042</v>
      </c>
      <c r="B72" s="1535" t="s">
        <v>1068</v>
      </c>
      <c r="C72" s="663" t="s">
        <v>1065</v>
      </c>
      <c r="D72" s="663"/>
      <c r="E72" s="663"/>
      <c r="F72" s="671"/>
      <c r="G72" s="663">
        <v>8000</v>
      </c>
      <c r="H72" s="803"/>
      <c r="I72" s="800"/>
      <c r="J72" s="801"/>
      <c r="K72" s="673"/>
      <c r="L72" s="672">
        <v>0.05</v>
      </c>
      <c r="M72" s="672">
        <v>0.4</v>
      </c>
      <c r="N72" s="673">
        <v>0.2</v>
      </c>
      <c r="O72" s="673">
        <v>0.1</v>
      </c>
      <c r="P72" s="673">
        <v>0.2</v>
      </c>
      <c r="Q72" s="673">
        <v>0.05</v>
      </c>
      <c r="R72" s="673"/>
      <c r="S72" s="673"/>
      <c r="T72" s="1049">
        <f t="shared" ref="T72" si="71">ROUND(J72*$G72,-1)</f>
        <v>0</v>
      </c>
      <c r="U72" s="805">
        <f t="shared" ref="U72" si="72">ROUND(K72*$G72,-1)</f>
        <v>0</v>
      </c>
      <c r="V72" s="789">
        <f t="shared" ref="V72" si="73">ROUND(L72*$G72,-1)</f>
        <v>400</v>
      </c>
      <c r="W72" s="789">
        <f>ROUND(M72*$G72,-1)</f>
        <v>3200</v>
      </c>
      <c r="X72" s="789">
        <f t="shared" si="65"/>
        <v>1600</v>
      </c>
      <c r="Y72" s="789">
        <f t="shared" ref="Y72" si="74">ROUND(O72*$G72,-1)</f>
        <v>800</v>
      </c>
      <c r="Z72" s="789">
        <f t="shared" ref="Z72" si="75">ROUND(P72*$G72,-1)</f>
        <v>1600</v>
      </c>
      <c r="AA72" s="789">
        <f t="shared" ref="AA72" si="76">ROUND(Q72*$G72,-1)</f>
        <v>400</v>
      </c>
      <c r="AB72" s="789">
        <f t="shared" ref="AB72" si="77">ROUND(R72*$G72,-1)</f>
        <v>0</v>
      </c>
      <c r="AC72" s="790">
        <f t="shared" ref="AC72" si="78">ROUND(S72*$G72,-1)</f>
        <v>0</v>
      </c>
      <c r="AD72" s="948" t="s">
        <v>1116</v>
      </c>
      <c r="AE72" s="1544"/>
    </row>
    <row r="73" spans="1:35" s="639" customFormat="1" ht="14.25" customHeight="1">
      <c r="A73" s="849"/>
      <c r="B73" s="874"/>
      <c r="C73" s="663"/>
      <c r="D73" s="663"/>
      <c r="E73" s="663"/>
      <c r="F73" s="671"/>
      <c r="G73" s="663"/>
      <c r="H73" s="803"/>
      <c r="I73" s="800"/>
      <c r="J73" s="801"/>
      <c r="K73" s="673"/>
      <c r="L73" s="672"/>
      <c r="M73" s="672"/>
      <c r="N73" s="673"/>
      <c r="O73" s="673"/>
      <c r="P73" s="673"/>
      <c r="Q73" s="673"/>
      <c r="R73" s="673"/>
      <c r="S73" s="673"/>
      <c r="T73" s="1049"/>
      <c r="U73" s="805"/>
      <c r="V73" s="789"/>
      <c r="W73" s="789"/>
      <c r="X73" s="789"/>
      <c r="Y73" s="789"/>
      <c r="Z73" s="789"/>
      <c r="AA73" s="789"/>
      <c r="AB73" s="789"/>
      <c r="AC73" s="790"/>
      <c r="AD73" s="948"/>
      <c r="AE73" s="1544"/>
    </row>
    <row r="74" spans="1:35" s="639" customFormat="1" ht="14.25" customHeight="1">
      <c r="A74" s="844" t="s">
        <v>1084</v>
      </c>
      <c r="B74" s="874" t="s">
        <v>1079</v>
      </c>
      <c r="C74" s="663" t="s">
        <v>1065</v>
      </c>
      <c r="D74" s="663"/>
      <c r="E74" s="663"/>
      <c r="F74" s="671"/>
      <c r="G74" s="663">
        <v>300</v>
      </c>
      <c r="H74" s="803"/>
      <c r="I74" s="800"/>
      <c r="J74" s="801">
        <v>0.1</v>
      </c>
      <c r="K74" s="673"/>
      <c r="L74" s="672">
        <v>0.9</v>
      </c>
      <c r="M74" s="672"/>
      <c r="N74" s="673"/>
      <c r="O74" s="673"/>
      <c r="P74" s="673"/>
      <c r="Q74" s="673"/>
      <c r="R74" s="673"/>
      <c r="S74" s="673"/>
      <c r="T74" s="1049">
        <f t="shared" ref="T74" si="79">ROUND(J74*$G74,-1)</f>
        <v>30</v>
      </c>
      <c r="U74" s="805">
        <f t="shared" ref="U74" si="80">ROUND(K74*$G74,-1)</f>
        <v>0</v>
      </c>
      <c r="V74" s="789">
        <f t="shared" ref="V74" si="81">ROUND(L74*$G74,-1)</f>
        <v>270</v>
      </c>
      <c r="W74" s="789">
        <f>ROUND(M74*$G74,-1)</f>
        <v>0</v>
      </c>
      <c r="X74" s="789">
        <f t="shared" ref="X74" si="82">ROUND(N74*$G74,-1)</f>
        <v>0</v>
      </c>
      <c r="Y74" s="789">
        <f t="shared" ref="Y74" si="83">ROUND(O74*$G74,-1)</f>
        <v>0</v>
      </c>
      <c r="Z74" s="789">
        <f t="shared" ref="Z74" si="84">ROUND(P74*$G74,-1)</f>
        <v>0</v>
      </c>
      <c r="AA74" s="789">
        <f t="shared" ref="AA74" si="85">ROUND(Q74*$G74,-1)</f>
        <v>0</v>
      </c>
      <c r="AB74" s="789">
        <f t="shared" ref="AB74" si="86">ROUND(R74*$G74,-1)</f>
        <v>0</v>
      </c>
      <c r="AC74" s="790">
        <f t="shared" ref="AC74" si="87">ROUND(S74*$G74,-1)</f>
        <v>0</v>
      </c>
      <c r="AD74" s="948"/>
      <c r="AE74" s="1544"/>
    </row>
    <row r="75" spans="1:35" ht="14.25" customHeight="1">
      <c r="A75" s="844"/>
      <c r="B75" s="663"/>
      <c r="C75" s="663"/>
      <c r="D75" s="663"/>
      <c r="E75" s="663"/>
      <c r="F75" s="671"/>
      <c r="G75" s="671"/>
      <c r="H75" s="803"/>
      <c r="I75" s="800"/>
      <c r="J75" s="801"/>
      <c r="K75" s="673"/>
      <c r="L75" s="672"/>
      <c r="M75" s="672"/>
      <c r="N75" s="673"/>
      <c r="O75" s="673"/>
      <c r="P75" s="673"/>
      <c r="Q75" s="673"/>
      <c r="R75" s="673"/>
      <c r="S75" s="673"/>
      <c r="T75" s="1049"/>
      <c r="U75" s="805"/>
      <c r="V75" s="789"/>
      <c r="W75" s="789"/>
      <c r="X75" s="789"/>
      <c r="Y75" s="789"/>
      <c r="Z75" s="789"/>
      <c r="AA75" s="789"/>
      <c r="AB75" s="789"/>
      <c r="AC75" s="790"/>
      <c r="AD75" s="948"/>
      <c r="AE75" s="1544"/>
    </row>
    <row r="76" spans="1:35" s="639" customFormat="1" ht="15.75">
      <c r="A76" s="1267" t="s">
        <v>120</v>
      </c>
      <c r="B76" s="663"/>
      <c r="C76" s="663"/>
      <c r="D76" s="663"/>
      <c r="E76" s="663"/>
      <c r="F76" s="671"/>
      <c r="G76" s="671"/>
      <c r="H76" s="803"/>
      <c r="I76" s="800"/>
      <c r="J76" s="801"/>
      <c r="K76" s="673"/>
      <c r="L76" s="672"/>
      <c r="M76" s="672"/>
      <c r="N76" s="673"/>
      <c r="O76" s="673"/>
      <c r="P76" s="673"/>
      <c r="Q76" s="673"/>
      <c r="R76" s="673"/>
      <c r="S76" s="673"/>
      <c r="T76" s="1049"/>
      <c r="U76" s="802"/>
      <c r="V76" s="668"/>
      <c r="W76" s="668"/>
      <c r="X76" s="668"/>
      <c r="Y76" s="668"/>
      <c r="Z76" s="668"/>
      <c r="AA76" s="668"/>
      <c r="AB76" s="668"/>
      <c r="AC76" s="803"/>
      <c r="AD76" s="948"/>
      <c r="AE76" s="1545"/>
    </row>
    <row r="77" spans="1:35" s="1178" customFormat="1" ht="15.75">
      <c r="A77" s="850" t="s">
        <v>126</v>
      </c>
      <c r="B77" s="663"/>
      <c r="C77" s="663"/>
      <c r="D77" s="663"/>
      <c r="E77" s="727">
        <v>1970</v>
      </c>
      <c r="F77" s="727"/>
      <c r="G77" s="727"/>
      <c r="H77" s="815"/>
      <c r="I77" s="811"/>
      <c r="J77" s="812"/>
      <c r="K77" s="813"/>
      <c r="L77" s="813"/>
      <c r="M77" s="813"/>
      <c r="N77" s="813"/>
      <c r="O77" s="813"/>
      <c r="P77" s="813"/>
      <c r="Q77" s="813"/>
      <c r="R77" s="813"/>
      <c r="S77" s="813"/>
      <c r="T77" s="1071"/>
      <c r="U77" s="1147"/>
      <c r="V77" s="814"/>
      <c r="W77" s="814"/>
      <c r="X77" s="814"/>
      <c r="Y77" s="814"/>
      <c r="Z77" s="814"/>
      <c r="AA77" s="814"/>
      <c r="AB77" s="814"/>
      <c r="AC77" s="815"/>
      <c r="AD77" s="953"/>
      <c r="AE77" s="1546">
        <v>844</v>
      </c>
    </row>
    <row r="78" spans="1:35" s="1178" customFormat="1">
      <c r="A78" s="850" t="s">
        <v>701</v>
      </c>
      <c r="B78" s="663"/>
      <c r="C78" s="663"/>
      <c r="D78" s="663"/>
      <c r="E78" s="727">
        <v>408</v>
      </c>
      <c r="F78" s="727"/>
      <c r="G78" s="727"/>
      <c r="H78" s="815"/>
      <c r="I78" s="811"/>
      <c r="J78" s="812"/>
      <c r="K78" s="813"/>
      <c r="L78" s="813"/>
      <c r="M78" s="813"/>
      <c r="N78" s="813"/>
      <c r="O78" s="813"/>
      <c r="P78" s="813"/>
      <c r="Q78" s="813"/>
      <c r="R78" s="813"/>
      <c r="S78" s="813"/>
      <c r="T78" s="1071"/>
      <c r="U78" s="1147"/>
      <c r="V78" s="814"/>
      <c r="W78" s="814"/>
      <c r="X78" s="814"/>
      <c r="Y78" s="814"/>
      <c r="Z78" s="814"/>
      <c r="AA78" s="814"/>
      <c r="AB78" s="814"/>
      <c r="AC78" s="815"/>
      <c r="AD78" s="953"/>
      <c r="AE78" s="1544">
        <v>843</v>
      </c>
    </row>
    <row r="79" spans="1:35" s="1178" customFormat="1" ht="15.75">
      <c r="A79" s="850" t="s">
        <v>704</v>
      </c>
      <c r="B79" s="663"/>
      <c r="C79" s="663"/>
      <c r="D79" s="663"/>
      <c r="E79" s="727">
        <v>365</v>
      </c>
      <c r="F79" s="727"/>
      <c r="G79" s="727"/>
      <c r="H79" s="815"/>
      <c r="I79" s="811"/>
      <c r="J79" s="812"/>
      <c r="K79" s="813"/>
      <c r="L79" s="813"/>
      <c r="M79" s="813"/>
      <c r="N79" s="813"/>
      <c r="O79" s="813"/>
      <c r="P79" s="813"/>
      <c r="Q79" s="813"/>
      <c r="R79" s="813"/>
      <c r="S79" s="813"/>
      <c r="T79" s="1071"/>
      <c r="U79" s="1147"/>
      <c r="V79" s="814"/>
      <c r="W79" s="814"/>
      <c r="X79" s="814"/>
      <c r="Y79" s="814"/>
      <c r="Z79" s="814"/>
      <c r="AA79" s="814"/>
      <c r="AB79" s="814"/>
      <c r="AC79" s="815"/>
      <c r="AD79" s="953"/>
      <c r="AE79" s="1545">
        <v>842</v>
      </c>
    </row>
    <row r="80" spans="1:35" s="1178" customFormat="1" ht="15.75">
      <c r="A80" s="850" t="s">
        <v>702</v>
      </c>
      <c r="B80" s="663"/>
      <c r="C80" s="663"/>
      <c r="D80" s="663"/>
      <c r="E80" s="727">
        <v>946</v>
      </c>
      <c r="F80" s="727"/>
      <c r="G80" s="727"/>
      <c r="H80" s="815"/>
      <c r="I80" s="811"/>
      <c r="J80" s="812"/>
      <c r="K80" s="813"/>
      <c r="L80" s="813"/>
      <c r="M80" s="813"/>
      <c r="N80" s="813"/>
      <c r="O80" s="813"/>
      <c r="P80" s="813"/>
      <c r="Q80" s="813"/>
      <c r="R80" s="813"/>
      <c r="S80" s="813"/>
      <c r="T80" s="1071"/>
      <c r="U80" s="1147"/>
      <c r="V80" s="814"/>
      <c r="W80" s="814"/>
      <c r="X80" s="814"/>
      <c r="Y80" s="814"/>
      <c r="Z80" s="814"/>
      <c r="AA80" s="814"/>
      <c r="AB80" s="814"/>
      <c r="AC80" s="815"/>
      <c r="AD80" s="953"/>
      <c r="AE80" s="1545">
        <v>682</v>
      </c>
    </row>
    <row r="81" spans="1:31" s="1178" customFormat="1" ht="15.75">
      <c r="A81" s="850" t="s">
        <v>703</v>
      </c>
      <c r="B81" s="663"/>
      <c r="C81" s="663"/>
      <c r="D81" s="663"/>
      <c r="E81" s="727">
        <v>1452</v>
      </c>
      <c r="F81" s="727"/>
      <c r="G81" s="727"/>
      <c r="H81" s="815"/>
      <c r="I81" s="811"/>
      <c r="J81" s="812"/>
      <c r="K81" s="813"/>
      <c r="L81" s="813"/>
      <c r="M81" s="813"/>
      <c r="N81" s="813"/>
      <c r="O81" s="813"/>
      <c r="P81" s="813"/>
      <c r="Q81" s="813"/>
      <c r="R81" s="813"/>
      <c r="S81" s="813"/>
      <c r="T81" s="1071"/>
      <c r="U81" s="1147"/>
      <c r="V81" s="814"/>
      <c r="W81" s="814"/>
      <c r="X81" s="814"/>
      <c r="Y81" s="814"/>
      <c r="Z81" s="814"/>
      <c r="AA81" s="814"/>
      <c r="AB81" s="814"/>
      <c r="AC81" s="815"/>
      <c r="AD81" s="953"/>
      <c r="AE81" s="1545">
        <v>604</v>
      </c>
    </row>
    <row r="82" spans="1:31" s="1178" customFormat="1" ht="15.75">
      <c r="A82" s="850" t="s">
        <v>127</v>
      </c>
      <c r="B82" s="663"/>
      <c r="C82" s="663"/>
      <c r="D82" s="663"/>
      <c r="E82" s="727">
        <v>1672</v>
      </c>
      <c r="F82" s="727"/>
      <c r="G82" s="727"/>
      <c r="H82" s="815"/>
      <c r="I82" s="811"/>
      <c r="J82" s="812"/>
      <c r="K82" s="813"/>
      <c r="L82" s="813"/>
      <c r="M82" s="813"/>
      <c r="N82" s="813"/>
      <c r="O82" s="813"/>
      <c r="P82" s="813"/>
      <c r="Q82" s="813"/>
      <c r="R82" s="813"/>
      <c r="S82" s="813"/>
      <c r="T82" s="1071"/>
      <c r="U82" s="1147"/>
      <c r="V82" s="814"/>
      <c r="W82" s="814"/>
      <c r="X82" s="814"/>
      <c r="Y82" s="814"/>
      <c r="Z82" s="814"/>
      <c r="AA82" s="814"/>
      <c r="AB82" s="814"/>
      <c r="AC82" s="815"/>
      <c r="AD82" s="953"/>
      <c r="AE82" s="1545">
        <v>420</v>
      </c>
    </row>
    <row r="83" spans="1:31" s="1178" customFormat="1" ht="15.75">
      <c r="A83" s="850" t="s">
        <v>128</v>
      </c>
      <c r="B83" s="663"/>
      <c r="C83" s="663"/>
      <c r="D83" s="663"/>
      <c r="E83" s="727">
        <v>1174</v>
      </c>
      <c r="F83" s="727"/>
      <c r="G83" s="727"/>
      <c r="H83" s="815"/>
      <c r="I83" s="811"/>
      <c r="J83" s="812"/>
      <c r="K83" s="813"/>
      <c r="L83" s="813"/>
      <c r="M83" s="813"/>
      <c r="N83" s="813"/>
      <c r="O83" s="813"/>
      <c r="P83" s="813"/>
      <c r="Q83" s="813"/>
      <c r="R83" s="813"/>
      <c r="S83" s="813"/>
      <c r="T83" s="1071"/>
      <c r="U83" s="1147"/>
      <c r="V83" s="814"/>
      <c r="W83" s="814"/>
      <c r="X83" s="814"/>
      <c r="Y83" s="814"/>
      <c r="Z83" s="814"/>
      <c r="AA83" s="814"/>
      <c r="AB83" s="814"/>
      <c r="AC83" s="815"/>
      <c r="AD83" s="953"/>
      <c r="AE83" s="1545">
        <v>480</v>
      </c>
    </row>
    <row r="84" spans="1:31" s="1178" customFormat="1" ht="15.75">
      <c r="A84" s="850" t="s">
        <v>705</v>
      </c>
      <c r="B84" s="663"/>
      <c r="C84" s="663"/>
      <c r="D84" s="663"/>
      <c r="E84" s="727">
        <v>525</v>
      </c>
      <c r="F84" s="727"/>
      <c r="G84" s="727"/>
      <c r="H84" s="815"/>
      <c r="I84" s="811"/>
      <c r="J84" s="812"/>
      <c r="K84" s="813"/>
      <c r="L84" s="813"/>
      <c r="M84" s="813"/>
      <c r="N84" s="813"/>
      <c r="O84" s="813"/>
      <c r="P84" s="813"/>
      <c r="Q84" s="813"/>
      <c r="R84" s="813"/>
      <c r="S84" s="813"/>
      <c r="T84" s="1071"/>
      <c r="U84" s="1147"/>
      <c r="V84" s="814"/>
      <c r="W84" s="814"/>
      <c r="X84" s="814"/>
      <c r="Y84" s="814"/>
      <c r="Z84" s="814"/>
      <c r="AA84" s="814"/>
      <c r="AB84" s="814"/>
      <c r="AC84" s="815"/>
      <c r="AD84" s="953"/>
      <c r="AE84" s="1545">
        <v>479</v>
      </c>
    </row>
    <row r="85" spans="1:31" s="523" customFormat="1" ht="15.75">
      <c r="A85" s="844"/>
      <c r="B85" s="663"/>
      <c r="C85" s="663"/>
      <c r="D85" s="663"/>
      <c r="E85" s="663"/>
      <c r="F85" s="663"/>
      <c r="G85" s="663"/>
      <c r="H85" s="790"/>
      <c r="I85" s="804"/>
      <c r="J85" s="771"/>
      <c r="K85" s="772"/>
      <c r="L85" s="772"/>
      <c r="M85" s="772"/>
      <c r="N85" s="772"/>
      <c r="O85" s="772"/>
      <c r="P85" s="772"/>
      <c r="Q85" s="772"/>
      <c r="R85" s="772"/>
      <c r="S85" s="772"/>
      <c r="T85" s="1049"/>
      <c r="U85" s="805"/>
      <c r="V85" s="789"/>
      <c r="W85" s="789"/>
      <c r="X85" s="789"/>
      <c r="Y85" s="789"/>
      <c r="Z85" s="789"/>
      <c r="AA85" s="789"/>
      <c r="AB85" s="789"/>
      <c r="AC85" s="790"/>
      <c r="AD85" s="848"/>
      <c r="AE85" s="1545"/>
    </row>
    <row r="86" spans="1:31" ht="15.75">
      <c r="A86" s="1267" t="s">
        <v>129</v>
      </c>
      <c r="B86" s="663"/>
      <c r="C86" s="663"/>
      <c r="D86" s="663"/>
      <c r="E86" s="901">
        <f>SUM(E87:E93)</f>
        <v>1990</v>
      </c>
      <c r="F86" s="674">
        <f>G86/E86*1000</f>
        <v>502.51256281407029</v>
      </c>
      <c r="G86" s="676">
        <f>SUM(G87:G93)</f>
        <v>1000</v>
      </c>
      <c r="H86" s="879"/>
      <c r="I86" s="807"/>
      <c r="J86" s="808"/>
      <c r="K86" s="675"/>
      <c r="L86" s="711"/>
      <c r="M86" s="711"/>
      <c r="N86" s="675"/>
      <c r="O86" s="675"/>
      <c r="P86" s="675"/>
      <c r="Q86" s="675"/>
      <c r="R86" s="675"/>
      <c r="S86" s="675"/>
      <c r="T86" s="1050">
        <f t="shared" ref="T86:AC86" si="88">SUM(T87:T93)</f>
        <v>700</v>
      </c>
      <c r="U86" s="1494">
        <f t="shared" si="88"/>
        <v>0</v>
      </c>
      <c r="V86" s="1156">
        <f t="shared" si="88"/>
        <v>0</v>
      </c>
      <c r="W86" s="1156">
        <f t="shared" si="88"/>
        <v>0</v>
      </c>
      <c r="X86" s="1156">
        <f t="shared" si="88"/>
        <v>0</v>
      </c>
      <c r="Y86" s="1156">
        <f t="shared" si="88"/>
        <v>0</v>
      </c>
      <c r="Z86" s="1156">
        <f t="shared" si="88"/>
        <v>0</v>
      </c>
      <c r="AA86" s="1156">
        <f t="shared" si="88"/>
        <v>0</v>
      </c>
      <c r="AB86" s="1156">
        <f t="shared" si="88"/>
        <v>0</v>
      </c>
      <c r="AC86" s="1157">
        <f t="shared" si="88"/>
        <v>0</v>
      </c>
      <c r="AD86" s="949"/>
      <c r="AE86" s="1545"/>
    </row>
    <row r="87" spans="1:31" ht="15.75">
      <c r="A87" s="850"/>
      <c r="B87" s="663"/>
      <c r="C87" s="663"/>
      <c r="D87" s="663"/>
      <c r="E87" s="727"/>
      <c r="F87" s="727"/>
      <c r="G87" s="727"/>
      <c r="H87" s="815"/>
      <c r="I87" s="811"/>
      <c r="J87" s="772"/>
      <c r="K87" s="706"/>
      <c r="L87" s="706"/>
      <c r="M87" s="706"/>
      <c r="N87" s="772"/>
      <c r="O87" s="772"/>
      <c r="P87" s="772"/>
      <c r="Q87" s="772"/>
      <c r="R87" s="772"/>
      <c r="S87" s="772"/>
      <c r="T87" s="1049"/>
      <c r="U87" s="805"/>
      <c r="V87" s="789"/>
      <c r="W87" s="789"/>
      <c r="X87" s="789"/>
      <c r="Y87" s="789"/>
      <c r="Z87" s="789"/>
      <c r="AA87" s="789"/>
      <c r="AB87" s="789"/>
      <c r="AC87" s="790"/>
      <c r="AD87" s="848"/>
      <c r="AE87" s="1545"/>
    </row>
    <row r="88" spans="1:31" s="1178" customFormat="1">
      <c r="A88" s="846" t="s">
        <v>852</v>
      </c>
      <c r="B88" s="874" t="s">
        <v>1070</v>
      </c>
      <c r="C88" s="663"/>
      <c r="D88" s="663"/>
      <c r="E88" s="727"/>
      <c r="F88" s="677"/>
      <c r="G88" s="677"/>
      <c r="H88" s="943"/>
      <c r="I88" s="1140"/>
      <c r="J88" s="1175"/>
      <c r="K88" s="1174"/>
      <c r="L88" s="1173"/>
      <c r="M88" s="1173"/>
      <c r="N88" s="1174"/>
      <c r="O88" s="1174"/>
      <c r="P88" s="1174"/>
      <c r="Q88" s="1174"/>
      <c r="R88" s="1174"/>
      <c r="S88" s="1174"/>
      <c r="T88" s="1071"/>
      <c r="U88" s="1510"/>
      <c r="V88" s="1176"/>
      <c r="W88" s="1176"/>
      <c r="X88" s="1176"/>
      <c r="Y88" s="1176"/>
      <c r="Z88" s="1176"/>
      <c r="AA88" s="1176"/>
      <c r="AB88" s="1176"/>
      <c r="AC88" s="943"/>
      <c r="AD88" s="1177"/>
      <c r="AE88" s="1544"/>
    </row>
    <row r="89" spans="1:31" s="639" customFormat="1" ht="15.75">
      <c r="A89" s="844" t="s">
        <v>853</v>
      </c>
      <c r="B89" s="874" t="s">
        <v>1070</v>
      </c>
      <c r="C89" s="663" t="s">
        <v>1066</v>
      </c>
      <c r="D89" s="663"/>
      <c r="E89" s="663">
        <v>1220</v>
      </c>
      <c r="F89" s="671">
        <v>100</v>
      </c>
      <c r="G89" s="671">
        <v>600</v>
      </c>
      <c r="H89" s="803"/>
      <c r="I89" s="800">
        <v>0.5</v>
      </c>
      <c r="J89" s="1401">
        <v>0.5</v>
      </c>
      <c r="K89" s="801"/>
      <c r="L89" s="672"/>
      <c r="M89" s="672"/>
      <c r="N89" s="672"/>
      <c r="O89" s="672"/>
      <c r="P89" s="673"/>
      <c r="Q89" s="673"/>
      <c r="R89" s="673"/>
      <c r="S89" s="673"/>
      <c r="T89" s="1049">
        <f t="shared" ref="T89:AC90" si="89">ROUND(J89*$G89,-1)</f>
        <v>300</v>
      </c>
      <c r="U89" s="805">
        <f t="shared" si="89"/>
        <v>0</v>
      </c>
      <c r="V89" s="789">
        <f t="shared" si="89"/>
        <v>0</v>
      </c>
      <c r="W89" s="789">
        <f t="shared" si="89"/>
        <v>0</v>
      </c>
      <c r="X89" s="789">
        <f t="shared" si="89"/>
        <v>0</v>
      </c>
      <c r="Y89" s="789">
        <f t="shared" si="89"/>
        <v>0</v>
      </c>
      <c r="Z89" s="789">
        <f t="shared" si="89"/>
        <v>0</v>
      </c>
      <c r="AA89" s="789">
        <f t="shared" si="89"/>
        <v>0</v>
      </c>
      <c r="AB89" s="789">
        <f t="shared" si="89"/>
        <v>0</v>
      </c>
      <c r="AC89" s="790">
        <f t="shared" si="89"/>
        <v>0</v>
      </c>
      <c r="AD89" s="948"/>
      <c r="AE89" s="1548"/>
    </row>
    <row r="90" spans="1:31" s="639" customFormat="1" ht="15.75">
      <c r="A90" s="844" t="s">
        <v>854</v>
      </c>
      <c r="B90" s="874" t="s">
        <v>1070</v>
      </c>
      <c r="C90" s="663" t="s">
        <v>1066</v>
      </c>
      <c r="D90" s="663"/>
      <c r="E90" s="663">
        <v>770</v>
      </c>
      <c r="F90" s="671">
        <v>100</v>
      </c>
      <c r="G90" s="671">
        <v>400</v>
      </c>
      <c r="H90" s="803"/>
      <c r="I90" s="800"/>
      <c r="J90" s="1401">
        <v>1</v>
      </c>
      <c r="K90" s="801"/>
      <c r="L90" s="672"/>
      <c r="M90" s="672"/>
      <c r="N90" s="672"/>
      <c r="O90" s="672"/>
      <c r="P90" s="673"/>
      <c r="Q90" s="673"/>
      <c r="R90" s="673"/>
      <c r="S90" s="673"/>
      <c r="T90" s="1049">
        <f t="shared" si="89"/>
        <v>400</v>
      </c>
      <c r="U90" s="805">
        <f t="shared" si="89"/>
        <v>0</v>
      </c>
      <c r="V90" s="789">
        <f t="shared" si="89"/>
        <v>0</v>
      </c>
      <c r="W90" s="789">
        <f t="shared" si="89"/>
        <v>0</v>
      </c>
      <c r="X90" s="789">
        <f t="shared" si="89"/>
        <v>0</v>
      </c>
      <c r="Y90" s="789">
        <f t="shared" si="89"/>
        <v>0</v>
      </c>
      <c r="Z90" s="789">
        <f t="shared" si="89"/>
        <v>0</v>
      </c>
      <c r="AA90" s="789">
        <f t="shared" si="89"/>
        <v>0</v>
      </c>
      <c r="AB90" s="789">
        <f t="shared" si="89"/>
        <v>0</v>
      </c>
      <c r="AC90" s="790">
        <f t="shared" si="89"/>
        <v>0</v>
      </c>
      <c r="AD90" s="948"/>
      <c r="AE90" s="1548"/>
    </row>
    <row r="91" spans="1:31" s="1178" customFormat="1" ht="15.75">
      <c r="A91" s="850"/>
      <c r="B91" s="663"/>
      <c r="C91" s="663"/>
      <c r="D91" s="663"/>
      <c r="E91" s="727"/>
      <c r="F91" s="677"/>
      <c r="G91" s="677"/>
      <c r="H91" s="943"/>
      <c r="I91" s="1140"/>
      <c r="J91" s="1175"/>
      <c r="K91" s="1175"/>
      <c r="L91" s="1173"/>
      <c r="M91" s="1173"/>
      <c r="N91" s="1174"/>
      <c r="O91" s="1174"/>
      <c r="P91" s="1174"/>
      <c r="Q91" s="1174"/>
      <c r="R91" s="1174"/>
      <c r="S91" s="1174"/>
      <c r="T91" s="1049"/>
      <c r="U91" s="805"/>
      <c r="V91" s="789"/>
      <c r="W91" s="789"/>
      <c r="X91" s="789"/>
      <c r="Y91" s="789"/>
      <c r="Z91" s="789"/>
      <c r="AA91" s="789"/>
      <c r="AB91" s="789"/>
      <c r="AC91" s="790"/>
      <c r="AD91" s="1177"/>
      <c r="AE91" s="1548"/>
    </row>
    <row r="92" spans="1:31" s="1287" customFormat="1" ht="15.75">
      <c r="A92" s="850" t="s">
        <v>974</v>
      </c>
      <c r="B92" s="663"/>
      <c r="C92" s="663"/>
      <c r="D92" s="663"/>
      <c r="E92" s="727"/>
      <c r="F92" s="727"/>
      <c r="G92" s="727"/>
      <c r="H92" s="815"/>
      <c r="I92" s="811"/>
      <c r="J92" s="812"/>
      <c r="K92" s="813"/>
      <c r="L92" s="813"/>
      <c r="M92" s="813"/>
      <c r="N92" s="813"/>
      <c r="O92" s="813"/>
      <c r="P92" s="813"/>
      <c r="Q92" s="813"/>
      <c r="R92" s="813"/>
      <c r="S92" s="813"/>
      <c r="T92" s="1049"/>
      <c r="U92" s="1147"/>
      <c r="V92" s="814"/>
      <c r="W92" s="814"/>
      <c r="X92" s="814"/>
      <c r="Y92" s="814"/>
      <c r="Z92" s="814"/>
      <c r="AA92" s="814"/>
      <c r="AB92" s="814"/>
      <c r="AC92" s="815"/>
      <c r="AD92" s="953"/>
      <c r="AE92" s="1548">
        <v>990</v>
      </c>
    </row>
    <row r="93" spans="1:31">
      <c r="A93" s="844"/>
      <c r="B93" s="663"/>
      <c r="C93" s="663"/>
      <c r="D93" s="663"/>
      <c r="E93" s="663"/>
      <c r="F93" s="671"/>
      <c r="G93" s="671"/>
      <c r="H93" s="803"/>
      <c r="I93" s="800"/>
      <c r="J93" s="801"/>
      <c r="K93" s="673"/>
      <c r="L93" s="672"/>
      <c r="M93" s="672"/>
      <c r="N93" s="673"/>
      <c r="O93" s="673"/>
      <c r="P93" s="673"/>
      <c r="Q93" s="673"/>
      <c r="R93" s="673"/>
      <c r="S93" s="673"/>
      <c r="T93" s="1049"/>
      <c r="U93" s="802"/>
      <c r="V93" s="668"/>
      <c r="W93" s="668"/>
      <c r="X93" s="668"/>
      <c r="Y93" s="668"/>
      <c r="Z93" s="668"/>
      <c r="AA93" s="668"/>
      <c r="AB93" s="668"/>
      <c r="AC93" s="803"/>
      <c r="AD93" s="948"/>
      <c r="AE93" s="1544"/>
    </row>
    <row r="94" spans="1:31" ht="15.75">
      <c r="A94" s="1267" t="s">
        <v>130</v>
      </c>
      <c r="B94" s="663"/>
      <c r="C94" s="663"/>
      <c r="D94" s="663"/>
      <c r="E94" s="901">
        <f>SUM(E100:E173)</f>
        <v>100602.9</v>
      </c>
      <c r="F94" s="674">
        <f>G94/E94*1000</f>
        <v>98.338715881947749</v>
      </c>
      <c r="G94" s="676">
        <f>SUM(G100:G173)</f>
        <v>9893.16</v>
      </c>
      <c r="H94" s="879"/>
      <c r="I94" s="807"/>
      <c r="J94" s="808"/>
      <c r="K94" s="675"/>
      <c r="L94" s="711"/>
      <c r="M94" s="711"/>
      <c r="N94" s="675"/>
      <c r="O94" s="675"/>
      <c r="P94" s="675"/>
      <c r="Q94" s="675"/>
      <c r="R94" s="675"/>
      <c r="S94" s="675"/>
      <c r="T94" s="1109">
        <f t="shared" ref="T94" si="90">SUM(T95+T100+T105+T111+T124+T144)+T98</f>
        <v>1880</v>
      </c>
      <c r="U94" s="1109">
        <f>SUM(U95+U100+U105+U111+U124+U144)+U98</f>
        <v>940</v>
      </c>
      <c r="V94" s="1109">
        <f t="shared" ref="V94:AC94" si="91">SUM(V95+V100+V105+V111+V124+V144)+V98</f>
        <v>950</v>
      </c>
      <c r="W94" s="1109">
        <f t="shared" si="91"/>
        <v>210</v>
      </c>
      <c r="X94" s="1109">
        <f t="shared" si="91"/>
        <v>400</v>
      </c>
      <c r="Y94" s="1109">
        <f t="shared" si="91"/>
        <v>50</v>
      </c>
      <c r="Z94" s="1109">
        <f t="shared" si="91"/>
        <v>0</v>
      </c>
      <c r="AA94" s="1109">
        <f t="shared" si="91"/>
        <v>0</v>
      </c>
      <c r="AB94" s="1109">
        <f t="shared" si="91"/>
        <v>0</v>
      </c>
      <c r="AC94" s="1109">
        <f t="shared" si="91"/>
        <v>0</v>
      </c>
      <c r="AD94" s="949"/>
      <c r="AE94" s="1545"/>
    </row>
    <row r="95" spans="1:31" ht="15.75">
      <c r="A95" s="844" t="s">
        <v>1105</v>
      </c>
      <c r="B95" s="663"/>
      <c r="C95" s="663"/>
      <c r="D95" s="663"/>
      <c r="E95" s="726"/>
      <c r="F95" s="674"/>
      <c r="G95" s="671">
        <v>200</v>
      </c>
      <c r="H95" s="803"/>
      <c r="I95" s="800"/>
      <c r="J95" s="801"/>
      <c r="K95" s="673">
        <v>1</v>
      </c>
      <c r="L95" s="675"/>
      <c r="M95" s="711"/>
      <c r="N95" s="675"/>
      <c r="O95" s="675"/>
      <c r="P95" s="675"/>
      <c r="Q95" s="675"/>
      <c r="R95" s="675"/>
      <c r="S95" s="675"/>
      <c r="T95" s="1049">
        <f t="shared" ref="T95" si="92">ROUND(J95*$G95,-1)</f>
        <v>0</v>
      </c>
      <c r="U95" s="805">
        <f t="shared" ref="U95" si="93">ROUND(K95*$G95,-1)</f>
        <v>200</v>
      </c>
      <c r="V95" s="789">
        <f t="shared" ref="V95" si="94">ROUND(L95*$G95,-1)</f>
        <v>0</v>
      </c>
      <c r="W95" s="789">
        <f t="shared" ref="W95" si="95">ROUND(M95*$G95,-1)</f>
        <v>0</v>
      </c>
      <c r="X95" s="789">
        <f t="shared" ref="X95" si="96">ROUND(N95*$G95,-1)</f>
        <v>0</v>
      </c>
      <c r="Y95" s="789">
        <f t="shared" ref="Y95" si="97">ROUND(O95*$G95,-1)</f>
        <v>0</v>
      </c>
      <c r="Z95" s="789">
        <f t="shared" ref="Z95" si="98">ROUND(P95*$G95,-1)</f>
        <v>0</v>
      </c>
      <c r="AA95" s="789">
        <f t="shared" ref="AA95" si="99">ROUND(Q95*$G95,-1)</f>
        <v>0</v>
      </c>
      <c r="AB95" s="789">
        <f t="shared" ref="AB95" si="100">ROUND(R95*$G95,-1)</f>
        <v>0</v>
      </c>
      <c r="AC95" s="790">
        <f t="shared" ref="AC95" si="101">ROUND(S95*$G95,-1)</f>
        <v>0</v>
      </c>
      <c r="AD95" s="949"/>
      <c r="AE95" s="1545" t="s">
        <v>1121</v>
      </c>
    </row>
    <row r="96" spans="1:31" ht="15.75">
      <c r="A96" s="1267"/>
      <c r="B96" s="663"/>
      <c r="C96" s="663"/>
      <c r="D96" s="663"/>
      <c r="E96" s="726"/>
      <c r="F96" s="674"/>
      <c r="G96" s="674"/>
      <c r="H96" s="879"/>
      <c r="I96" s="807"/>
      <c r="J96" s="808"/>
      <c r="K96" s="675"/>
      <c r="L96" s="675"/>
      <c r="M96" s="711"/>
      <c r="N96" s="675"/>
      <c r="O96" s="675"/>
      <c r="P96" s="675"/>
      <c r="Q96" s="675"/>
      <c r="R96" s="675"/>
      <c r="S96" s="675"/>
      <c r="T96" s="1071"/>
      <c r="U96" s="1147"/>
      <c r="V96" s="814"/>
      <c r="W96" s="814"/>
      <c r="X96" s="814"/>
      <c r="Y96" s="814"/>
      <c r="Z96" s="814"/>
      <c r="AA96" s="814"/>
      <c r="AB96" s="814"/>
      <c r="AC96" s="815"/>
      <c r="AD96" s="949"/>
      <c r="AE96" s="1547"/>
    </row>
    <row r="97" spans="1:32" s="639" customFormat="1" ht="15.75">
      <c r="A97" s="1254" t="s">
        <v>971</v>
      </c>
      <c r="B97" s="663"/>
      <c r="C97" s="663"/>
      <c r="D97" s="663"/>
      <c r="E97" s="726"/>
      <c r="F97" s="674"/>
      <c r="G97" s="674"/>
      <c r="H97" s="879"/>
      <c r="I97" s="807"/>
      <c r="J97" s="808"/>
      <c r="K97" s="675"/>
      <c r="L97" s="675"/>
      <c r="M97" s="711"/>
      <c r="N97" s="675"/>
      <c r="O97" s="675"/>
      <c r="P97" s="675"/>
      <c r="Q97" s="675"/>
      <c r="R97" s="675"/>
      <c r="S97" s="675"/>
      <c r="T97" s="1049"/>
      <c r="U97" s="805"/>
      <c r="V97" s="789"/>
      <c r="W97" s="789"/>
      <c r="X97" s="789"/>
      <c r="Y97" s="789"/>
      <c r="Z97" s="789"/>
      <c r="AA97" s="789"/>
      <c r="AB97" s="789"/>
      <c r="AC97" s="790"/>
      <c r="AD97" s="949"/>
      <c r="AE97" s="1547"/>
    </row>
    <row r="98" spans="1:32" s="639" customFormat="1" ht="15.75">
      <c r="A98" s="844" t="s">
        <v>972</v>
      </c>
      <c r="B98" s="663" t="s">
        <v>1068</v>
      </c>
      <c r="C98" s="663" t="s">
        <v>1065</v>
      </c>
      <c r="D98" s="663"/>
      <c r="E98" s="726"/>
      <c r="F98" s="674"/>
      <c r="G98" s="671">
        <v>800</v>
      </c>
      <c r="H98" s="879"/>
      <c r="I98" s="807"/>
      <c r="J98" s="801">
        <v>0.1</v>
      </c>
      <c r="K98" s="673">
        <v>0.3</v>
      </c>
      <c r="L98" s="673">
        <v>0.7</v>
      </c>
      <c r="M98" s="672"/>
      <c r="N98" s="673"/>
      <c r="O98" s="675"/>
      <c r="P98" s="675"/>
      <c r="Q98" s="675"/>
      <c r="R98" s="675"/>
      <c r="S98" s="675"/>
      <c r="T98" s="1049">
        <f t="shared" ref="T98" si="102">ROUND(J98*$G98,-1)</f>
        <v>80</v>
      </c>
      <c r="U98" s="805">
        <f t="shared" ref="U98" si="103">ROUND(K98*$G98,-1)</f>
        <v>240</v>
      </c>
      <c r="V98" s="789">
        <f t="shared" ref="V98" si="104">ROUND(L98*$G98,-1)</f>
        <v>560</v>
      </c>
      <c r="W98" s="789">
        <f t="shared" ref="W98" si="105">ROUND(M98*$G98,-1)</f>
        <v>0</v>
      </c>
      <c r="X98" s="789">
        <f t="shared" ref="X98" si="106">ROUND(N98*$G98,-1)</f>
        <v>0</v>
      </c>
      <c r="Y98" s="789">
        <f t="shared" ref="Y98" si="107">ROUND(O98*$G98,-1)</f>
        <v>0</v>
      </c>
      <c r="Z98" s="789">
        <f t="shared" ref="Z98" si="108">ROUND(P98*$G98,-1)</f>
        <v>0</v>
      </c>
      <c r="AA98" s="789">
        <f t="shared" ref="AA98" si="109">ROUND(Q98*$G98,-1)</f>
        <v>0</v>
      </c>
      <c r="AB98" s="789">
        <f t="shared" ref="AB98" si="110">ROUND(R98*$G98,-1)</f>
        <v>0</v>
      </c>
      <c r="AC98" s="790">
        <f t="shared" ref="AC98" si="111">ROUND(S98*$G98,-1)</f>
        <v>0</v>
      </c>
      <c r="AD98" s="949"/>
      <c r="AE98" s="1547" t="s">
        <v>1121</v>
      </c>
    </row>
    <row r="99" spans="1:32" ht="15.75">
      <c r="A99" s="1267"/>
      <c r="B99" s="663"/>
      <c r="C99" s="663"/>
      <c r="D99" s="663"/>
      <c r="E99" s="726"/>
      <c r="F99" s="674"/>
      <c r="G99" s="674"/>
      <c r="H99" s="879"/>
      <c r="I99" s="807"/>
      <c r="J99" s="808"/>
      <c r="K99" s="675"/>
      <c r="L99" s="675"/>
      <c r="M99" s="711"/>
      <c r="N99" s="675"/>
      <c r="O99" s="675"/>
      <c r="P99" s="675"/>
      <c r="Q99" s="675"/>
      <c r="R99" s="675"/>
      <c r="S99" s="675"/>
      <c r="T99" s="1072"/>
      <c r="U99" s="920"/>
      <c r="V99" s="901"/>
      <c r="W99" s="901"/>
      <c r="X99" s="901"/>
      <c r="Y99" s="901"/>
      <c r="Z99" s="901"/>
      <c r="AA99" s="901"/>
      <c r="AB99" s="901"/>
      <c r="AC99" s="942"/>
      <c r="AD99" s="949"/>
      <c r="AE99" s="1547"/>
    </row>
    <row r="100" spans="1:32" s="1245" customFormat="1" ht="15.75">
      <c r="A100" s="1303" t="s">
        <v>826</v>
      </c>
      <c r="B100" s="663"/>
      <c r="C100" s="663"/>
      <c r="D100" s="663"/>
      <c r="E100" s="1406"/>
      <c r="F100" s="1240"/>
      <c r="G100" s="1240"/>
      <c r="H100" s="1241"/>
      <c r="I100" s="1242"/>
      <c r="J100" s="1243"/>
      <c r="K100" s="1239"/>
      <c r="L100" s="1239"/>
      <c r="M100" s="1238"/>
      <c r="N100" s="1239"/>
      <c r="O100" s="1239"/>
      <c r="P100" s="1239"/>
      <c r="Q100" s="1239"/>
      <c r="R100" s="1239"/>
      <c r="S100" s="1239"/>
      <c r="T100" s="1050">
        <f>SUM(T101:T103)</f>
        <v>50</v>
      </c>
      <c r="U100" s="1534">
        <f t="shared" ref="U100:AC100" si="112">SUM(U101:U103)</f>
        <v>0</v>
      </c>
      <c r="V100" s="1526">
        <f t="shared" si="112"/>
        <v>0</v>
      </c>
      <c r="W100" s="1526">
        <f t="shared" si="112"/>
        <v>0</v>
      </c>
      <c r="X100" s="1526">
        <f t="shared" si="112"/>
        <v>400</v>
      </c>
      <c r="Y100" s="1526">
        <f t="shared" si="112"/>
        <v>50</v>
      </c>
      <c r="Z100" s="1526">
        <f t="shared" si="112"/>
        <v>0</v>
      </c>
      <c r="AA100" s="1526">
        <f t="shared" si="112"/>
        <v>0</v>
      </c>
      <c r="AB100" s="1526">
        <f t="shared" si="112"/>
        <v>0</v>
      </c>
      <c r="AC100" s="1527">
        <f t="shared" si="112"/>
        <v>0</v>
      </c>
      <c r="AD100" s="1244"/>
      <c r="AE100" s="1547">
        <v>2283</v>
      </c>
    </row>
    <row r="101" spans="1:32" ht="15.75">
      <c r="A101" s="844" t="s">
        <v>582</v>
      </c>
      <c r="B101" s="663" t="s">
        <v>1031</v>
      </c>
      <c r="C101" s="663" t="s">
        <v>1066</v>
      </c>
      <c r="D101" s="663"/>
      <c r="E101" s="663">
        <v>1093</v>
      </c>
      <c r="F101" s="663">
        <v>200</v>
      </c>
      <c r="G101" s="663">
        <f>F101*E101/1000</f>
        <v>218.6</v>
      </c>
      <c r="H101" s="790"/>
      <c r="I101" s="804"/>
      <c r="J101" s="847"/>
      <c r="K101" s="890"/>
      <c r="L101" s="890"/>
      <c r="M101" s="772"/>
      <c r="N101" s="772">
        <v>1</v>
      </c>
      <c r="O101" s="772"/>
      <c r="P101" s="772"/>
      <c r="Q101" s="772"/>
      <c r="R101" s="772"/>
      <c r="S101" s="772"/>
      <c r="T101" s="1049">
        <f t="shared" ref="T101:W103" si="113">ROUND(J101*$G101,-1)</f>
        <v>0</v>
      </c>
      <c r="U101" s="805">
        <f t="shared" si="113"/>
        <v>0</v>
      </c>
      <c r="V101" s="789">
        <f t="shared" si="113"/>
        <v>0</v>
      </c>
      <c r="W101" s="789">
        <f t="shared" si="113"/>
        <v>0</v>
      </c>
      <c r="X101" s="789">
        <f t="shared" ref="X101:AB103" si="114">ROUND(N101*$G101,-1)</f>
        <v>220</v>
      </c>
      <c r="Y101" s="789">
        <f t="shared" si="114"/>
        <v>0</v>
      </c>
      <c r="Z101" s="789">
        <f t="shared" si="114"/>
        <v>0</v>
      </c>
      <c r="AA101" s="789">
        <f t="shared" si="114"/>
        <v>0</v>
      </c>
      <c r="AB101" s="789">
        <f t="shared" si="114"/>
        <v>0</v>
      </c>
      <c r="AC101" s="790">
        <f>ROUND(S101*$G101,-1)</f>
        <v>0</v>
      </c>
      <c r="AD101" s="848"/>
      <c r="AE101" s="1547">
        <v>678</v>
      </c>
    </row>
    <row r="102" spans="1:32" ht="15.75">
      <c r="A102" s="844" t="s">
        <v>584</v>
      </c>
      <c r="B102" s="663" t="s">
        <v>1031</v>
      </c>
      <c r="C102" s="663" t="s">
        <v>1066</v>
      </c>
      <c r="D102" s="663"/>
      <c r="E102" s="663">
        <v>1125</v>
      </c>
      <c r="F102" s="663">
        <v>200</v>
      </c>
      <c r="G102" s="663">
        <f>F102*E102/1000</f>
        <v>225</v>
      </c>
      <c r="H102" s="790"/>
      <c r="I102" s="804"/>
      <c r="J102" s="847"/>
      <c r="K102" s="890"/>
      <c r="L102" s="890"/>
      <c r="M102" s="772"/>
      <c r="N102" s="772">
        <v>0.8</v>
      </c>
      <c r="O102" s="772">
        <v>0.2</v>
      </c>
      <c r="P102" s="772"/>
      <c r="Q102" s="772"/>
      <c r="R102" s="772"/>
      <c r="S102" s="772"/>
      <c r="T102" s="1049">
        <f t="shared" si="113"/>
        <v>0</v>
      </c>
      <c r="U102" s="805">
        <f t="shared" si="113"/>
        <v>0</v>
      </c>
      <c r="V102" s="789">
        <f t="shared" si="113"/>
        <v>0</v>
      </c>
      <c r="W102" s="789">
        <f t="shared" si="113"/>
        <v>0</v>
      </c>
      <c r="X102" s="789">
        <f t="shared" si="114"/>
        <v>180</v>
      </c>
      <c r="Y102" s="789">
        <f t="shared" si="114"/>
        <v>50</v>
      </c>
      <c r="Z102" s="789">
        <f t="shared" si="114"/>
        <v>0</v>
      </c>
      <c r="AA102" s="789">
        <f t="shared" si="114"/>
        <v>0</v>
      </c>
      <c r="AB102" s="789">
        <f t="shared" si="114"/>
        <v>0</v>
      </c>
      <c r="AC102" s="790">
        <f>ROUND(S102*$G102,-1)</f>
        <v>0</v>
      </c>
      <c r="AD102" s="848"/>
      <c r="AE102" s="1547">
        <v>796</v>
      </c>
    </row>
    <row r="103" spans="1:32" ht="15.75">
      <c r="A103" s="852" t="s">
        <v>668</v>
      </c>
      <c r="B103" s="663" t="s">
        <v>1031</v>
      </c>
      <c r="C103" s="663" t="s">
        <v>1066</v>
      </c>
      <c r="D103" s="663"/>
      <c r="E103" s="884">
        <v>1442</v>
      </c>
      <c r="F103" s="884">
        <v>180</v>
      </c>
      <c r="G103" s="884">
        <f>F103*E103/1000</f>
        <v>259.56</v>
      </c>
      <c r="H103" s="888"/>
      <c r="I103" s="885">
        <v>0.8</v>
      </c>
      <c r="J103" s="847">
        <v>0.2</v>
      </c>
      <c r="K103" s="886"/>
      <c r="L103" s="851"/>
      <c r="M103" s="851"/>
      <c r="N103" s="886"/>
      <c r="O103" s="886"/>
      <c r="P103" s="886"/>
      <c r="Q103" s="886"/>
      <c r="R103" s="886"/>
      <c r="S103" s="886"/>
      <c r="T103" s="1049">
        <f t="shared" si="113"/>
        <v>50</v>
      </c>
      <c r="U103" s="1511">
        <f t="shared" si="113"/>
        <v>0</v>
      </c>
      <c r="V103" s="887">
        <f t="shared" si="113"/>
        <v>0</v>
      </c>
      <c r="W103" s="887">
        <f t="shared" si="113"/>
        <v>0</v>
      </c>
      <c r="X103" s="887">
        <f t="shared" si="114"/>
        <v>0</v>
      </c>
      <c r="Y103" s="887">
        <f t="shared" si="114"/>
        <v>0</v>
      </c>
      <c r="Z103" s="887">
        <f t="shared" si="114"/>
        <v>0</v>
      </c>
      <c r="AA103" s="887">
        <f t="shared" si="114"/>
        <v>0</v>
      </c>
      <c r="AB103" s="887">
        <f t="shared" si="114"/>
        <v>0</v>
      </c>
      <c r="AC103" s="888">
        <f>ROUND(S103*$G103,-1)</f>
        <v>0</v>
      </c>
      <c r="AD103" s="950"/>
      <c r="AE103" s="1547" t="s">
        <v>1121</v>
      </c>
    </row>
    <row r="104" spans="1:32" ht="15.75">
      <c r="A104" s="852"/>
      <c r="B104" s="663"/>
      <c r="C104" s="663"/>
      <c r="D104" s="663"/>
      <c r="E104" s="884"/>
      <c r="F104" s="884"/>
      <c r="G104" s="884"/>
      <c r="H104" s="888"/>
      <c r="I104" s="885"/>
      <c r="J104" s="889"/>
      <c r="K104" s="886"/>
      <c r="L104" s="886"/>
      <c r="M104" s="851"/>
      <c r="N104" s="886"/>
      <c r="O104" s="886"/>
      <c r="P104" s="886"/>
      <c r="Q104" s="886"/>
      <c r="R104" s="886"/>
      <c r="S104" s="886"/>
      <c r="T104" s="1049"/>
      <c r="U104" s="1511"/>
      <c r="V104" s="887"/>
      <c r="W104" s="887"/>
      <c r="X104" s="887"/>
      <c r="Y104" s="887"/>
      <c r="Z104" s="887"/>
      <c r="AA104" s="887"/>
      <c r="AB104" s="887"/>
      <c r="AC104" s="888"/>
      <c r="AD104" s="950"/>
      <c r="AE104" s="1545"/>
    </row>
    <row r="105" spans="1:32" s="1245" customFormat="1" ht="15.75">
      <c r="A105" s="1254" t="s">
        <v>820</v>
      </c>
      <c r="B105" s="663"/>
      <c r="C105" s="663"/>
      <c r="D105" s="663"/>
      <c r="E105" s="1255"/>
      <c r="F105" s="1249"/>
      <c r="G105" s="1249"/>
      <c r="H105" s="1250"/>
      <c r="I105" s="1251"/>
      <c r="J105" s="1252"/>
      <c r="K105" s="1247"/>
      <c r="L105" s="1247"/>
      <c r="M105" s="1246"/>
      <c r="N105" s="1247"/>
      <c r="O105" s="1247"/>
      <c r="P105" s="1247"/>
      <c r="Q105" s="1247"/>
      <c r="R105" s="1247"/>
      <c r="S105" s="1247"/>
      <c r="T105" s="1050">
        <f>SUM(T106:T109)</f>
        <v>1220</v>
      </c>
      <c r="U105" s="1511">
        <f t="shared" ref="U105:AC105" si="115">SUM(U106:U109)</f>
        <v>0</v>
      </c>
      <c r="V105" s="887">
        <f t="shared" si="115"/>
        <v>0</v>
      </c>
      <c r="W105" s="887">
        <f t="shared" si="115"/>
        <v>0</v>
      </c>
      <c r="X105" s="887">
        <f t="shared" si="115"/>
        <v>0</v>
      </c>
      <c r="Y105" s="887">
        <f t="shared" si="115"/>
        <v>0</v>
      </c>
      <c r="Z105" s="887">
        <f t="shared" si="115"/>
        <v>0</v>
      </c>
      <c r="AA105" s="887">
        <f t="shared" si="115"/>
        <v>0</v>
      </c>
      <c r="AB105" s="887">
        <f t="shared" si="115"/>
        <v>0</v>
      </c>
      <c r="AC105" s="888">
        <f t="shared" si="115"/>
        <v>0</v>
      </c>
      <c r="AD105" s="1253"/>
      <c r="AE105" s="1545">
        <v>22</v>
      </c>
    </row>
    <row r="106" spans="1:32" ht="15.75">
      <c r="A106" s="844" t="s">
        <v>707</v>
      </c>
      <c r="B106" s="663" t="s">
        <v>1031</v>
      </c>
      <c r="C106" s="663" t="s">
        <v>1066</v>
      </c>
      <c r="D106" s="663"/>
      <c r="E106" s="663">
        <v>2825</v>
      </c>
      <c r="F106" s="663">
        <v>150</v>
      </c>
      <c r="G106" s="663">
        <v>500</v>
      </c>
      <c r="H106" s="888"/>
      <c r="I106" s="804">
        <v>0.5</v>
      </c>
      <c r="J106" s="706">
        <v>0.5</v>
      </c>
      <c r="K106" s="706"/>
      <c r="L106" s="706"/>
      <c r="M106" s="706"/>
      <c r="N106" s="706"/>
      <c r="O106" s="706"/>
      <c r="P106" s="772"/>
      <c r="Q106" s="772"/>
      <c r="R106" s="772"/>
      <c r="S106" s="772"/>
      <c r="T106" s="1049">
        <f t="shared" ref="T106:W107" si="116">ROUND(J106*$G106,-1)</f>
        <v>250</v>
      </c>
      <c r="U106" s="805">
        <f t="shared" si="116"/>
        <v>0</v>
      </c>
      <c r="V106" s="789">
        <f t="shared" si="116"/>
        <v>0</v>
      </c>
      <c r="W106" s="789">
        <f t="shared" si="116"/>
        <v>0</v>
      </c>
      <c r="X106" s="789">
        <f t="shared" ref="X106:AB107" si="117">ROUND(N106*$G106,-1)</f>
        <v>0</v>
      </c>
      <c r="Y106" s="789">
        <f t="shared" si="117"/>
        <v>0</v>
      </c>
      <c r="Z106" s="789">
        <f t="shared" si="117"/>
        <v>0</v>
      </c>
      <c r="AA106" s="789">
        <f t="shared" si="117"/>
        <v>0</v>
      </c>
      <c r="AB106" s="789">
        <f t="shared" si="117"/>
        <v>0</v>
      </c>
      <c r="AC106" s="790">
        <f t="shared" ref="AC106" si="118">ROUND(S106*$G106,-1)</f>
        <v>0</v>
      </c>
      <c r="AD106" s="948"/>
      <c r="AE106" s="1545">
        <v>150</v>
      </c>
    </row>
    <row r="107" spans="1:32" ht="15.75">
      <c r="A107" s="844" t="s">
        <v>709</v>
      </c>
      <c r="B107" s="663" t="s">
        <v>1031</v>
      </c>
      <c r="C107" s="663" t="s">
        <v>1066</v>
      </c>
      <c r="D107" s="663"/>
      <c r="E107" s="663">
        <v>930</v>
      </c>
      <c r="F107" s="663">
        <v>150</v>
      </c>
      <c r="G107" s="663">
        <v>200</v>
      </c>
      <c r="H107" s="888"/>
      <c r="I107" s="804">
        <v>0.5</v>
      </c>
      <c r="J107" s="771">
        <v>0.5</v>
      </c>
      <c r="K107" s="706"/>
      <c r="L107" s="772"/>
      <c r="M107" s="772"/>
      <c r="N107" s="772"/>
      <c r="O107" s="706"/>
      <c r="P107" s="772"/>
      <c r="Q107" s="772"/>
      <c r="R107" s="772"/>
      <c r="S107" s="772"/>
      <c r="T107" s="1049">
        <f t="shared" si="116"/>
        <v>100</v>
      </c>
      <c r="U107" s="805">
        <f t="shared" si="116"/>
        <v>0</v>
      </c>
      <c r="V107" s="789">
        <f t="shared" si="116"/>
        <v>0</v>
      </c>
      <c r="W107" s="789">
        <f t="shared" si="116"/>
        <v>0</v>
      </c>
      <c r="X107" s="789">
        <f t="shared" si="117"/>
        <v>0</v>
      </c>
      <c r="Y107" s="789">
        <f t="shared" si="117"/>
        <v>0</v>
      </c>
      <c r="Z107" s="789">
        <f t="shared" si="117"/>
        <v>0</v>
      </c>
      <c r="AA107" s="789">
        <f t="shared" si="117"/>
        <v>0</v>
      </c>
      <c r="AB107" s="789">
        <f t="shared" si="117"/>
        <v>0</v>
      </c>
      <c r="AC107" s="790">
        <f>ROUND(S107*$G107,-1)</f>
        <v>0</v>
      </c>
      <c r="AD107" s="948"/>
      <c r="AE107" s="1545">
        <v>151</v>
      </c>
      <c r="AF107" s="968"/>
    </row>
    <row r="108" spans="1:32" ht="15.75">
      <c r="A108" s="844" t="s">
        <v>708</v>
      </c>
      <c r="B108" s="663" t="s">
        <v>1031</v>
      </c>
      <c r="C108" s="663" t="s">
        <v>1066</v>
      </c>
      <c r="D108" s="663"/>
      <c r="E108" s="663">
        <v>7930</v>
      </c>
      <c r="F108" s="663">
        <v>100</v>
      </c>
      <c r="G108" s="663">
        <v>2000</v>
      </c>
      <c r="H108" s="888" t="s">
        <v>999</v>
      </c>
      <c r="I108" s="804">
        <v>0.7</v>
      </c>
      <c r="J108" s="801">
        <v>0.3</v>
      </c>
      <c r="K108" s="673"/>
      <c r="L108" s="673"/>
      <c r="M108" s="673"/>
      <c r="N108" s="673"/>
      <c r="O108" s="673"/>
      <c r="P108" s="673"/>
      <c r="Q108" s="673"/>
      <c r="R108" s="673"/>
      <c r="S108" s="673"/>
      <c r="T108" s="1049">
        <f t="shared" ref="T108" si="119">ROUND(J108*$G108,-1)</f>
        <v>600</v>
      </c>
      <c r="U108" s="805">
        <f t="shared" ref="U108" si="120">ROUND(K108*$G108,-1)</f>
        <v>0</v>
      </c>
      <c r="V108" s="789">
        <f t="shared" ref="V108" si="121">ROUND(L108*$G108,-1)</f>
        <v>0</v>
      </c>
      <c r="W108" s="789">
        <f t="shared" ref="W108" si="122">ROUND(M108*$G108,-1)</f>
        <v>0</v>
      </c>
      <c r="X108" s="789">
        <f t="shared" ref="X108" si="123">ROUND(N108*$G108,-1)</f>
        <v>0</v>
      </c>
      <c r="Y108" s="789">
        <f t="shared" ref="Y108" si="124">ROUND(O108*$G108,-1)</f>
        <v>0</v>
      </c>
      <c r="Z108" s="789">
        <f t="shared" ref="Z108" si="125">ROUND(P108*$G108,-1)</f>
        <v>0</v>
      </c>
      <c r="AA108" s="789">
        <f t="shared" ref="AA108" si="126">ROUND(Q108*$G108,-1)</f>
        <v>0</v>
      </c>
      <c r="AB108" s="789">
        <f t="shared" ref="AB108" si="127">ROUND(R108*$G108,-1)</f>
        <v>0</v>
      </c>
      <c r="AC108" s="790">
        <f t="shared" ref="AC108" si="128">ROUND(S108*$G108,-1)</f>
        <v>0</v>
      </c>
      <c r="AD108" s="948"/>
      <c r="AE108" s="1545">
        <v>152</v>
      </c>
      <c r="AF108" s="968"/>
    </row>
    <row r="109" spans="1:32">
      <c r="A109" s="844" t="s">
        <v>1062</v>
      </c>
      <c r="B109" s="663" t="s">
        <v>1031</v>
      </c>
      <c r="C109" s="663" t="s">
        <v>1066</v>
      </c>
      <c r="D109" s="663"/>
      <c r="E109" s="663"/>
      <c r="F109" s="663"/>
      <c r="G109" s="663">
        <v>300</v>
      </c>
      <c r="H109" s="888"/>
      <c r="I109" s="804">
        <v>0.1</v>
      </c>
      <c r="J109" s="801">
        <v>0.9</v>
      </c>
      <c r="K109" s="673"/>
      <c r="L109" s="673"/>
      <c r="M109" s="673"/>
      <c r="N109" s="673"/>
      <c r="O109" s="673"/>
      <c r="P109" s="673"/>
      <c r="Q109" s="673"/>
      <c r="R109" s="673"/>
      <c r="S109" s="673"/>
      <c r="T109" s="1049">
        <f t="shared" ref="T109" si="129">ROUND(J109*$G109,-1)</f>
        <v>270</v>
      </c>
      <c r="U109" s="805">
        <f t="shared" ref="U109" si="130">ROUND(K109*$G109,-1)</f>
        <v>0</v>
      </c>
      <c r="V109" s="789">
        <f t="shared" ref="V109" si="131">ROUND(L109*$G109,-1)</f>
        <v>0</v>
      </c>
      <c r="W109" s="789">
        <f t="shared" ref="W109" si="132">ROUND(M109*$G109,-1)</f>
        <v>0</v>
      </c>
      <c r="X109" s="789">
        <f t="shared" ref="X109" si="133">ROUND(N109*$G109,-1)</f>
        <v>0</v>
      </c>
      <c r="Y109" s="789">
        <f t="shared" ref="Y109" si="134">ROUND(O109*$G109,-1)</f>
        <v>0</v>
      </c>
      <c r="Z109" s="789">
        <f t="shared" ref="Z109" si="135">ROUND(P109*$G109,-1)</f>
        <v>0</v>
      </c>
      <c r="AA109" s="789">
        <f t="shared" ref="AA109" si="136">ROUND(Q109*$G109,-1)</f>
        <v>0</v>
      </c>
      <c r="AB109" s="789">
        <f t="shared" ref="AB109" si="137">ROUND(R109*$G109,-1)</f>
        <v>0</v>
      </c>
      <c r="AC109" s="790">
        <f t="shared" ref="AC109" si="138">ROUND(S109*$G109,-1)</f>
        <v>0</v>
      </c>
      <c r="AD109" s="948"/>
      <c r="AE109" s="1544">
        <v>149</v>
      </c>
      <c r="AF109" s="968"/>
    </row>
    <row r="110" spans="1:32">
      <c r="A110" s="850"/>
      <c r="B110" s="663"/>
      <c r="C110" s="663"/>
      <c r="D110" s="663"/>
      <c r="E110" s="663"/>
      <c r="F110" s="671"/>
      <c r="G110" s="671"/>
      <c r="H110" s="803"/>
      <c r="I110" s="800"/>
      <c r="J110" s="801"/>
      <c r="K110" s="673"/>
      <c r="L110" s="673"/>
      <c r="M110" s="672"/>
      <c r="N110" s="673"/>
      <c r="O110" s="673"/>
      <c r="P110" s="673"/>
      <c r="Q110" s="673"/>
      <c r="R110" s="673"/>
      <c r="S110" s="673"/>
      <c r="T110" s="1049"/>
      <c r="U110" s="802"/>
      <c r="V110" s="668"/>
      <c r="W110" s="668"/>
      <c r="X110" s="668"/>
      <c r="Y110" s="668"/>
      <c r="Z110" s="668"/>
      <c r="AA110" s="668"/>
      <c r="AB110" s="668"/>
      <c r="AC110" s="803"/>
      <c r="AD110" s="948"/>
      <c r="AE110" s="1544"/>
    </row>
    <row r="111" spans="1:32" s="1245" customFormat="1" ht="15.75">
      <c r="A111" s="1254" t="s">
        <v>856</v>
      </c>
      <c r="B111" s="663"/>
      <c r="C111" s="663"/>
      <c r="D111" s="663"/>
      <c r="E111" s="1255"/>
      <c r="F111" s="1255"/>
      <c r="G111" s="1255"/>
      <c r="H111" s="790" t="s">
        <v>999</v>
      </c>
      <c r="I111" s="1256"/>
      <c r="J111" s="1143"/>
      <c r="K111" s="1257"/>
      <c r="L111" s="703"/>
      <c r="M111" s="703"/>
      <c r="N111" s="867"/>
      <c r="O111" s="867"/>
      <c r="P111" s="867"/>
      <c r="Q111" s="867"/>
      <c r="R111" s="867"/>
      <c r="S111" s="867"/>
      <c r="T111" s="1072">
        <v>500</v>
      </c>
      <c r="U111" s="1388">
        <v>500</v>
      </c>
      <c r="V111" s="676">
        <v>300</v>
      </c>
      <c r="W111" s="676">
        <v>0</v>
      </c>
      <c r="X111" s="676">
        <v>0</v>
      </c>
      <c r="Y111" s="676">
        <v>0</v>
      </c>
      <c r="Z111" s="676">
        <v>0</v>
      </c>
      <c r="AA111" s="676">
        <v>0</v>
      </c>
      <c r="AB111" s="676">
        <v>0</v>
      </c>
      <c r="AC111" s="879">
        <v>0</v>
      </c>
      <c r="AD111" s="1258"/>
      <c r="AE111" s="1544">
        <v>1298</v>
      </c>
    </row>
    <row r="112" spans="1:32">
      <c r="A112" s="844" t="s">
        <v>879</v>
      </c>
      <c r="B112" s="663" t="s">
        <v>1068</v>
      </c>
      <c r="C112" s="663" t="s">
        <v>1065</v>
      </c>
      <c r="D112" s="663"/>
      <c r="E112" s="663"/>
      <c r="F112" s="663"/>
      <c r="G112" s="663"/>
      <c r="H112" s="790"/>
      <c r="I112" s="804"/>
      <c r="J112" s="922"/>
      <c r="K112" s="922"/>
      <c r="L112" s="922"/>
      <c r="M112" s="706"/>
      <c r="N112" s="706"/>
      <c r="O112" s="772"/>
      <c r="P112" s="772"/>
      <c r="Q112" s="772"/>
      <c r="R112" s="772"/>
      <c r="S112" s="772"/>
      <c r="T112" s="1049">
        <f t="shared" ref="T112:AC112" si="139">ROUND(J112*$G112,-1)</f>
        <v>0</v>
      </c>
      <c r="U112" s="805">
        <f t="shared" si="139"/>
        <v>0</v>
      </c>
      <c r="V112" s="789">
        <f t="shared" si="139"/>
        <v>0</v>
      </c>
      <c r="W112" s="789">
        <f t="shared" si="139"/>
        <v>0</v>
      </c>
      <c r="X112" s="789">
        <f t="shared" si="139"/>
        <v>0</v>
      </c>
      <c r="Y112" s="789">
        <f t="shared" si="139"/>
        <v>0</v>
      </c>
      <c r="Z112" s="789">
        <f t="shared" si="139"/>
        <v>0</v>
      </c>
      <c r="AA112" s="789">
        <f t="shared" si="139"/>
        <v>0</v>
      </c>
      <c r="AB112" s="789">
        <f t="shared" si="139"/>
        <v>0</v>
      </c>
      <c r="AC112" s="790">
        <f t="shared" si="139"/>
        <v>0</v>
      </c>
      <c r="AD112" s="948"/>
      <c r="AE112" s="1544">
        <v>2036</v>
      </c>
    </row>
    <row r="113" spans="1:31" ht="15.75">
      <c r="A113" s="844" t="s">
        <v>880</v>
      </c>
      <c r="B113" s="663" t="s">
        <v>1068</v>
      </c>
      <c r="C113" s="663" t="s">
        <v>1065</v>
      </c>
      <c r="D113" s="663"/>
      <c r="E113" s="663"/>
      <c r="F113" s="663"/>
      <c r="G113" s="663"/>
      <c r="H113" s="790"/>
      <c r="I113" s="804"/>
      <c r="J113" s="922"/>
      <c r="K113" s="922"/>
      <c r="L113" s="922"/>
      <c r="M113" s="772"/>
      <c r="N113" s="772"/>
      <c r="O113" s="772"/>
      <c r="P113" s="772"/>
      <c r="Q113" s="772"/>
      <c r="R113" s="772"/>
      <c r="S113" s="772"/>
      <c r="T113" s="1049">
        <f t="shared" ref="T113:T121" si="140">ROUND(J113*$G113,-1)</f>
        <v>0</v>
      </c>
      <c r="U113" s="805">
        <f t="shared" ref="U113:U121" si="141">ROUND(K113*$G113,-1)</f>
        <v>0</v>
      </c>
      <c r="V113" s="789">
        <f t="shared" ref="V113:V121" si="142">ROUND(L113*$G113,-1)</f>
        <v>0</v>
      </c>
      <c r="W113" s="789">
        <f t="shared" ref="W113:W121" si="143">ROUND(M113*$G113,-1)</f>
        <v>0</v>
      </c>
      <c r="X113" s="789">
        <f t="shared" ref="X113:X121" si="144">ROUND(N113*$G113,-1)</f>
        <v>0</v>
      </c>
      <c r="Y113" s="789">
        <f t="shared" ref="Y113:Y121" si="145">ROUND(O113*$G113,-1)</f>
        <v>0</v>
      </c>
      <c r="Z113" s="789">
        <f t="shared" ref="Z113:Z121" si="146">ROUND(P113*$G113,-1)</f>
        <v>0</v>
      </c>
      <c r="AA113" s="789">
        <f t="shared" ref="AA113:AA121" si="147">ROUND(Q113*$G113,-1)</f>
        <v>0</v>
      </c>
      <c r="AB113" s="789">
        <f t="shared" ref="AB113:AB121" si="148">ROUND(R113*$G113,-1)</f>
        <v>0</v>
      </c>
      <c r="AC113" s="790">
        <f t="shared" ref="AC113:AC121" si="149">ROUND(S113*$G113,-1)</f>
        <v>0</v>
      </c>
      <c r="AD113" s="948"/>
      <c r="AE113" s="1547">
        <v>2038</v>
      </c>
    </row>
    <row r="114" spans="1:31" ht="15.75">
      <c r="A114" s="844" t="s">
        <v>888</v>
      </c>
      <c r="B114" s="663" t="s">
        <v>1068</v>
      </c>
      <c r="C114" s="663" t="s">
        <v>1065</v>
      </c>
      <c r="D114" s="663"/>
      <c r="E114" s="663"/>
      <c r="F114" s="663"/>
      <c r="G114" s="663"/>
      <c r="H114" s="790"/>
      <c r="I114" s="804"/>
      <c r="J114" s="922"/>
      <c r="K114" s="922"/>
      <c r="L114" s="922"/>
      <c r="M114" s="772"/>
      <c r="N114" s="772"/>
      <c r="O114" s="772"/>
      <c r="P114" s="772"/>
      <c r="Q114" s="772"/>
      <c r="R114" s="772"/>
      <c r="S114" s="772"/>
      <c r="T114" s="1049">
        <f t="shared" si="140"/>
        <v>0</v>
      </c>
      <c r="U114" s="805">
        <f t="shared" si="141"/>
        <v>0</v>
      </c>
      <c r="V114" s="789">
        <f t="shared" si="142"/>
        <v>0</v>
      </c>
      <c r="W114" s="789">
        <f t="shared" si="143"/>
        <v>0</v>
      </c>
      <c r="X114" s="789">
        <f t="shared" si="144"/>
        <v>0</v>
      </c>
      <c r="Y114" s="789">
        <f t="shared" si="145"/>
        <v>0</v>
      </c>
      <c r="Z114" s="789">
        <f t="shared" si="146"/>
        <v>0</v>
      </c>
      <c r="AA114" s="789">
        <f t="shared" si="147"/>
        <v>0</v>
      </c>
      <c r="AB114" s="789">
        <f t="shared" si="148"/>
        <v>0</v>
      </c>
      <c r="AC114" s="790">
        <f t="shared" si="149"/>
        <v>0</v>
      </c>
      <c r="AD114" s="948"/>
      <c r="AE114" s="1547">
        <v>2037</v>
      </c>
    </row>
    <row r="115" spans="1:31">
      <c r="A115" s="844" t="s">
        <v>881</v>
      </c>
      <c r="B115" s="663" t="s">
        <v>1068</v>
      </c>
      <c r="C115" s="663" t="s">
        <v>1065</v>
      </c>
      <c r="D115" s="663"/>
      <c r="E115" s="663"/>
      <c r="F115" s="663"/>
      <c r="G115" s="663"/>
      <c r="H115" s="790"/>
      <c r="I115" s="804"/>
      <c r="J115" s="922"/>
      <c r="K115" s="922"/>
      <c r="L115" s="922"/>
      <c r="M115" s="772"/>
      <c r="N115" s="772"/>
      <c r="O115" s="772"/>
      <c r="P115" s="772"/>
      <c r="Q115" s="772"/>
      <c r="R115" s="772"/>
      <c r="S115" s="772"/>
      <c r="T115" s="1049">
        <f t="shared" si="140"/>
        <v>0</v>
      </c>
      <c r="U115" s="805">
        <f t="shared" si="141"/>
        <v>0</v>
      </c>
      <c r="V115" s="789">
        <f t="shared" si="142"/>
        <v>0</v>
      </c>
      <c r="W115" s="789">
        <f t="shared" si="143"/>
        <v>0</v>
      </c>
      <c r="X115" s="789">
        <f t="shared" si="144"/>
        <v>0</v>
      </c>
      <c r="Y115" s="789">
        <f t="shared" si="145"/>
        <v>0</v>
      </c>
      <c r="Z115" s="789">
        <f t="shared" si="146"/>
        <v>0</v>
      </c>
      <c r="AA115" s="789">
        <f t="shared" si="147"/>
        <v>0</v>
      </c>
      <c r="AB115" s="789">
        <f t="shared" si="148"/>
        <v>0</v>
      </c>
      <c r="AC115" s="790">
        <f t="shared" si="149"/>
        <v>0</v>
      </c>
      <c r="AD115" s="948"/>
      <c r="AE115" s="1544">
        <v>2028</v>
      </c>
    </row>
    <row r="116" spans="1:31" ht="15.75">
      <c r="A116" s="844" t="s">
        <v>889</v>
      </c>
      <c r="B116" s="663" t="s">
        <v>1068</v>
      </c>
      <c r="C116" s="663" t="s">
        <v>1065</v>
      </c>
      <c r="D116" s="663"/>
      <c r="E116" s="663"/>
      <c r="F116" s="663"/>
      <c r="G116" s="663"/>
      <c r="H116" s="790"/>
      <c r="I116" s="804"/>
      <c r="J116" s="922"/>
      <c r="K116" s="922"/>
      <c r="L116" s="922"/>
      <c r="M116" s="772"/>
      <c r="N116" s="772"/>
      <c r="O116" s="772"/>
      <c r="P116" s="772"/>
      <c r="Q116" s="772"/>
      <c r="R116" s="772"/>
      <c r="S116" s="772"/>
      <c r="T116" s="1049">
        <f t="shared" si="140"/>
        <v>0</v>
      </c>
      <c r="U116" s="805">
        <f t="shared" si="141"/>
        <v>0</v>
      </c>
      <c r="V116" s="789">
        <f t="shared" si="142"/>
        <v>0</v>
      </c>
      <c r="W116" s="789">
        <f t="shared" si="143"/>
        <v>0</v>
      </c>
      <c r="X116" s="789">
        <f t="shared" si="144"/>
        <v>0</v>
      </c>
      <c r="Y116" s="789">
        <f t="shared" si="145"/>
        <v>0</v>
      </c>
      <c r="Z116" s="789">
        <f t="shared" si="146"/>
        <v>0</v>
      </c>
      <c r="AA116" s="789">
        <f t="shared" si="147"/>
        <v>0</v>
      </c>
      <c r="AB116" s="789">
        <f t="shared" si="148"/>
        <v>0</v>
      </c>
      <c r="AC116" s="790">
        <f t="shared" si="149"/>
        <v>0</v>
      </c>
      <c r="AD116" s="948"/>
      <c r="AE116" s="1545">
        <v>2031</v>
      </c>
    </row>
    <row r="117" spans="1:31" ht="15.75">
      <c r="A117" s="844" t="s">
        <v>882</v>
      </c>
      <c r="B117" s="663" t="s">
        <v>1068</v>
      </c>
      <c r="C117" s="663" t="s">
        <v>1065</v>
      </c>
      <c r="D117" s="663"/>
      <c r="E117" s="663"/>
      <c r="F117" s="663"/>
      <c r="G117" s="663"/>
      <c r="H117" s="790"/>
      <c r="I117" s="804"/>
      <c r="J117" s="922"/>
      <c r="K117" s="922"/>
      <c r="L117" s="922"/>
      <c r="M117" s="772"/>
      <c r="N117" s="772"/>
      <c r="O117" s="772"/>
      <c r="P117" s="772"/>
      <c r="Q117" s="772"/>
      <c r="R117" s="772"/>
      <c r="S117" s="772"/>
      <c r="T117" s="1049">
        <f t="shared" si="140"/>
        <v>0</v>
      </c>
      <c r="U117" s="805">
        <f t="shared" si="141"/>
        <v>0</v>
      </c>
      <c r="V117" s="789">
        <f t="shared" si="142"/>
        <v>0</v>
      </c>
      <c r="W117" s="789">
        <f t="shared" si="143"/>
        <v>0</v>
      </c>
      <c r="X117" s="789">
        <f t="shared" si="144"/>
        <v>0</v>
      </c>
      <c r="Y117" s="789">
        <f t="shared" si="145"/>
        <v>0</v>
      </c>
      <c r="Z117" s="789">
        <f t="shared" si="146"/>
        <v>0</v>
      </c>
      <c r="AA117" s="789">
        <f t="shared" si="147"/>
        <v>0</v>
      </c>
      <c r="AB117" s="789">
        <f t="shared" si="148"/>
        <v>0</v>
      </c>
      <c r="AC117" s="790">
        <f t="shared" si="149"/>
        <v>0</v>
      </c>
      <c r="AD117" s="948"/>
      <c r="AE117" s="1547">
        <v>2029</v>
      </c>
    </row>
    <row r="118" spans="1:31" ht="15.75">
      <c r="A118" s="844" t="s">
        <v>883</v>
      </c>
      <c r="B118" s="663" t="s">
        <v>1068</v>
      </c>
      <c r="C118" s="663" t="s">
        <v>1065</v>
      </c>
      <c r="D118" s="663"/>
      <c r="E118" s="663"/>
      <c r="F118" s="663"/>
      <c r="G118" s="663"/>
      <c r="H118" s="790"/>
      <c r="I118" s="804"/>
      <c r="J118" s="922"/>
      <c r="K118" s="922"/>
      <c r="L118" s="922"/>
      <c r="M118" s="772"/>
      <c r="N118" s="772"/>
      <c r="O118" s="772"/>
      <c r="P118" s="772"/>
      <c r="Q118" s="772"/>
      <c r="R118" s="772"/>
      <c r="S118" s="772"/>
      <c r="T118" s="1049">
        <f t="shared" si="140"/>
        <v>0</v>
      </c>
      <c r="U118" s="805">
        <f t="shared" si="141"/>
        <v>0</v>
      </c>
      <c r="V118" s="789">
        <f t="shared" si="142"/>
        <v>0</v>
      </c>
      <c r="W118" s="789">
        <f t="shared" si="143"/>
        <v>0</v>
      </c>
      <c r="X118" s="789">
        <f t="shared" si="144"/>
        <v>0</v>
      </c>
      <c r="Y118" s="789">
        <f t="shared" si="145"/>
        <v>0</v>
      </c>
      <c r="Z118" s="789">
        <f t="shared" si="146"/>
        <v>0</v>
      </c>
      <c r="AA118" s="789">
        <f t="shared" si="147"/>
        <v>0</v>
      </c>
      <c r="AB118" s="789">
        <f t="shared" si="148"/>
        <v>0</v>
      </c>
      <c r="AC118" s="790">
        <f t="shared" si="149"/>
        <v>0</v>
      </c>
      <c r="AD118" s="948"/>
      <c r="AE118" s="1545">
        <v>2032</v>
      </c>
    </row>
    <row r="119" spans="1:31" ht="15.75">
      <c r="A119" s="844" t="s">
        <v>884</v>
      </c>
      <c r="B119" s="663" t="s">
        <v>1068</v>
      </c>
      <c r="C119" s="663" t="s">
        <v>1065</v>
      </c>
      <c r="D119" s="663"/>
      <c r="E119" s="663"/>
      <c r="F119" s="663"/>
      <c r="G119" s="663"/>
      <c r="H119" s="790"/>
      <c r="I119" s="804"/>
      <c r="J119" s="922"/>
      <c r="K119" s="922"/>
      <c r="L119" s="922"/>
      <c r="M119" s="772"/>
      <c r="N119" s="772"/>
      <c r="O119" s="772"/>
      <c r="P119" s="772"/>
      <c r="Q119" s="772"/>
      <c r="R119" s="772"/>
      <c r="S119" s="772"/>
      <c r="T119" s="1049">
        <f t="shared" si="140"/>
        <v>0</v>
      </c>
      <c r="U119" s="805">
        <f t="shared" si="141"/>
        <v>0</v>
      </c>
      <c r="V119" s="789">
        <f t="shared" si="142"/>
        <v>0</v>
      </c>
      <c r="W119" s="789">
        <f t="shared" si="143"/>
        <v>0</v>
      </c>
      <c r="X119" s="789">
        <f t="shared" si="144"/>
        <v>0</v>
      </c>
      <c r="Y119" s="789">
        <f t="shared" si="145"/>
        <v>0</v>
      </c>
      <c r="Z119" s="789">
        <f t="shared" si="146"/>
        <v>0</v>
      </c>
      <c r="AA119" s="789">
        <f t="shared" si="147"/>
        <v>0</v>
      </c>
      <c r="AB119" s="789">
        <f t="shared" si="148"/>
        <v>0</v>
      </c>
      <c r="AC119" s="790">
        <f t="shared" si="149"/>
        <v>0</v>
      </c>
      <c r="AD119" s="948"/>
      <c r="AE119" s="1545">
        <v>2033</v>
      </c>
    </row>
    <row r="120" spans="1:31">
      <c r="A120" s="844" t="s">
        <v>885</v>
      </c>
      <c r="B120" s="663" t="s">
        <v>1068</v>
      </c>
      <c r="C120" s="663" t="s">
        <v>1065</v>
      </c>
      <c r="D120" s="663"/>
      <c r="E120" s="663"/>
      <c r="F120" s="663"/>
      <c r="G120" s="663"/>
      <c r="H120" s="790"/>
      <c r="I120" s="804"/>
      <c r="J120" s="922"/>
      <c r="K120" s="922"/>
      <c r="L120" s="922"/>
      <c r="M120" s="772"/>
      <c r="N120" s="772"/>
      <c r="O120" s="772"/>
      <c r="P120" s="772"/>
      <c r="Q120" s="772"/>
      <c r="R120" s="772"/>
      <c r="S120" s="772"/>
      <c r="T120" s="1049">
        <f t="shared" si="140"/>
        <v>0</v>
      </c>
      <c r="U120" s="805">
        <f t="shared" si="141"/>
        <v>0</v>
      </c>
      <c r="V120" s="789">
        <f t="shared" si="142"/>
        <v>0</v>
      </c>
      <c r="W120" s="789">
        <f t="shared" si="143"/>
        <v>0</v>
      </c>
      <c r="X120" s="789">
        <f t="shared" si="144"/>
        <v>0</v>
      </c>
      <c r="Y120" s="789">
        <f t="shared" si="145"/>
        <v>0</v>
      </c>
      <c r="Z120" s="789">
        <f t="shared" si="146"/>
        <v>0</v>
      </c>
      <c r="AA120" s="789">
        <f t="shared" si="147"/>
        <v>0</v>
      </c>
      <c r="AB120" s="789">
        <f t="shared" si="148"/>
        <v>0</v>
      </c>
      <c r="AC120" s="790">
        <f t="shared" si="149"/>
        <v>0</v>
      </c>
      <c r="AD120" s="948"/>
      <c r="AE120" s="1544">
        <v>2034</v>
      </c>
    </row>
    <row r="121" spans="1:31">
      <c r="A121" s="844" t="s">
        <v>886</v>
      </c>
      <c r="B121" s="663" t="s">
        <v>1068</v>
      </c>
      <c r="C121" s="663" t="s">
        <v>1065</v>
      </c>
      <c r="D121" s="663"/>
      <c r="E121" s="663"/>
      <c r="F121" s="663"/>
      <c r="G121" s="663"/>
      <c r="H121" s="790"/>
      <c r="I121" s="804"/>
      <c r="J121" s="922"/>
      <c r="K121" s="922"/>
      <c r="L121" s="922"/>
      <c r="M121" s="772"/>
      <c r="N121" s="772"/>
      <c r="O121" s="772"/>
      <c r="P121" s="772"/>
      <c r="Q121" s="772"/>
      <c r="R121" s="772"/>
      <c r="S121" s="772"/>
      <c r="T121" s="1049">
        <f t="shared" si="140"/>
        <v>0</v>
      </c>
      <c r="U121" s="805">
        <f t="shared" si="141"/>
        <v>0</v>
      </c>
      <c r="V121" s="789">
        <f t="shared" si="142"/>
        <v>0</v>
      </c>
      <c r="W121" s="789">
        <f t="shared" si="143"/>
        <v>0</v>
      </c>
      <c r="X121" s="789">
        <f t="shared" si="144"/>
        <v>0</v>
      </c>
      <c r="Y121" s="789">
        <f t="shared" si="145"/>
        <v>0</v>
      </c>
      <c r="Z121" s="789">
        <f t="shared" si="146"/>
        <v>0</v>
      </c>
      <c r="AA121" s="789">
        <f t="shared" si="147"/>
        <v>0</v>
      </c>
      <c r="AB121" s="789">
        <f t="shared" si="148"/>
        <v>0</v>
      </c>
      <c r="AC121" s="790">
        <f t="shared" si="149"/>
        <v>0</v>
      </c>
      <c r="AD121" s="948"/>
      <c r="AE121" s="1544">
        <v>2027</v>
      </c>
    </row>
    <row r="122" spans="1:31">
      <c r="A122" s="844" t="s">
        <v>887</v>
      </c>
      <c r="B122" s="663" t="s">
        <v>1068</v>
      </c>
      <c r="C122" s="663" t="s">
        <v>1065</v>
      </c>
      <c r="D122" s="663"/>
      <c r="E122" s="663"/>
      <c r="F122" s="663"/>
      <c r="G122" s="663"/>
      <c r="H122" s="790"/>
      <c r="I122" s="804"/>
      <c r="J122" s="922"/>
      <c r="K122" s="922"/>
      <c r="L122" s="922"/>
      <c r="M122" s="772"/>
      <c r="N122" s="772"/>
      <c r="O122" s="772"/>
      <c r="P122" s="772"/>
      <c r="Q122" s="772"/>
      <c r="R122" s="772"/>
      <c r="S122" s="772"/>
      <c r="T122" s="1049">
        <f t="shared" ref="T122:AC122" si="150">ROUND(J122*$G122,-1)</f>
        <v>0</v>
      </c>
      <c r="U122" s="805">
        <f t="shared" si="150"/>
        <v>0</v>
      </c>
      <c r="V122" s="789">
        <f t="shared" si="150"/>
        <v>0</v>
      </c>
      <c r="W122" s="789">
        <f t="shared" si="150"/>
        <v>0</v>
      </c>
      <c r="X122" s="789">
        <f t="shared" si="150"/>
        <v>0</v>
      </c>
      <c r="Y122" s="789">
        <f t="shared" si="150"/>
        <v>0</v>
      </c>
      <c r="Z122" s="789">
        <f t="shared" si="150"/>
        <v>0</v>
      </c>
      <c r="AA122" s="789">
        <f t="shared" si="150"/>
        <v>0</v>
      </c>
      <c r="AB122" s="789">
        <f t="shared" si="150"/>
        <v>0</v>
      </c>
      <c r="AC122" s="790">
        <f t="shared" si="150"/>
        <v>0</v>
      </c>
      <c r="AD122" s="948"/>
      <c r="AE122" s="1544">
        <v>2040</v>
      </c>
    </row>
    <row r="123" spans="1:31" ht="15.75">
      <c r="A123" s="844"/>
      <c r="B123" s="663"/>
      <c r="C123" s="663"/>
      <c r="D123" s="663"/>
      <c r="E123" s="663"/>
      <c r="F123" s="663"/>
      <c r="G123" s="663"/>
      <c r="H123" s="790"/>
      <c r="I123" s="804"/>
      <c r="J123" s="771"/>
      <c r="K123" s="922"/>
      <c r="L123" s="706"/>
      <c r="M123" s="706"/>
      <c r="N123" s="772"/>
      <c r="O123" s="772"/>
      <c r="P123" s="772"/>
      <c r="Q123" s="772"/>
      <c r="R123" s="772"/>
      <c r="S123" s="772"/>
      <c r="T123" s="1049"/>
      <c r="U123" s="805"/>
      <c r="V123" s="789"/>
      <c r="W123" s="789"/>
      <c r="X123" s="789"/>
      <c r="Y123" s="789"/>
      <c r="Z123" s="789"/>
      <c r="AA123" s="789"/>
      <c r="AB123" s="789"/>
      <c r="AC123" s="790"/>
      <c r="AD123" s="948"/>
      <c r="AE123" s="1547"/>
    </row>
    <row r="124" spans="1:31" s="1245" customFormat="1" ht="15.75">
      <c r="A124" s="1254" t="s">
        <v>918</v>
      </c>
      <c r="B124" s="663"/>
      <c r="C124" s="663"/>
      <c r="D124" s="663"/>
      <c r="E124" s="1255"/>
      <c r="F124" s="1249"/>
      <c r="G124" s="1249"/>
      <c r="H124" s="1250"/>
      <c r="I124" s="1251"/>
      <c r="J124" s="1252"/>
      <c r="K124" s="1247"/>
      <c r="L124" s="1247"/>
      <c r="M124" s="1246"/>
      <c r="N124" s="1247"/>
      <c r="O124" s="1247"/>
      <c r="P124" s="1247"/>
      <c r="Q124" s="1247"/>
      <c r="R124" s="1247"/>
      <c r="S124" s="1247"/>
      <c r="T124" s="1050">
        <f>SUM(T125:T143)</f>
        <v>30</v>
      </c>
      <c r="U124" s="1534">
        <f t="shared" ref="U124:AC124" si="151">SUM(U125:U143)</f>
        <v>0</v>
      </c>
      <c r="V124" s="1526">
        <f t="shared" si="151"/>
        <v>90</v>
      </c>
      <c r="W124" s="1526">
        <f t="shared" si="151"/>
        <v>210</v>
      </c>
      <c r="X124" s="1526">
        <f t="shared" si="151"/>
        <v>0</v>
      </c>
      <c r="Y124" s="1526">
        <f t="shared" si="151"/>
        <v>0</v>
      </c>
      <c r="Z124" s="1526">
        <f t="shared" si="151"/>
        <v>0</v>
      </c>
      <c r="AA124" s="1526">
        <f t="shared" si="151"/>
        <v>0</v>
      </c>
      <c r="AB124" s="1526">
        <f t="shared" si="151"/>
        <v>0</v>
      </c>
      <c r="AC124" s="1527">
        <f t="shared" si="151"/>
        <v>0</v>
      </c>
      <c r="AD124" s="1253"/>
      <c r="AE124" s="1545"/>
    </row>
    <row r="125" spans="1:31" ht="15.75">
      <c r="A125" s="844" t="s">
        <v>985</v>
      </c>
      <c r="B125" s="663" t="s">
        <v>1031</v>
      </c>
      <c r="C125" s="663" t="s">
        <v>1065</v>
      </c>
      <c r="D125" s="663"/>
      <c r="E125" s="727"/>
      <c r="F125" s="727"/>
      <c r="G125" s="663">
        <v>300</v>
      </c>
      <c r="H125" s="790"/>
      <c r="I125" s="804"/>
      <c r="J125" s="771">
        <v>0.1</v>
      </c>
      <c r="K125" s="922"/>
      <c r="L125" s="706">
        <v>0.3</v>
      </c>
      <c r="M125" s="706">
        <v>0.7</v>
      </c>
      <c r="N125" s="772"/>
      <c r="O125" s="772"/>
      <c r="P125" s="772"/>
      <c r="Q125" s="772"/>
      <c r="R125" s="772"/>
      <c r="S125" s="772"/>
      <c r="T125" s="1049">
        <f t="shared" ref="T125:AC128" si="152">ROUND(J125*$G125,-1)</f>
        <v>30</v>
      </c>
      <c r="U125" s="805">
        <f t="shared" si="152"/>
        <v>0</v>
      </c>
      <c r="V125" s="789">
        <f t="shared" si="152"/>
        <v>90</v>
      </c>
      <c r="W125" s="789">
        <f t="shared" si="152"/>
        <v>210</v>
      </c>
      <c r="X125" s="789">
        <f t="shared" si="152"/>
        <v>0</v>
      </c>
      <c r="Y125" s="789">
        <f t="shared" si="152"/>
        <v>0</v>
      </c>
      <c r="Z125" s="789">
        <f t="shared" si="152"/>
        <v>0</v>
      </c>
      <c r="AA125" s="789">
        <f t="shared" si="152"/>
        <v>0</v>
      </c>
      <c r="AB125" s="789">
        <f t="shared" si="152"/>
        <v>0</v>
      </c>
      <c r="AC125" s="790">
        <f t="shared" si="152"/>
        <v>0</v>
      </c>
      <c r="AD125" s="948" t="s">
        <v>1118</v>
      </c>
      <c r="AE125" s="1545"/>
    </row>
    <row r="126" spans="1:31" s="1418" customFormat="1">
      <c r="A126" s="1409" t="s">
        <v>131</v>
      </c>
      <c r="B126" s="1410" t="s">
        <v>1031</v>
      </c>
      <c r="C126" s="1410"/>
      <c r="D126" s="1410"/>
      <c r="E126" s="1410">
        <v>4800</v>
      </c>
      <c r="F126" s="1410">
        <v>150</v>
      </c>
      <c r="G126" s="1410">
        <f>F126*E126/1000</f>
        <v>720</v>
      </c>
      <c r="H126" s="1411"/>
      <c r="I126" s="1412">
        <v>0.6</v>
      </c>
      <c r="J126" s="1413"/>
      <c r="K126" s="1414"/>
      <c r="L126" s="1414"/>
      <c r="M126" s="1414"/>
      <c r="N126" s="1414"/>
      <c r="O126" s="1415"/>
      <c r="P126" s="1414"/>
      <c r="Q126" s="1415"/>
      <c r="R126" s="1415"/>
      <c r="S126" s="1415"/>
      <c r="T126" s="1518">
        <f t="shared" si="152"/>
        <v>0</v>
      </c>
      <c r="U126" s="1512">
        <f t="shared" si="152"/>
        <v>0</v>
      </c>
      <c r="V126" s="1416">
        <f t="shared" si="152"/>
        <v>0</v>
      </c>
      <c r="W126" s="1416">
        <f t="shared" si="152"/>
        <v>0</v>
      </c>
      <c r="X126" s="1416">
        <f t="shared" si="152"/>
        <v>0</v>
      </c>
      <c r="Y126" s="1416">
        <f t="shared" si="152"/>
        <v>0</v>
      </c>
      <c r="Z126" s="1416">
        <f t="shared" si="152"/>
        <v>0</v>
      </c>
      <c r="AA126" s="1416">
        <f t="shared" si="152"/>
        <v>0</v>
      </c>
      <c r="AB126" s="1416">
        <f t="shared" si="152"/>
        <v>0</v>
      </c>
      <c r="AC126" s="1411">
        <f t="shared" si="152"/>
        <v>0</v>
      </c>
      <c r="AD126" s="1417"/>
      <c r="AE126" s="1545"/>
    </row>
    <row r="127" spans="1:31" s="1418" customFormat="1">
      <c r="A127" s="1409" t="s">
        <v>132</v>
      </c>
      <c r="B127" s="1410" t="s">
        <v>1031</v>
      </c>
      <c r="C127" s="1410"/>
      <c r="D127" s="1410"/>
      <c r="E127" s="1410">
        <v>700</v>
      </c>
      <c r="F127" s="1410">
        <v>150</v>
      </c>
      <c r="G127" s="1410">
        <v>200</v>
      </c>
      <c r="H127" s="1411"/>
      <c r="I127" s="1412">
        <v>0.1</v>
      </c>
      <c r="J127" s="1413"/>
      <c r="K127" s="1414"/>
      <c r="L127" s="1414"/>
      <c r="M127" s="1414"/>
      <c r="N127" s="1414"/>
      <c r="O127" s="1415"/>
      <c r="P127" s="1414"/>
      <c r="Q127" s="1415"/>
      <c r="R127" s="1415"/>
      <c r="S127" s="1415"/>
      <c r="T127" s="1518">
        <f t="shared" si="152"/>
        <v>0</v>
      </c>
      <c r="U127" s="1512">
        <f t="shared" si="152"/>
        <v>0</v>
      </c>
      <c r="V127" s="1416">
        <f t="shared" si="152"/>
        <v>0</v>
      </c>
      <c r="W127" s="1416">
        <f t="shared" si="152"/>
        <v>0</v>
      </c>
      <c r="X127" s="1416">
        <f t="shared" si="152"/>
        <v>0</v>
      </c>
      <c r="Y127" s="1416">
        <f t="shared" si="152"/>
        <v>0</v>
      </c>
      <c r="Z127" s="1416">
        <f t="shared" si="152"/>
        <v>0</v>
      </c>
      <c r="AA127" s="1416">
        <f t="shared" si="152"/>
        <v>0</v>
      </c>
      <c r="AB127" s="1416">
        <f t="shared" si="152"/>
        <v>0</v>
      </c>
      <c r="AC127" s="1411">
        <f t="shared" si="152"/>
        <v>0</v>
      </c>
      <c r="AD127" s="1417" t="s">
        <v>1063</v>
      </c>
      <c r="AE127" s="1545"/>
    </row>
    <row r="128" spans="1:31" s="1418" customFormat="1">
      <c r="A128" s="1409" t="s">
        <v>133</v>
      </c>
      <c r="B128" s="1410" t="s">
        <v>1031</v>
      </c>
      <c r="C128" s="1410"/>
      <c r="D128" s="1410"/>
      <c r="E128" s="1410">
        <v>6500</v>
      </c>
      <c r="F128" s="1410">
        <v>100</v>
      </c>
      <c r="G128" s="1410">
        <f>F128*E128/1000</f>
        <v>650</v>
      </c>
      <c r="H128" s="1411"/>
      <c r="I128" s="1412"/>
      <c r="J128" s="1413"/>
      <c r="K128" s="1414"/>
      <c r="L128" s="1414"/>
      <c r="M128" s="1414"/>
      <c r="N128" s="1414"/>
      <c r="O128" s="1415"/>
      <c r="P128" s="1414"/>
      <c r="Q128" s="1415"/>
      <c r="R128" s="1415"/>
      <c r="S128" s="1415"/>
      <c r="T128" s="1518">
        <f t="shared" si="152"/>
        <v>0</v>
      </c>
      <c r="U128" s="1512">
        <f t="shared" si="152"/>
        <v>0</v>
      </c>
      <c r="V128" s="1416">
        <f t="shared" si="152"/>
        <v>0</v>
      </c>
      <c r="W128" s="1416">
        <f t="shared" si="152"/>
        <v>0</v>
      </c>
      <c r="X128" s="1416">
        <f t="shared" si="152"/>
        <v>0</v>
      </c>
      <c r="Y128" s="1416">
        <f t="shared" si="152"/>
        <v>0</v>
      </c>
      <c r="Z128" s="1416">
        <f t="shared" si="152"/>
        <v>0</v>
      </c>
      <c r="AA128" s="1416">
        <f t="shared" si="152"/>
        <v>0</v>
      </c>
      <c r="AB128" s="1416">
        <f t="shared" si="152"/>
        <v>0</v>
      </c>
      <c r="AC128" s="1411">
        <f t="shared" si="152"/>
        <v>0</v>
      </c>
      <c r="AD128" s="1417"/>
      <c r="AE128" s="1545"/>
    </row>
    <row r="129" spans="1:32" s="1418" customFormat="1">
      <c r="A129" s="1409"/>
      <c r="B129" s="1410"/>
      <c r="C129" s="1410"/>
      <c r="D129" s="1410"/>
      <c r="E129" s="1410"/>
      <c r="F129" s="1410"/>
      <c r="G129" s="1410"/>
      <c r="H129" s="1411"/>
      <c r="I129" s="1412"/>
      <c r="J129" s="1413"/>
      <c r="K129" s="1415"/>
      <c r="L129" s="1419"/>
      <c r="M129" s="1419"/>
      <c r="N129" s="1419"/>
      <c r="O129" s="1419"/>
      <c r="P129" s="1419"/>
      <c r="Q129" s="1419"/>
      <c r="R129" s="1419"/>
      <c r="S129" s="1413"/>
      <c r="T129" s="1518"/>
      <c r="U129" s="1512"/>
      <c r="V129" s="1416"/>
      <c r="W129" s="1416"/>
      <c r="X129" s="1416"/>
      <c r="Y129" s="1416"/>
      <c r="Z129" s="1416"/>
      <c r="AA129" s="1416"/>
      <c r="AB129" s="1416"/>
      <c r="AC129" s="1411"/>
      <c r="AD129" s="1417"/>
      <c r="AE129" s="1545"/>
    </row>
    <row r="130" spans="1:32" s="1178" customFormat="1" ht="15.75">
      <c r="A130" s="850" t="s">
        <v>583</v>
      </c>
      <c r="B130" s="727" t="s">
        <v>1031</v>
      </c>
      <c r="C130" s="663"/>
      <c r="D130" s="663"/>
      <c r="E130" s="727">
        <v>380</v>
      </c>
      <c r="F130" s="892"/>
      <c r="G130" s="727"/>
      <c r="H130" s="815"/>
      <c r="I130" s="811"/>
      <c r="J130" s="891"/>
      <c r="K130" s="813"/>
      <c r="L130" s="853"/>
      <c r="M130" s="853"/>
      <c r="N130" s="853"/>
      <c r="O130" s="853"/>
      <c r="P130" s="853"/>
      <c r="Q130" s="853"/>
      <c r="R130" s="853"/>
      <c r="S130" s="812"/>
      <c r="T130" s="1071"/>
      <c r="U130" s="1147"/>
      <c r="V130" s="814"/>
      <c r="W130" s="814"/>
      <c r="X130" s="814"/>
      <c r="Y130" s="814"/>
      <c r="Z130" s="814"/>
      <c r="AA130" s="814"/>
      <c r="AB130" s="814"/>
      <c r="AC130" s="815"/>
      <c r="AD130" s="953"/>
      <c r="AE130" s="1545" t="s">
        <v>1121</v>
      </c>
    </row>
    <row r="131" spans="1:32" s="1178" customFormat="1" ht="15.75">
      <c r="A131" s="850" t="s">
        <v>585</v>
      </c>
      <c r="B131" s="727" t="s">
        <v>1031</v>
      </c>
      <c r="C131" s="663"/>
      <c r="D131" s="663"/>
      <c r="E131" s="727">
        <v>1087</v>
      </c>
      <c r="F131" s="892"/>
      <c r="G131" s="727"/>
      <c r="H131" s="815"/>
      <c r="I131" s="811"/>
      <c r="J131" s="891"/>
      <c r="K131" s="813"/>
      <c r="L131" s="853"/>
      <c r="M131" s="853"/>
      <c r="N131" s="853"/>
      <c r="O131" s="853"/>
      <c r="P131" s="853"/>
      <c r="Q131" s="853"/>
      <c r="R131" s="853"/>
      <c r="S131" s="812"/>
      <c r="T131" s="1071"/>
      <c r="U131" s="1147"/>
      <c r="V131" s="814"/>
      <c r="W131" s="814"/>
      <c r="X131" s="814"/>
      <c r="Y131" s="814"/>
      <c r="Z131" s="814"/>
      <c r="AA131" s="814"/>
      <c r="AB131" s="814"/>
      <c r="AC131" s="815"/>
      <c r="AD131" s="953"/>
      <c r="AE131" s="1545" t="s">
        <v>1121</v>
      </c>
    </row>
    <row r="132" spans="1:32" s="1178" customFormat="1">
      <c r="A132" s="850" t="s">
        <v>586</v>
      </c>
      <c r="B132" s="727" t="s">
        <v>1031</v>
      </c>
      <c r="C132" s="663"/>
      <c r="D132" s="663"/>
      <c r="E132" s="727">
        <v>1368</v>
      </c>
      <c r="F132" s="892"/>
      <c r="G132" s="727"/>
      <c r="H132" s="815"/>
      <c r="I132" s="811"/>
      <c r="J132" s="891"/>
      <c r="K132" s="830"/>
      <c r="L132" s="853"/>
      <c r="M132" s="853"/>
      <c r="N132" s="853"/>
      <c r="O132" s="853"/>
      <c r="P132" s="853"/>
      <c r="Q132" s="853"/>
      <c r="R132" s="853"/>
      <c r="S132" s="812"/>
      <c r="T132" s="1071"/>
      <c r="U132" s="1147"/>
      <c r="V132" s="814"/>
      <c r="W132" s="814"/>
      <c r="X132" s="814"/>
      <c r="Y132" s="814"/>
      <c r="Z132" s="814"/>
      <c r="AA132" s="814"/>
      <c r="AB132" s="814"/>
      <c r="AC132" s="815"/>
      <c r="AD132" s="953"/>
      <c r="AE132" s="1544">
        <v>408</v>
      </c>
      <c r="AF132" s="1289"/>
    </row>
    <row r="133" spans="1:32" s="1178" customFormat="1">
      <c r="A133" s="850" t="s">
        <v>134</v>
      </c>
      <c r="B133" s="727" t="s">
        <v>1031</v>
      </c>
      <c r="C133" s="663"/>
      <c r="D133" s="663"/>
      <c r="E133" s="727">
        <v>1130</v>
      </c>
      <c r="F133" s="892"/>
      <c r="G133" s="727"/>
      <c r="H133" s="815"/>
      <c r="I133" s="811"/>
      <c r="J133" s="812"/>
      <c r="K133" s="813"/>
      <c r="L133" s="853"/>
      <c r="M133" s="853"/>
      <c r="N133" s="853"/>
      <c r="O133" s="853"/>
      <c r="P133" s="853"/>
      <c r="Q133" s="853"/>
      <c r="R133" s="853"/>
      <c r="S133" s="812"/>
      <c r="T133" s="1071"/>
      <c r="U133" s="1147"/>
      <c r="V133" s="814"/>
      <c r="W133" s="814"/>
      <c r="X133" s="814"/>
      <c r="Y133" s="814"/>
      <c r="Z133" s="814"/>
      <c r="AA133" s="814"/>
      <c r="AB133" s="814"/>
      <c r="AC133" s="815"/>
      <c r="AD133" s="953"/>
      <c r="AE133" s="1544">
        <v>775</v>
      </c>
    </row>
    <row r="134" spans="1:32" s="1178" customFormat="1">
      <c r="A134" s="1304" t="s">
        <v>726</v>
      </c>
      <c r="B134" s="727" t="s">
        <v>1031</v>
      </c>
      <c r="C134" s="663"/>
      <c r="D134" s="663"/>
      <c r="E134" s="1292">
        <v>1153</v>
      </c>
      <c r="F134" s="727"/>
      <c r="G134" s="727"/>
      <c r="H134" s="1288"/>
      <c r="I134" s="811"/>
      <c r="J134" s="830"/>
      <c r="K134" s="830"/>
      <c r="L134" s="830"/>
      <c r="M134" s="830"/>
      <c r="N134" s="830"/>
      <c r="O134" s="830"/>
      <c r="P134" s="830"/>
      <c r="Q134" s="963"/>
      <c r="R134" s="963"/>
      <c r="S134" s="813"/>
      <c r="T134" s="1071"/>
      <c r="U134" s="1147"/>
      <c r="V134" s="814"/>
      <c r="W134" s="814"/>
      <c r="X134" s="814"/>
      <c r="Y134" s="814"/>
      <c r="Z134" s="814"/>
      <c r="AA134" s="814"/>
      <c r="AB134" s="814"/>
      <c r="AC134" s="815"/>
      <c r="AD134" s="953"/>
      <c r="AE134" s="1544">
        <v>782</v>
      </c>
    </row>
    <row r="135" spans="1:32" s="1178" customFormat="1">
      <c r="A135" s="850" t="s">
        <v>728</v>
      </c>
      <c r="B135" s="727" t="s">
        <v>1031</v>
      </c>
      <c r="C135" s="663"/>
      <c r="D135" s="663"/>
      <c r="E135" s="1407">
        <v>388</v>
      </c>
      <c r="F135" s="727"/>
      <c r="G135" s="727"/>
      <c r="H135" s="1288"/>
      <c r="I135" s="811"/>
      <c r="J135" s="891"/>
      <c r="K135" s="830"/>
      <c r="L135" s="830"/>
      <c r="M135" s="830"/>
      <c r="N135" s="830"/>
      <c r="O135" s="830"/>
      <c r="P135" s="830"/>
      <c r="Q135" s="813"/>
      <c r="R135" s="813"/>
      <c r="S135" s="813"/>
      <c r="T135" s="1071"/>
      <c r="U135" s="1147"/>
      <c r="V135" s="814"/>
      <c r="W135" s="814"/>
      <c r="X135" s="814"/>
      <c r="Y135" s="814"/>
      <c r="Z135" s="814"/>
      <c r="AA135" s="814"/>
      <c r="AB135" s="814"/>
      <c r="AC135" s="815"/>
      <c r="AD135" s="953"/>
      <c r="AE135" s="1544">
        <v>780</v>
      </c>
    </row>
    <row r="136" spans="1:32" s="1178" customFormat="1">
      <c r="A136" s="850" t="s">
        <v>727</v>
      </c>
      <c r="B136" s="727" t="s">
        <v>1031</v>
      </c>
      <c r="C136" s="663"/>
      <c r="D136" s="663"/>
      <c r="E136" s="1407">
        <v>358</v>
      </c>
      <c r="F136" s="727"/>
      <c r="G136" s="727"/>
      <c r="H136" s="1288"/>
      <c r="I136" s="811"/>
      <c r="J136" s="891"/>
      <c r="K136" s="830"/>
      <c r="L136" s="830"/>
      <c r="M136" s="830"/>
      <c r="N136" s="830"/>
      <c r="O136" s="830"/>
      <c r="P136" s="830"/>
      <c r="Q136" s="813"/>
      <c r="R136" s="813"/>
      <c r="S136" s="813"/>
      <c r="T136" s="1071"/>
      <c r="U136" s="1147"/>
      <c r="V136" s="814"/>
      <c r="W136" s="814"/>
      <c r="X136" s="814"/>
      <c r="Y136" s="814"/>
      <c r="Z136" s="814"/>
      <c r="AA136" s="814"/>
      <c r="AB136" s="814"/>
      <c r="AC136" s="815"/>
      <c r="AD136" s="953"/>
      <c r="AE136" s="1544">
        <v>781</v>
      </c>
    </row>
    <row r="137" spans="1:32" s="1178" customFormat="1">
      <c r="A137" s="850" t="s">
        <v>660</v>
      </c>
      <c r="B137" s="727" t="s">
        <v>1031</v>
      </c>
      <c r="C137" s="663"/>
      <c r="D137" s="663"/>
      <c r="E137" s="727">
        <v>890</v>
      </c>
      <c r="F137" s="727"/>
      <c r="G137" s="727"/>
      <c r="H137" s="815"/>
      <c r="I137" s="811"/>
      <c r="J137" s="891"/>
      <c r="K137" s="830"/>
      <c r="L137" s="830"/>
      <c r="M137" s="830"/>
      <c r="N137" s="830"/>
      <c r="O137" s="830"/>
      <c r="P137" s="830"/>
      <c r="Q137" s="813"/>
      <c r="R137" s="830"/>
      <c r="S137" s="813"/>
      <c r="T137" s="1071"/>
      <c r="U137" s="1147"/>
      <c r="V137" s="814"/>
      <c r="W137" s="814"/>
      <c r="X137" s="814"/>
      <c r="Y137" s="814"/>
      <c r="Z137" s="814"/>
      <c r="AA137" s="814"/>
      <c r="AB137" s="814"/>
      <c r="AC137" s="815"/>
      <c r="AD137" s="953"/>
      <c r="AE137" s="1544">
        <v>407</v>
      </c>
    </row>
    <row r="138" spans="1:32" s="1178" customFormat="1" ht="15.75">
      <c r="A138" s="850" t="s">
        <v>138</v>
      </c>
      <c r="B138" s="727" t="s">
        <v>1031</v>
      </c>
      <c r="C138" s="663"/>
      <c r="D138" s="663"/>
      <c r="E138" s="727">
        <v>1500</v>
      </c>
      <c r="F138" s="727"/>
      <c r="G138" s="727"/>
      <c r="H138" s="815"/>
      <c r="I138" s="811"/>
      <c r="J138" s="891"/>
      <c r="K138" s="830"/>
      <c r="L138" s="830"/>
      <c r="M138" s="830"/>
      <c r="N138" s="830"/>
      <c r="O138" s="830"/>
      <c r="P138" s="830"/>
      <c r="Q138" s="813"/>
      <c r="R138" s="830"/>
      <c r="S138" s="813"/>
      <c r="T138" s="1071"/>
      <c r="U138" s="1147"/>
      <c r="V138" s="814"/>
      <c r="W138" s="814"/>
      <c r="X138" s="814"/>
      <c r="Y138" s="814"/>
      <c r="Z138" s="814"/>
      <c r="AA138" s="814"/>
      <c r="AB138" s="814"/>
      <c r="AC138" s="815"/>
      <c r="AD138" s="953"/>
      <c r="AE138" s="1546">
        <v>470</v>
      </c>
    </row>
    <row r="139" spans="1:32" s="1178" customFormat="1">
      <c r="A139" s="850" t="s">
        <v>137</v>
      </c>
      <c r="B139" s="727" t="s">
        <v>1031</v>
      </c>
      <c r="C139" s="663"/>
      <c r="D139" s="663"/>
      <c r="E139" s="727">
        <v>3510</v>
      </c>
      <c r="F139" s="727"/>
      <c r="G139" s="727"/>
      <c r="H139" s="815"/>
      <c r="I139" s="811"/>
      <c r="J139" s="830"/>
      <c r="K139" s="1076"/>
      <c r="L139" s="1076"/>
      <c r="M139" s="1076"/>
      <c r="N139" s="1076"/>
      <c r="O139" s="1076"/>
      <c r="P139" s="1076"/>
      <c r="Q139" s="1077"/>
      <c r="R139" s="1076"/>
      <c r="S139" s="813"/>
      <c r="T139" s="1071"/>
      <c r="U139" s="1147"/>
      <c r="V139" s="814"/>
      <c r="W139" s="814"/>
      <c r="X139" s="814"/>
      <c r="Y139" s="814"/>
      <c r="Z139" s="814"/>
      <c r="AA139" s="814"/>
      <c r="AB139" s="814"/>
      <c r="AC139" s="815"/>
      <c r="AD139" s="953"/>
      <c r="AE139" s="1544">
        <v>962</v>
      </c>
    </row>
    <row r="140" spans="1:32" s="1178" customFormat="1">
      <c r="A140" s="850" t="s">
        <v>861</v>
      </c>
      <c r="B140" s="727" t="s">
        <v>1032</v>
      </c>
      <c r="C140" s="663"/>
      <c r="D140" s="663"/>
      <c r="E140" s="727">
        <v>1600</v>
      </c>
      <c r="F140" s="727"/>
      <c r="G140" s="727"/>
      <c r="H140" s="815"/>
      <c r="I140" s="811"/>
      <c r="J140" s="812"/>
      <c r="K140" s="1077"/>
      <c r="L140" s="830"/>
      <c r="M140" s="830"/>
      <c r="N140" s="830"/>
      <c r="O140" s="830"/>
      <c r="P140" s="830"/>
      <c r="Q140" s="813"/>
      <c r="R140" s="813"/>
      <c r="S140" s="813"/>
      <c r="T140" s="1071"/>
      <c r="U140" s="1147"/>
      <c r="V140" s="814"/>
      <c r="W140" s="814"/>
      <c r="X140" s="814"/>
      <c r="Y140" s="814"/>
      <c r="Z140" s="814"/>
      <c r="AA140" s="814"/>
      <c r="AB140" s="814"/>
      <c r="AC140" s="815"/>
      <c r="AD140" s="1177"/>
      <c r="AE140" s="1544">
        <v>1488</v>
      </c>
    </row>
    <row r="141" spans="1:32" s="1178" customFormat="1">
      <c r="A141" s="850" t="s">
        <v>862</v>
      </c>
      <c r="B141" s="727" t="s">
        <v>1032</v>
      </c>
      <c r="C141" s="663"/>
      <c r="D141" s="663"/>
      <c r="E141" s="727">
        <v>700</v>
      </c>
      <c r="F141" s="727"/>
      <c r="G141" s="727"/>
      <c r="H141" s="815"/>
      <c r="I141" s="811"/>
      <c r="J141" s="830"/>
      <c r="K141" s="830"/>
      <c r="L141" s="830"/>
      <c r="M141" s="830"/>
      <c r="N141" s="830"/>
      <c r="O141" s="830"/>
      <c r="P141" s="830"/>
      <c r="Q141" s="830"/>
      <c r="R141" s="830"/>
      <c r="S141" s="813"/>
      <c r="T141" s="1071"/>
      <c r="U141" s="1147"/>
      <c r="V141" s="814"/>
      <c r="W141" s="814"/>
      <c r="X141" s="814"/>
      <c r="Y141" s="814"/>
      <c r="Z141" s="814"/>
      <c r="AA141" s="814"/>
      <c r="AB141" s="814"/>
      <c r="AC141" s="815"/>
      <c r="AD141" s="1177"/>
      <c r="AE141" s="1544">
        <v>1489</v>
      </c>
    </row>
    <row r="142" spans="1:32" s="1178" customFormat="1" ht="18" customHeight="1">
      <c r="A142" s="850" t="s">
        <v>863</v>
      </c>
      <c r="B142" s="727" t="s">
        <v>1032</v>
      </c>
      <c r="C142" s="663"/>
      <c r="D142" s="663"/>
      <c r="E142" s="727">
        <v>1890</v>
      </c>
      <c r="F142" s="727"/>
      <c r="G142" s="727"/>
      <c r="H142" s="815"/>
      <c r="I142" s="811"/>
      <c r="J142" s="1076"/>
      <c r="K142" s="1076"/>
      <c r="L142" s="1076"/>
      <c r="M142" s="1076"/>
      <c r="N142" s="1076"/>
      <c r="O142" s="1076"/>
      <c r="P142" s="1076"/>
      <c r="Q142" s="1076"/>
      <c r="R142" s="1076"/>
      <c r="S142" s="813"/>
      <c r="T142" s="1071"/>
      <c r="U142" s="1147"/>
      <c r="V142" s="814"/>
      <c r="W142" s="814"/>
      <c r="X142" s="814"/>
      <c r="Y142" s="814"/>
      <c r="Z142" s="814"/>
      <c r="AA142" s="814"/>
      <c r="AB142" s="814"/>
      <c r="AC142" s="815"/>
      <c r="AD142" s="1177"/>
      <c r="AE142" s="1545">
        <v>1490</v>
      </c>
    </row>
    <row r="143" spans="1:32" s="1178" customFormat="1" ht="15.75">
      <c r="A143" s="850"/>
      <c r="B143" s="663"/>
      <c r="C143" s="663"/>
      <c r="D143" s="663"/>
      <c r="E143" s="727"/>
      <c r="F143" s="727"/>
      <c r="G143" s="727"/>
      <c r="H143" s="815"/>
      <c r="I143" s="811"/>
      <c r="J143" s="830"/>
      <c r="K143" s="830"/>
      <c r="L143" s="830"/>
      <c r="M143" s="830"/>
      <c r="N143" s="830"/>
      <c r="O143" s="830"/>
      <c r="P143" s="830"/>
      <c r="Q143" s="830"/>
      <c r="R143" s="830"/>
      <c r="S143" s="813"/>
      <c r="T143" s="1071"/>
      <c r="U143" s="1147"/>
      <c r="V143" s="814"/>
      <c r="W143" s="814"/>
      <c r="X143" s="814"/>
      <c r="Y143" s="814"/>
      <c r="Z143" s="814"/>
      <c r="AA143" s="814"/>
      <c r="AB143" s="814"/>
      <c r="AC143" s="815"/>
      <c r="AD143" s="1177"/>
      <c r="AE143" s="1545"/>
    </row>
    <row r="144" spans="1:32" s="1245" customFormat="1" ht="15.75">
      <c r="A144" s="1254" t="s">
        <v>864</v>
      </c>
      <c r="B144" s="663"/>
      <c r="C144" s="663"/>
      <c r="D144" s="663"/>
      <c r="E144" s="1255">
        <f>28800</f>
        <v>28800</v>
      </c>
      <c r="F144" s="1249">
        <v>150</v>
      </c>
      <c r="G144" s="1249">
        <f>F144*E144/1000</f>
        <v>4320</v>
      </c>
      <c r="H144" s="1250"/>
      <c r="I144" s="1251"/>
      <c r="J144" s="881"/>
      <c r="K144" s="881"/>
      <c r="L144" s="881"/>
      <c r="M144" s="881"/>
      <c r="N144" s="881"/>
      <c r="O144" s="881"/>
      <c r="P144" s="881"/>
      <c r="Q144" s="881"/>
      <c r="R144" s="881"/>
      <c r="S144" s="1252"/>
      <c r="T144" s="1519"/>
      <c r="U144" s="1513"/>
      <c r="V144" s="1321"/>
      <c r="W144" s="1321"/>
      <c r="X144" s="1321"/>
      <c r="Y144" s="1321"/>
      <c r="Z144" s="1321"/>
      <c r="AA144" s="1321"/>
      <c r="AB144" s="1321"/>
      <c r="AC144" s="1250"/>
      <c r="AD144" s="1253"/>
      <c r="AE144" s="1545"/>
    </row>
    <row r="145" spans="1:31" ht="15.75">
      <c r="A145" s="1073" t="s">
        <v>855</v>
      </c>
      <c r="B145" s="663"/>
      <c r="C145" s="663"/>
      <c r="D145" s="663"/>
      <c r="E145" s="663"/>
      <c r="F145" s="663"/>
      <c r="G145" s="663"/>
      <c r="H145" s="790"/>
      <c r="I145" s="804"/>
      <c r="J145" s="830"/>
      <c r="K145" s="830"/>
      <c r="L145" s="830"/>
      <c r="M145" s="830"/>
      <c r="N145" s="830"/>
      <c r="O145" s="830"/>
      <c r="P145" s="830"/>
      <c r="Q145" s="830"/>
      <c r="R145" s="830"/>
      <c r="S145" s="772"/>
      <c r="T145" s="1049"/>
      <c r="U145" s="805"/>
      <c r="V145" s="789"/>
      <c r="W145" s="789"/>
      <c r="X145" s="789"/>
      <c r="Y145" s="789"/>
      <c r="Z145" s="789"/>
      <c r="AA145" s="789"/>
      <c r="AB145" s="789"/>
      <c r="AC145" s="790"/>
      <c r="AD145" s="948"/>
      <c r="AE145" s="1545"/>
    </row>
    <row r="146" spans="1:31" ht="15.75">
      <c r="A146" s="850" t="s">
        <v>712</v>
      </c>
      <c r="B146" s="663" t="s">
        <v>1031</v>
      </c>
      <c r="C146" s="663"/>
      <c r="D146" s="663"/>
      <c r="E146" s="727">
        <v>1500</v>
      </c>
      <c r="F146" s="892"/>
      <c r="G146" s="727"/>
      <c r="H146" s="815"/>
      <c r="I146" s="811"/>
      <c r="J146" s="1076"/>
      <c r="K146" s="1076"/>
      <c r="L146" s="1076"/>
      <c r="M146" s="1076"/>
      <c r="N146" s="1076"/>
      <c r="O146" s="1076"/>
      <c r="P146" s="1076"/>
      <c r="Q146" s="1076"/>
      <c r="R146" s="1076"/>
      <c r="S146" s="813"/>
      <c r="T146" s="1049"/>
      <c r="U146" s="805"/>
      <c r="V146" s="789"/>
      <c r="W146" s="789"/>
      <c r="X146" s="789"/>
      <c r="Y146" s="789"/>
      <c r="Z146" s="789"/>
      <c r="AA146" s="789"/>
      <c r="AB146" s="789"/>
      <c r="AC146" s="790"/>
      <c r="AD146" s="953"/>
      <c r="AE146" s="1545">
        <v>2254</v>
      </c>
    </row>
    <row r="147" spans="1:31" ht="15.75">
      <c r="A147" s="850" t="s">
        <v>714</v>
      </c>
      <c r="B147" s="663" t="s">
        <v>1031</v>
      </c>
      <c r="C147" s="663"/>
      <c r="D147" s="663"/>
      <c r="E147" s="727">
        <v>1470</v>
      </c>
      <c r="F147" s="892"/>
      <c r="G147" s="727"/>
      <c r="H147" s="815"/>
      <c r="I147" s="811"/>
      <c r="J147" s="830"/>
      <c r="K147" s="830"/>
      <c r="L147" s="830"/>
      <c r="M147" s="830"/>
      <c r="N147" s="830"/>
      <c r="O147" s="830"/>
      <c r="P147" s="830"/>
      <c r="Q147" s="830"/>
      <c r="R147" s="830"/>
      <c r="S147" s="813"/>
      <c r="T147" s="1049"/>
      <c r="U147" s="805"/>
      <c r="V147" s="789"/>
      <c r="W147" s="789"/>
      <c r="X147" s="789"/>
      <c r="Y147" s="789"/>
      <c r="Z147" s="789"/>
      <c r="AA147" s="789"/>
      <c r="AB147" s="789"/>
      <c r="AC147" s="790"/>
      <c r="AD147" s="953"/>
      <c r="AE147" s="1545">
        <v>2258</v>
      </c>
    </row>
    <row r="148" spans="1:31" ht="15.75">
      <c r="A148" s="850" t="s">
        <v>581</v>
      </c>
      <c r="B148" s="663" t="s">
        <v>1031</v>
      </c>
      <c r="C148" s="663"/>
      <c r="D148" s="663"/>
      <c r="E148" s="727">
        <v>780</v>
      </c>
      <c r="F148" s="892"/>
      <c r="G148" s="727"/>
      <c r="H148" s="815"/>
      <c r="I148" s="811"/>
      <c r="J148" s="1076"/>
      <c r="K148" s="1076"/>
      <c r="L148" s="1076"/>
      <c r="M148" s="1076"/>
      <c r="N148" s="1076"/>
      <c r="O148" s="1076"/>
      <c r="P148" s="1076"/>
      <c r="Q148" s="1076"/>
      <c r="R148" s="1076"/>
      <c r="S148" s="813"/>
      <c r="T148" s="1049"/>
      <c r="U148" s="805"/>
      <c r="V148" s="789"/>
      <c r="W148" s="789"/>
      <c r="X148" s="789"/>
      <c r="Y148" s="789"/>
      <c r="Z148" s="789"/>
      <c r="AA148" s="789"/>
      <c r="AB148" s="789"/>
      <c r="AC148" s="790"/>
      <c r="AD148" s="953"/>
      <c r="AE148" s="1545">
        <v>2268</v>
      </c>
    </row>
    <row r="149" spans="1:31" ht="15.75">
      <c r="A149" s="850" t="s">
        <v>135</v>
      </c>
      <c r="B149" s="663" t="s">
        <v>1031</v>
      </c>
      <c r="C149" s="663"/>
      <c r="D149" s="663"/>
      <c r="E149" s="727">
        <v>800</v>
      </c>
      <c r="F149" s="892"/>
      <c r="G149" s="727"/>
      <c r="H149" s="815"/>
      <c r="I149" s="811"/>
      <c r="J149" s="830"/>
      <c r="K149" s="830"/>
      <c r="L149" s="830"/>
      <c r="M149" s="830"/>
      <c r="N149" s="830"/>
      <c r="O149" s="830"/>
      <c r="P149" s="830"/>
      <c r="Q149" s="830"/>
      <c r="R149" s="830"/>
      <c r="S149" s="813"/>
      <c r="T149" s="1049"/>
      <c r="U149" s="805"/>
      <c r="V149" s="789"/>
      <c r="W149" s="789"/>
      <c r="X149" s="789"/>
      <c r="Y149" s="789"/>
      <c r="Z149" s="789"/>
      <c r="AA149" s="789"/>
      <c r="AB149" s="789"/>
      <c r="AC149" s="790"/>
      <c r="AD149" s="953"/>
      <c r="AE149" s="1545">
        <v>2256</v>
      </c>
    </row>
    <row r="150" spans="1:31" ht="15.75">
      <c r="A150" s="850" t="s">
        <v>580</v>
      </c>
      <c r="B150" s="663" t="s">
        <v>1031</v>
      </c>
      <c r="C150" s="663"/>
      <c r="D150" s="663"/>
      <c r="E150" s="727">
        <v>800</v>
      </c>
      <c r="F150" s="892"/>
      <c r="G150" s="727"/>
      <c r="H150" s="815"/>
      <c r="I150" s="811"/>
      <c r="J150" s="1076"/>
      <c r="K150" s="1076"/>
      <c r="L150" s="1076"/>
      <c r="M150" s="1076"/>
      <c r="N150" s="1076"/>
      <c r="O150" s="1076"/>
      <c r="P150" s="1076"/>
      <c r="Q150" s="1076"/>
      <c r="R150" s="1076"/>
      <c r="S150" s="813"/>
      <c r="T150" s="1049"/>
      <c r="U150" s="805"/>
      <c r="V150" s="789"/>
      <c r="W150" s="789"/>
      <c r="X150" s="789"/>
      <c r="Y150" s="789"/>
      <c r="Z150" s="789"/>
      <c r="AA150" s="789"/>
      <c r="AB150" s="789"/>
      <c r="AC150" s="790"/>
      <c r="AD150" s="953"/>
      <c r="AE150" s="1547">
        <v>2270</v>
      </c>
    </row>
    <row r="151" spans="1:31" ht="15.75">
      <c r="A151" s="1305" t="s">
        <v>578</v>
      </c>
      <c r="B151" s="663" t="s">
        <v>1031</v>
      </c>
      <c r="C151" s="902"/>
      <c r="D151" s="902"/>
      <c r="E151" s="1408">
        <v>675</v>
      </c>
      <c r="F151" s="892"/>
      <c r="G151" s="727"/>
      <c r="H151" s="815"/>
      <c r="I151" s="811"/>
      <c r="J151" s="830"/>
      <c r="K151" s="830"/>
      <c r="L151" s="830"/>
      <c r="M151" s="830"/>
      <c r="N151" s="830"/>
      <c r="O151" s="830"/>
      <c r="P151" s="830"/>
      <c r="Q151" s="830"/>
      <c r="R151" s="830"/>
      <c r="S151" s="813"/>
      <c r="T151" s="1049"/>
      <c r="U151" s="805"/>
      <c r="V151" s="789"/>
      <c r="W151" s="789"/>
      <c r="X151" s="789"/>
      <c r="Y151" s="789"/>
      <c r="Z151" s="789"/>
      <c r="AA151" s="789"/>
      <c r="AB151" s="789"/>
      <c r="AC151" s="790"/>
      <c r="AD151" s="953"/>
      <c r="AE151" s="1547">
        <v>2265</v>
      </c>
    </row>
    <row r="152" spans="1:31" ht="15.75">
      <c r="A152" s="850" t="s">
        <v>136</v>
      </c>
      <c r="B152" s="663" t="s">
        <v>1031</v>
      </c>
      <c r="C152" s="663"/>
      <c r="D152" s="663"/>
      <c r="E152" s="727">
        <v>300</v>
      </c>
      <c r="F152" s="892"/>
      <c r="G152" s="727"/>
      <c r="H152" s="815"/>
      <c r="I152" s="811"/>
      <c r="J152" s="1076"/>
      <c r="K152" s="1076"/>
      <c r="L152" s="1076"/>
      <c r="M152" s="1076"/>
      <c r="N152" s="1076"/>
      <c r="O152" s="1076"/>
      <c r="P152" s="1076"/>
      <c r="Q152" s="1076"/>
      <c r="R152" s="1076"/>
      <c r="S152" s="813"/>
      <c r="T152" s="1049"/>
      <c r="U152" s="805"/>
      <c r="V152" s="789"/>
      <c r="W152" s="789"/>
      <c r="X152" s="789"/>
      <c r="Y152" s="789"/>
      <c r="Z152" s="789"/>
      <c r="AA152" s="789"/>
      <c r="AB152" s="789"/>
      <c r="AC152" s="790"/>
      <c r="AD152" s="953"/>
      <c r="AE152" s="1545">
        <v>2263</v>
      </c>
    </row>
    <row r="153" spans="1:31" ht="15.75">
      <c r="A153" s="850" t="s">
        <v>579</v>
      </c>
      <c r="B153" s="663" t="s">
        <v>1031</v>
      </c>
      <c r="C153" s="663"/>
      <c r="D153" s="663"/>
      <c r="E153" s="727">
        <v>400</v>
      </c>
      <c r="F153" s="892"/>
      <c r="G153" s="727"/>
      <c r="H153" s="815"/>
      <c r="I153" s="811"/>
      <c r="J153" s="830"/>
      <c r="K153" s="830"/>
      <c r="L153" s="830"/>
      <c r="M153" s="830"/>
      <c r="N153" s="830"/>
      <c r="O153" s="830"/>
      <c r="P153" s="830"/>
      <c r="Q153" s="830"/>
      <c r="R153" s="830"/>
      <c r="S153" s="813"/>
      <c r="T153" s="1049"/>
      <c r="U153" s="805"/>
      <c r="V153" s="789"/>
      <c r="W153" s="789"/>
      <c r="X153" s="789"/>
      <c r="Y153" s="789"/>
      <c r="Z153" s="789"/>
      <c r="AA153" s="789"/>
      <c r="AB153" s="789"/>
      <c r="AC153" s="790"/>
      <c r="AD153" s="953"/>
      <c r="AE153" s="1545">
        <v>2275</v>
      </c>
    </row>
    <row r="154" spans="1:31">
      <c r="A154" s="850" t="s">
        <v>725</v>
      </c>
      <c r="B154" s="663" t="s">
        <v>1031</v>
      </c>
      <c r="C154" s="663"/>
      <c r="D154" s="663"/>
      <c r="E154" s="727">
        <v>130</v>
      </c>
      <c r="F154" s="892"/>
      <c r="G154" s="727"/>
      <c r="H154" s="815"/>
      <c r="I154" s="811"/>
      <c r="J154" s="891"/>
      <c r="K154" s="830"/>
      <c r="L154" s="1076"/>
      <c r="M154" s="1076"/>
      <c r="N154" s="1077"/>
      <c r="O154" s="1077"/>
      <c r="P154" s="1077"/>
      <c r="Q154" s="1077"/>
      <c r="R154" s="1077"/>
      <c r="S154" s="813"/>
      <c r="T154" s="1049"/>
      <c r="U154" s="805"/>
      <c r="V154" s="789"/>
      <c r="W154" s="789"/>
      <c r="X154" s="789"/>
      <c r="Y154" s="789"/>
      <c r="Z154" s="789"/>
      <c r="AA154" s="789"/>
      <c r="AB154" s="789"/>
      <c r="AC154" s="790"/>
      <c r="AD154" s="953"/>
      <c r="AE154" s="1544">
        <v>2274</v>
      </c>
    </row>
    <row r="155" spans="1:31">
      <c r="A155" s="850" t="s">
        <v>976</v>
      </c>
      <c r="B155" s="663" t="s">
        <v>1031</v>
      </c>
      <c r="C155" s="663"/>
      <c r="D155" s="663"/>
      <c r="E155" s="663"/>
      <c r="F155" s="671"/>
      <c r="G155" s="671"/>
      <c r="H155" s="803"/>
      <c r="I155" s="800"/>
      <c r="J155" s="801"/>
      <c r="K155" s="859"/>
      <c r="L155" s="895"/>
      <c r="M155" s="895"/>
      <c r="N155" s="895"/>
      <c r="O155" s="895"/>
      <c r="P155" s="895"/>
      <c r="Q155" s="895"/>
      <c r="R155" s="895"/>
      <c r="S155" s="801"/>
      <c r="T155" s="1049"/>
      <c r="U155" s="802"/>
      <c r="V155" s="668"/>
      <c r="W155" s="668"/>
      <c r="X155" s="668"/>
      <c r="Y155" s="668"/>
      <c r="Z155" s="668"/>
      <c r="AA155" s="668"/>
      <c r="AB155" s="668"/>
      <c r="AC155" s="803"/>
      <c r="AD155" s="1075"/>
      <c r="AE155" s="1544">
        <v>2262</v>
      </c>
    </row>
    <row r="156" spans="1:31">
      <c r="A156" s="850" t="s">
        <v>659</v>
      </c>
      <c r="B156" s="663" t="s">
        <v>1031</v>
      </c>
      <c r="C156" s="663"/>
      <c r="D156" s="663"/>
      <c r="E156" s="727">
        <v>1461</v>
      </c>
      <c r="F156" s="884"/>
      <c r="G156" s="727"/>
      <c r="H156" s="815"/>
      <c r="I156" s="811"/>
      <c r="J156" s="812"/>
      <c r="K156" s="813"/>
      <c r="L156" s="963"/>
      <c r="M156" s="1078"/>
      <c r="N156" s="1078"/>
      <c r="O156" s="1078"/>
      <c r="P156" s="1078"/>
      <c r="Q156" s="1078"/>
      <c r="R156" s="1078"/>
      <c r="S156" s="812"/>
      <c r="T156" s="1049"/>
      <c r="U156" s="1147"/>
      <c r="V156" s="814"/>
      <c r="W156" s="814"/>
      <c r="X156" s="814"/>
      <c r="Y156" s="814"/>
      <c r="Z156" s="814"/>
      <c r="AA156" s="814"/>
      <c r="AB156" s="814"/>
      <c r="AC156" s="815"/>
      <c r="AD156" s="951"/>
      <c r="AE156" s="1544">
        <v>2260</v>
      </c>
    </row>
    <row r="157" spans="1:31" ht="15.75">
      <c r="A157" s="850" t="s">
        <v>587</v>
      </c>
      <c r="B157" s="663" t="s">
        <v>1031</v>
      </c>
      <c r="C157" s="663"/>
      <c r="D157" s="663"/>
      <c r="E157" s="727">
        <v>230</v>
      </c>
      <c r="F157" s="884"/>
      <c r="G157" s="727"/>
      <c r="H157" s="815"/>
      <c r="I157" s="811"/>
      <c r="J157" s="891"/>
      <c r="K157" s="830"/>
      <c r="L157" s="813"/>
      <c r="M157" s="853"/>
      <c r="N157" s="853"/>
      <c r="O157" s="853"/>
      <c r="P157" s="853"/>
      <c r="Q157" s="853"/>
      <c r="R157" s="853"/>
      <c r="S157" s="812"/>
      <c r="T157" s="1049"/>
      <c r="U157" s="1147"/>
      <c r="V157" s="814"/>
      <c r="W157" s="814"/>
      <c r="X157" s="814"/>
      <c r="Y157" s="814"/>
      <c r="Z157" s="814"/>
      <c r="AA157" s="814"/>
      <c r="AB157" s="814"/>
      <c r="AC157" s="815"/>
      <c r="AD157" s="951"/>
      <c r="AE157" s="1547">
        <v>3330</v>
      </c>
    </row>
    <row r="158" spans="1:31">
      <c r="A158" s="850" t="s">
        <v>588</v>
      </c>
      <c r="B158" s="663" t="s">
        <v>1031</v>
      </c>
      <c r="C158" s="663"/>
      <c r="D158" s="663"/>
      <c r="E158" s="727">
        <v>1600</v>
      </c>
      <c r="F158" s="892"/>
      <c r="G158" s="727"/>
      <c r="H158" s="815"/>
      <c r="I158" s="811"/>
      <c r="J158" s="891"/>
      <c r="K158" s="830"/>
      <c r="L158" s="830"/>
      <c r="M158" s="854"/>
      <c r="N158" s="1022"/>
      <c r="O158" s="1022"/>
      <c r="P158" s="1022"/>
      <c r="Q158" s="1022"/>
      <c r="R158" s="1022"/>
      <c r="S158" s="813"/>
      <c r="T158" s="1049"/>
      <c r="U158" s="1147"/>
      <c r="V158" s="814"/>
      <c r="W158" s="814"/>
      <c r="X158" s="814"/>
      <c r="Y158" s="814"/>
      <c r="Z158" s="814"/>
      <c r="AA158" s="814"/>
      <c r="AB158" s="814"/>
      <c r="AC158" s="815"/>
      <c r="AD158" s="952"/>
      <c r="AE158" s="1544">
        <v>2253</v>
      </c>
    </row>
    <row r="159" spans="1:31">
      <c r="A159" s="850" t="s">
        <v>589</v>
      </c>
      <c r="B159" s="663" t="s">
        <v>1031</v>
      </c>
      <c r="C159" s="663"/>
      <c r="D159" s="663"/>
      <c r="E159" s="727">
        <v>2300</v>
      </c>
      <c r="F159" s="892"/>
      <c r="G159" s="727"/>
      <c r="H159" s="815"/>
      <c r="I159" s="811"/>
      <c r="J159" s="891"/>
      <c r="K159" s="830"/>
      <c r="L159" s="830"/>
      <c r="M159" s="813"/>
      <c r="N159" s="1023"/>
      <c r="O159" s="1023"/>
      <c r="P159" s="1023"/>
      <c r="Q159" s="1023"/>
      <c r="R159" s="1023"/>
      <c r="S159" s="893"/>
      <c r="T159" s="1049"/>
      <c r="U159" s="1147"/>
      <c r="V159" s="814"/>
      <c r="W159" s="814"/>
      <c r="X159" s="814"/>
      <c r="Y159" s="814"/>
      <c r="Z159" s="814"/>
      <c r="AA159" s="814"/>
      <c r="AB159" s="814"/>
      <c r="AC159" s="815"/>
      <c r="AD159" s="953"/>
      <c r="AE159" s="1544">
        <v>2255</v>
      </c>
    </row>
    <row r="160" spans="1:31" ht="15.75">
      <c r="A160" s="1305" t="s">
        <v>713</v>
      </c>
      <c r="B160" s="663" t="s">
        <v>1031</v>
      </c>
      <c r="C160" s="663"/>
      <c r="D160" s="663"/>
      <c r="E160" s="1408">
        <v>1675</v>
      </c>
      <c r="F160" s="892"/>
      <c r="G160" s="727"/>
      <c r="H160" s="815"/>
      <c r="I160" s="811"/>
      <c r="J160" s="812"/>
      <c r="K160" s="813"/>
      <c r="L160" s="830"/>
      <c r="M160" s="830"/>
      <c r="N160" s="813"/>
      <c r="O160" s="813"/>
      <c r="P160" s="813"/>
      <c r="Q160" s="813"/>
      <c r="R160" s="813"/>
      <c r="S160" s="813"/>
      <c r="T160" s="1049"/>
      <c r="U160" s="1147"/>
      <c r="V160" s="814"/>
      <c r="W160" s="814"/>
      <c r="X160" s="814"/>
      <c r="Y160" s="814"/>
      <c r="Z160" s="814"/>
      <c r="AA160" s="814"/>
      <c r="AB160" s="814"/>
      <c r="AC160" s="815"/>
      <c r="AD160" s="953"/>
      <c r="AE160" s="1547">
        <v>2257</v>
      </c>
    </row>
    <row r="161" spans="1:31">
      <c r="A161" s="1305" t="s">
        <v>715</v>
      </c>
      <c r="B161" s="663" t="s">
        <v>1031</v>
      </c>
      <c r="C161" s="663"/>
      <c r="D161" s="663"/>
      <c r="E161" s="1408">
        <v>2070</v>
      </c>
      <c r="F161" s="892"/>
      <c r="G161" s="727"/>
      <c r="H161" s="815"/>
      <c r="I161" s="811"/>
      <c r="J161" s="812"/>
      <c r="K161" s="813"/>
      <c r="L161" s="830"/>
      <c r="M161" s="830"/>
      <c r="N161" s="813"/>
      <c r="O161" s="813"/>
      <c r="P161" s="813"/>
      <c r="Q161" s="813"/>
      <c r="R161" s="813"/>
      <c r="S161" s="813"/>
      <c r="T161" s="1049"/>
      <c r="U161" s="1147"/>
      <c r="V161" s="814"/>
      <c r="W161" s="814"/>
      <c r="X161" s="814"/>
      <c r="Y161" s="814"/>
      <c r="Z161" s="814"/>
      <c r="AA161" s="814"/>
      <c r="AB161" s="814"/>
      <c r="AC161" s="815"/>
      <c r="AD161" s="953"/>
      <c r="AE161" s="1544">
        <v>2259</v>
      </c>
    </row>
    <row r="162" spans="1:31">
      <c r="A162" s="1305" t="s">
        <v>716</v>
      </c>
      <c r="B162" s="663" t="s">
        <v>1031</v>
      </c>
      <c r="C162" s="663"/>
      <c r="D162" s="663"/>
      <c r="E162" s="1408">
        <v>1460</v>
      </c>
      <c r="F162" s="892"/>
      <c r="G162" s="727"/>
      <c r="H162" s="815"/>
      <c r="I162" s="811"/>
      <c r="J162" s="812"/>
      <c r="K162" s="813"/>
      <c r="L162" s="830"/>
      <c r="M162" s="830"/>
      <c r="N162" s="813"/>
      <c r="O162" s="813"/>
      <c r="P162" s="813"/>
      <c r="Q162" s="813"/>
      <c r="R162" s="813"/>
      <c r="S162" s="813"/>
      <c r="T162" s="1049"/>
      <c r="U162" s="1147"/>
      <c r="V162" s="814"/>
      <c r="W162" s="814"/>
      <c r="X162" s="814"/>
      <c r="Y162" s="814"/>
      <c r="Z162" s="814"/>
      <c r="AA162" s="814"/>
      <c r="AB162" s="814"/>
      <c r="AC162" s="815"/>
      <c r="AD162" s="953"/>
      <c r="AE162" s="1544">
        <v>2261</v>
      </c>
    </row>
    <row r="163" spans="1:31" ht="15.75">
      <c r="A163" s="1305" t="s">
        <v>717</v>
      </c>
      <c r="B163" s="663" t="s">
        <v>1031</v>
      </c>
      <c r="C163" s="663"/>
      <c r="D163" s="663"/>
      <c r="E163" s="1408">
        <v>2050</v>
      </c>
      <c r="F163" s="892"/>
      <c r="G163" s="727"/>
      <c r="H163" s="815"/>
      <c r="I163" s="811"/>
      <c r="J163" s="812"/>
      <c r="K163" s="813"/>
      <c r="L163" s="830"/>
      <c r="M163" s="830"/>
      <c r="N163" s="813"/>
      <c r="O163" s="813"/>
      <c r="P163" s="813"/>
      <c r="Q163" s="813"/>
      <c r="R163" s="813"/>
      <c r="S163" s="813"/>
      <c r="T163" s="1049"/>
      <c r="U163" s="1147"/>
      <c r="V163" s="814"/>
      <c r="W163" s="814"/>
      <c r="X163" s="814"/>
      <c r="Y163" s="814"/>
      <c r="Z163" s="814"/>
      <c r="AA163" s="814"/>
      <c r="AB163" s="814"/>
      <c r="AC163" s="815"/>
      <c r="AD163" s="953"/>
      <c r="AE163" s="1549">
        <v>2264</v>
      </c>
    </row>
    <row r="164" spans="1:31" ht="15.75">
      <c r="A164" s="1305" t="s">
        <v>718</v>
      </c>
      <c r="B164" s="663" t="s">
        <v>1031</v>
      </c>
      <c r="C164" s="663"/>
      <c r="D164" s="663"/>
      <c r="E164" s="1408">
        <v>1365</v>
      </c>
      <c r="F164" s="892"/>
      <c r="G164" s="727"/>
      <c r="H164" s="815"/>
      <c r="I164" s="811"/>
      <c r="J164" s="812"/>
      <c r="K164" s="813"/>
      <c r="L164" s="830"/>
      <c r="M164" s="830"/>
      <c r="N164" s="813"/>
      <c r="O164" s="813"/>
      <c r="P164" s="813"/>
      <c r="Q164" s="813"/>
      <c r="R164" s="813"/>
      <c r="S164" s="813"/>
      <c r="T164" s="1049"/>
      <c r="U164" s="1147"/>
      <c r="V164" s="814"/>
      <c r="W164" s="814"/>
      <c r="X164" s="814"/>
      <c r="Y164" s="814"/>
      <c r="Z164" s="814"/>
      <c r="AA164" s="814"/>
      <c r="AB164" s="814"/>
      <c r="AC164" s="815"/>
      <c r="AD164" s="953"/>
      <c r="AE164" s="1550">
        <v>2266</v>
      </c>
    </row>
    <row r="165" spans="1:31" ht="15.75">
      <c r="A165" s="1305" t="s">
        <v>719</v>
      </c>
      <c r="B165" s="663" t="s">
        <v>1031</v>
      </c>
      <c r="C165" s="663"/>
      <c r="D165" s="663"/>
      <c r="E165" s="1408">
        <v>1315</v>
      </c>
      <c r="F165" s="892"/>
      <c r="G165" s="727"/>
      <c r="H165" s="815"/>
      <c r="I165" s="811"/>
      <c r="J165" s="812"/>
      <c r="K165" s="813"/>
      <c r="L165" s="830"/>
      <c r="M165" s="830"/>
      <c r="N165" s="813"/>
      <c r="O165" s="813"/>
      <c r="P165" s="813"/>
      <c r="Q165" s="813"/>
      <c r="R165" s="813"/>
      <c r="S165" s="813"/>
      <c r="T165" s="1049"/>
      <c r="U165" s="1147"/>
      <c r="V165" s="814"/>
      <c r="W165" s="814"/>
      <c r="X165" s="814"/>
      <c r="Y165" s="814"/>
      <c r="Z165" s="814"/>
      <c r="AA165" s="814"/>
      <c r="AB165" s="814"/>
      <c r="AC165" s="815"/>
      <c r="AD165" s="953"/>
      <c r="AE165" s="1549">
        <v>2267</v>
      </c>
    </row>
    <row r="166" spans="1:31" ht="15.75">
      <c r="A166" s="1305" t="s">
        <v>720</v>
      </c>
      <c r="B166" s="663" t="s">
        <v>1031</v>
      </c>
      <c r="C166" s="663"/>
      <c r="D166" s="663"/>
      <c r="E166" s="1408">
        <v>716</v>
      </c>
      <c r="F166" s="892"/>
      <c r="G166" s="727"/>
      <c r="H166" s="815"/>
      <c r="I166" s="811"/>
      <c r="J166" s="812"/>
      <c r="K166" s="813"/>
      <c r="L166" s="830"/>
      <c r="M166" s="830"/>
      <c r="N166" s="813"/>
      <c r="O166" s="813"/>
      <c r="P166" s="813"/>
      <c r="Q166" s="813"/>
      <c r="R166" s="813"/>
      <c r="S166" s="813"/>
      <c r="T166" s="1049"/>
      <c r="U166" s="1147"/>
      <c r="V166" s="814"/>
      <c r="W166" s="814"/>
      <c r="X166" s="814"/>
      <c r="Y166" s="814"/>
      <c r="Z166" s="814"/>
      <c r="AA166" s="814"/>
      <c r="AB166" s="814"/>
      <c r="AC166" s="815"/>
      <c r="AD166" s="953"/>
      <c r="AE166" s="1550">
        <v>2269</v>
      </c>
    </row>
    <row r="167" spans="1:31" ht="15.75">
      <c r="A167" s="1305" t="s">
        <v>721</v>
      </c>
      <c r="B167" s="663" t="s">
        <v>1031</v>
      </c>
      <c r="C167" s="663"/>
      <c r="D167" s="663"/>
      <c r="E167" s="1408">
        <v>955</v>
      </c>
      <c r="F167" s="892"/>
      <c r="G167" s="727"/>
      <c r="H167" s="815"/>
      <c r="I167" s="811"/>
      <c r="J167" s="812"/>
      <c r="K167" s="813"/>
      <c r="L167" s="830"/>
      <c r="M167" s="830"/>
      <c r="N167" s="813"/>
      <c r="O167" s="813"/>
      <c r="P167" s="813"/>
      <c r="Q167" s="813"/>
      <c r="R167" s="813"/>
      <c r="S167" s="813"/>
      <c r="T167" s="1049"/>
      <c r="U167" s="1147"/>
      <c r="V167" s="814"/>
      <c r="W167" s="814"/>
      <c r="X167" s="814"/>
      <c r="Y167" s="814"/>
      <c r="Z167" s="814"/>
      <c r="AA167" s="814"/>
      <c r="AB167" s="814"/>
      <c r="AC167" s="815"/>
      <c r="AD167" s="953"/>
      <c r="AE167" s="1549">
        <v>2271</v>
      </c>
    </row>
    <row r="168" spans="1:31" ht="15.75">
      <c r="A168" s="1305" t="s">
        <v>722</v>
      </c>
      <c r="B168" s="663" t="s">
        <v>1031</v>
      </c>
      <c r="C168" s="663"/>
      <c r="D168" s="663"/>
      <c r="E168" s="1408">
        <v>980</v>
      </c>
      <c r="F168" s="892"/>
      <c r="G168" s="727"/>
      <c r="H168" s="815"/>
      <c r="I168" s="811"/>
      <c r="J168" s="812"/>
      <c r="K168" s="813"/>
      <c r="L168" s="830"/>
      <c r="M168" s="830"/>
      <c r="N168" s="813"/>
      <c r="O168" s="813"/>
      <c r="P168" s="813"/>
      <c r="Q168" s="813"/>
      <c r="R168" s="813"/>
      <c r="S168" s="813"/>
      <c r="T168" s="1049"/>
      <c r="U168" s="1147"/>
      <c r="V168" s="814"/>
      <c r="W168" s="814"/>
      <c r="X168" s="814"/>
      <c r="Y168" s="814"/>
      <c r="Z168" s="814"/>
      <c r="AA168" s="814"/>
      <c r="AB168" s="814"/>
      <c r="AC168" s="815"/>
      <c r="AD168" s="953"/>
      <c r="AE168" s="1551" t="s">
        <v>1121</v>
      </c>
    </row>
    <row r="169" spans="1:31" ht="15.75">
      <c r="A169" s="1305" t="s">
        <v>723</v>
      </c>
      <c r="B169" s="663" t="s">
        <v>1031</v>
      </c>
      <c r="C169" s="663"/>
      <c r="D169" s="663"/>
      <c r="E169" s="1408">
        <v>485</v>
      </c>
      <c r="F169" s="892"/>
      <c r="G169" s="727"/>
      <c r="H169" s="815"/>
      <c r="I169" s="811"/>
      <c r="J169" s="812"/>
      <c r="K169" s="813"/>
      <c r="L169" s="830"/>
      <c r="M169" s="830"/>
      <c r="N169" s="813"/>
      <c r="O169" s="813"/>
      <c r="P169" s="813"/>
      <c r="Q169" s="813"/>
      <c r="R169" s="813"/>
      <c r="S169" s="813"/>
      <c r="T169" s="1049"/>
      <c r="U169" s="1147"/>
      <c r="V169" s="814"/>
      <c r="W169" s="814"/>
      <c r="X169" s="814"/>
      <c r="Y169" s="814"/>
      <c r="Z169" s="814"/>
      <c r="AA169" s="814"/>
      <c r="AB169" s="814"/>
      <c r="AC169" s="815"/>
      <c r="AD169" s="953"/>
      <c r="AE169" s="1550">
        <v>2272</v>
      </c>
    </row>
    <row r="170" spans="1:31" ht="15.75">
      <c r="A170" s="1305" t="s">
        <v>724</v>
      </c>
      <c r="B170" s="663" t="s">
        <v>1031</v>
      </c>
      <c r="C170" s="663"/>
      <c r="D170" s="663"/>
      <c r="E170" s="1408">
        <v>470</v>
      </c>
      <c r="F170" s="892"/>
      <c r="G170" s="727"/>
      <c r="H170" s="815"/>
      <c r="I170" s="811"/>
      <c r="J170" s="812"/>
      <c r="K170" s="813"/>
      <c r="L170" s="830"/>
      <c r="M170" s="830"/>
      <c r="N170" s="813"/>
      <c r="O170" s="813"/>
      <c r="P170" s="813"/>
      <c r="Q170" s="813"/>
      <c r="R170" s="813"/>
      <c r="S170" s="813"/>
      <c r="T170" s="1049"/>
      <c r="U170" s="1147"/>
      <c r="V170" s="814"/>
      <c r="W170" s="814"/>
      <c r="X170" s="814"/>
      <c r="Y170" s="814"/>
      <c r="Z170" s="814"/>
      <c r="AA170" s="814"/>
      <c r="AB170" s="814"/>
      <c r="AC170" s="815"/>
      <c r="AD170" s="953"/>
      <c r="AE170" s="1550">
        <v>2273</v>
      </c>
    </row>
    <row r="171" spans="1:31" ht="15.75">
      <c r="A171" s="1305" t="s">
        <v>733</v>
      </c>
      <c r="B171" s="663" t="s">
        <v>1031</v>
      </c>
      <c r="C171" s="663"/>
      <c r="D171" s="663"/>
      <c r="E171" s="1408">
        <v>1696.2</v>
      </c>
      <c r="F171" s="671"/>
      <c r="G171" s="671"/>
      <c r="H171" s="803"/>
      <c r="I171" s="800"/>
      <c r="J171" s="801"/>
      <c r="K171" s="673"/>
      <c r="L171" s="672"/>
      <c r="M171" s="672"/>
      <c r="N171" s="673"/>
      <c r="O171" s="673"/>
      <c r="P171" s="673"/>
      <c r="Q171" s="673"/>
      <c r="R171" s="673"/>
      <c r="S171" s="673"/>
      <c r="T171" s="1049"/>
      <c r="U171" s="802"/>
      <c r="V171" s="668"/>
      <c r="W171" s="668"/>
      <c r="X171" s="668"/>
      <c r="Y171" s="668"/>
      <c r="Z171" s="668"/>
      <c r="AA171" s="668"/>
      <c r="AB171" s="668"/>
      <c r="AC171" s="803"/>
      <c r="AD171" s="948"/>
      <c r="AE171" s="1545">
        <v>1494</v>
      </c>
    </row>
    <row r="172" spans="1:31" ht="15.75">
      <c r="A172" s="1305" t="s">
        <v>737</v>
      </c>
      <c r="B172" s="663" t="s">
        <v>1031</v>
      </c>
      <c r="C172" s="663"/>
      <c r="D172" s="663"/>
      <c r="E172" s="1408">
        <v>820.7</v>
      </c>
      <c r="F172" s="671"/>
      <c r="G172" s="671"/>
      <c r="H172" s="803"/>
      <c r="I172" s="800"/>
      <c r="J172" s="801"/>
      <c r="K172" s="673"/>
      <c r="L172" s="672"/>
      <c r="M172" s="672"/>
      <c r="N172" s="673"/>
      <c r="O172" s="673"/>
      <c r="P172" s="673"/>
      <c r="Q172" s="673"/>
      <c r="R172" s="673"/>
      <c r="S172" s="673"/>
      <c r="T172" s="1049"/>
      <c r="U172" s="802"/>
      <c r="V172" s="668"/>
      <c r="W172" s="668"/>
      <c r="X172" s="668"/>
      <c r="Y172" s="668"/>
      <c r="Z172" s="668"/>
      <c r="AA172" s="668"/>
      <c r="AB172" s="668"/>
      <c r="AC172" s="803"/>
      <c r="AD172" s="948"/>
      <c r="AE172" s="1548">
        <v>1495</v>
      </c>
    </row>
    <row r="173" spans="1:31">
      <c r="A173" s="850"/>
      <c r="B173" s="663"/>
      <c r="C173" s="663"/>
      <c r="D173" s="663"/>
      <c r="E173" s="727"/>
      <c r="F173" s="892"/>
      <c r="G173" s="727"/>
      <c r="H173" s="815"/>
      <c r="I173" s="811"/>
      <c r="J173" s="812"/>
      <c r="K173" s="813"/>
      <c r="L173" s="830"/>
      <c r="M173" s="830"/>
      <c r="N173" s="813"/>
      <c r="O173" s="813"/>
      <c r="P173" s="813"/>
      <c r="Q173" s="813"/>
      <c r="R173" s="813"/>
      <c r="S173" s="813"/>
      <c r="T173" s="1049"/>
      <c r="U173" s="1147"/>
      <c r="V173" s="814"/>
      <c r="W173" s="814"/>
      <c r="X173" s="814"/>
      <c r="Y173" s="814"/>
      <c r="Z173" s="814"/>
      <c r="AA173" s="814"/>
      <c r="AB173" s="814"/>
      <c r="AC173" s="815"/>
      <c r="AD173" s="953"/>
      <c r="AE173" s="1544"/>
    </row>
    <row r="174" spans="1:31" ht="15.75">
      <c r="A174" s="1267" t="s">
        <v>139</v>
      </c>
      <c r="B174" s="663"/>
      <c r="C174" s="663"/>
      <c r="D174" s="663"/>
      <c r="E174" s="901">
        <f>SUM(E175:E266)</f>
        <v>116848.99999999997</v>
      </c>
      <c r="F174" s="674">
        <f>G174/E174*1000</f>
        <v>82.621588545901133</v>
      </c>
      <c r="G174" s="676">
        <f>SUM(G175:G233)</f>
        <v>9654.25</v>
      </c>
      <c r="H174" s="879"/>
      <c r="I174" s="807"/>
      <c r="J174" s="808"/>
      <c r="K174" s="675"/>
      <c r="L174" s="711"/>
      <c r="M174" s="675" t="s">
        <v>108</v>
      </c>
      <c r="N174" s="675"/>
      <c r="O174" s="675"/>
      <c r="P174" s="675"/>
      <c r="Q174" s="675"/>
      <c r="R174" s="675"/>
      <c r="S174" s="675"/>
      <c r="T174" s="1050">
        <f t="shared" ref="T174:AC174" si="153">SUM(T175:T265)</f>
        <v>520</v>
      </c>
      <c r="U174" s="1494">
        <f t="shared" si="153"/>
        <v>2450</v>
      </c>
      <c r="V174" s="1156">
        <f t="shared" si="153"/>
        <v>1390</v>
      </c>
      <c r="W174" s="1156">
        <f t="shared" si="153"/>
        <v>1140</v>
      </c>
      <c r="X174" s="1156">
        <f t="shared" si="153"/>
        <v>1590</v>
      </c>
      <c r="Y174" s="1156">
        <f t="shared" si="153"/>
        <v>540</v>
      </c>
      <c r="Z174" s="1156">
        <f t="shared" si="153"/>
        <v>610</v>
      </c>
      <c r="AA174" s="1156">
        <f t="shared" si="153"/>
        <v>480</v>
      </c>
      <c r="AB174" s="1156">
        <f t="shared" si="153"/>
        <v>0</v>
      </c>
      <c r="AC174" s="1157">
        <f t="shared" si="153"/>
        <v>0</v>
      </c>
      <c r="AD174" s="949"/>
      <c r="AE174" s="1544"/>
    </row>
    <row r="175" spans="1:31">
      <c r="A175" s="844" t="s">
        <v>982</v>
      </c>
      <c r="B175" s="663" t="s">
        <v>1068</v>
      </c>
      <c r="C175" s="663" t="s">
        <v>1065</v>
      </c>
      <c r="D175" s="663"/>
      <c r="E175" s="663"/>
      <c r="F175" s="663"/>
      <c r="G175" s="663">
        <v>100</v>
      </c>
      <c r="H175" s="790"/>
      <c r="I175" s="804"/>
      <c r="J175" s="771"/>
      <c r="K175" s="772">
        <v>0.5</v>
      </c>
      <c r="L175" s="772">
        <v>0.5</v>
      </c>
      <c r="M175" s="772"/>
      <c r="N175" s="772"/>
      <c r="O175" s="772"/>
      <c r="P175" s="772"/>
      <c r="Q175" s="772"/>
      <c r="R175" s="772"/>
      <c r="S175" s="772"/>
      <c r="T175" s="1049">
        <f t="shared" ref="T175" si="154">ROUND(J175*$G175,-1)</f>
        <v>0</v>
      </c>
      <c r="U175" s="805">
        <f t="shared" ref="U175" si="155">ROUND(K175*$G175,-1)</f>
        <v>50</v>
      </c>
      <c r="V175" s="789">
        <f t="shared" ref="V175" si="156">ROUND(L175*$G175,-1)</f>
        <v>50</v>
      </c>
      <c r="W175" s="789">
        <f t="shared" ref="W175" si="157">ROUND(M175*$G175,-1)</f>
        <v>0</v>
      </c>
      <c r="X175" s="789">
        <f t="shared" ref="X175" si="158">ROUND(N175*$G175,-1)</f>
        <v>0</v>
      </c>
      <c r="Y175" s="789">
        <f t="shared" ref="Y175" si="159">ROUND(O175*$G175,-1)</f>
        <v>0</v>
      </c>
      <c r="Z175" s="789">
        <f t="shared" ref="Z175" si="160">ROUND(P175*$G175,-1)</f>
        <v>0</v>
      </c>
      <c r="AA175" s="789">
        <f t="shared" ref="AA175" si="161">ROUND(Q175*$G175,-1)</f>
        <v>0</v>
      </c>
      <c r="AB175" s="789">
        <f t="shared" ref="AB175" si="162">ROUND(R175*$G175,-1)</f>
        <v>0</v>
      </c>
      <c r="AC175" s="790">
        <f t="shared" ref="AC175" si="163">ROUND(S175*$G175,-1)</f>
        <v>0</v>
      </c>
      <c r="AD175" s="848" t="s">
        <v>1064</v>
      </c>
      <c r="AE175" s="1544">
        <v>165</v>
      </c>
    </row>
    <row r="176" spans="1:31" s="1178" customFormat="1">
      <c r="A176" s="850"/>
      <c r="B176" s="663"/>
      <c r="C176" s="663"/>
      <c r="D176" s="663"/>
      <c r="E176" s="727"/>
      <c r="F176" s="727"/>
      <c r="G176" s="727"/>
      <c r="H176" s="815"/>
      <c r="I176" s="811"/>
      <c r="J176" s="812"/>
      <c r="K176" s="813"/>
      <c r="L176" s="813"/>
      <c r="M176" s="813"/>
      <c r="N176" s="813"/>
      <c r="O176" s="813"/>
      <c r="P176" s="813"/>
      <c r="Q176" s="813"/>
      <c r="R176" s="813"/>
      <c r="S176" s="813"/>
      <c r="T176" s="1071"/>
      <c r="U176" s="1147"/>
      <c r="V176" s="814"/>
      <c r="W176" s="814"/>
      <c r="X176" s="814"/>
      <c r="Y176" s="814"/>
      <c r="Z176" s="814"/>
      <c r="AA176" s="814"/>
      <c r="AB176" s="814"/>
      <c r="AC176" s="815"/>
      <c r="AD176" s="953"/>
      <c r="AE176" s="1544"/>
    </row>
    <row r="177" spans="1:34" s="639" customFormat="1">
      <c r="A177" s="844" t="s">
        <v>1053</v>
      </c>
      <c r="B177" s="663" t="s">
        <v>1029</v>
      </c>
      <c r="C177" s="663" t="s">
        <v>1066</v>
      </c>
      <c r="D177" s="663"/>
      <c r="E177" s="663"/>
      <c r="F177" s="663"/>
      <c r="G177" s="663">
        <v>200</v>
      </c>
      <c r="H177" s="790"/>
      <c r="I177" s="804"/>
      <c r="J177" s="771">
        <v>1</v>
      </c>
      <c r="K177" s="772"/>
      <c r="L177" s="772"/>
      <c r="M177" s="772"/>
      <c r="N177" s="772"/>
      <c r="O177" s="772"/>
      <c r="P177" s="772"/>
      <c r="Q177" s="772"/>
      <c r="R177" s="772"/>
      <c r="S177" s="772"/>
      <c r="T177" s="1049">
        <f t="shared" ref="T177" si="164">ROUND(J177*$G177,-1)</f>
        <v>200</v>
      </c>
      <c r="U177" s="805">
        <f t="shared" ref="U177" si="165">ROUND(K177*$G177,-1)</f>
        <v>0</v>
      </c>
      <c r="V177" s="789">
        <f t="shared" ref="V177" si="166">ROUND(L177*$G177,-1)</f>
        <v>0</v>
      </c>
      <c r="W177" s="789">
        <f t="shared" ref="W177" si="167">ROUND(M177*$G177,-1)</f>
        <v>0</v>
      </c>
      <c r="X177" s="789">
        <f t="shared" ref="X177" si="168">ROUND(N177*$G177,-1)</f>
        <v>0</v>
      </c>
      <c r="Y177" s="789">
        <f t="shared" ref="Y177" si="169">ROUND(O177*$G177,-1)</f>
        <v>0</v>
      </c>
      <c r="Z177" s="789">
        <f t="shared" ref="Z177" si="170">ROUND(P177*$G177,-1)</f>
        <v>0</v>
      </c>
      <c r="AA177" s="789">
        <f t="shared" ref="AA177" si="171">ROUND(Q177*$G177,-1)</f>
        <v>0</v>
      </c>
      <c r="AB177" s="789">
        <f t="shared" ref="AB177" si="172">ROUND(R177*$G177,-1)</f>
        <v>0</v>
      </c>
      <c r="AC177" s="790">
        <f t="shared" ref="AC177" si="173">ROUND(S177*$G177,-1)</f>
        <v>0</v>
      </c>
      <c r="AD177" s="848"/>
      <c r="AE177" s="1544" t="s">
        <v>1121</v>
      </c>
    </row>
    <row r="178" spans="1:34" s="639" customFormat="1" ht="15.75">
      <c r="A178" s="844"/>
      <c r="B178" s="663"/>
      <c r="C178" s="663"/>
      <c r="D178" s="663"/>
      <c r="E178" s="663"/>
      <c r="F178" s="663"/>
      <c r="G178" s="663"/>
      <c r="H178" s="790"/>
      <c r="I178" s="804"/>
      <c r="J178" s="771"/>
      <c r="K178" s="772"/>
      <c r="L178" s="772"/>
      <c r="M178" s="772"/>
      <c r="N178" s="772"/>
      <c r="O178" s="772"/>
      <c r="P178" s="772"/>
      <c r="Q178" s="772"/>
      <c r="R178" s="772"/>
      <c r="S178" s="772"/>
      <c r="T178" s="1049"/>
      <c r="U178" s="805"/>
      <c r="V178" s="789"/>
      <c r="W178" s="789"/>
      <c r="X178" s="789"/>
      <c r="Y178" s="789"/>
      <c r="Z178" s="789"/>
      <c r="AA178" s="789"/>
      <c r="AB178" s="789"/>
      <c r="AC178" s="790"/>
      <c r="AD178" s="848"/>
      <c r="AE178" s="1546"/>
    </row>
    <row r="179" spans="1:34" s="639" customFormat="1">
      <c r="A179" s="844" t="s">
        <v>1078</v>
      </c>
      <c r="B179" s="663" t="s">
        <v>1079</v>
      </c>
      <c r="C179" s="663"/>
      <c r="D179" s="663"/>
      <c r="E179" s="663"/>
      <c r="F179" s="663"/>
      <c r="G179" s="663">
        <v>200</v>
      </c>
      <c r="H179" s="790"/>
      <c r="I179" s="804"/>
      <c r="J179" s="771">
        <v>0.1</v>
      </c>
      <c r="K179" s="772">
        <v>0.4</v>
      </c>
      <c r="L179" s="772">
        <v>0.5</v>
      </c>
      <c r="M179" s="772"/>
      <c r="N179" s="772"/>
      <c r="O179" s="772"/>
      <c r="P179" s="772"/>
      <c r="Q179" s="772"/>
      <c r="R179" s="772"/>
      <c r="S179" s="772"/>
      <c r="T179" s="1049">
        <f t="shared" ref="T179" si="174">ROUND(J179*$G179,-1)</f>
        <v>20</v>
      </c>
      <c r="U179" s="805">
        <f t="shared" ref="U179" si="175">ROUND(K179*$G179,-1)</f>
        <v>80</v>
      </c>
      <c r="V179" s="789">
        <f t="shared" ref="V179" si="176">ROUND(L179*$G179,-1)</f>
        <v>100</v>
      </c>
      <c r="W179" s="789">
        <f t="shared" ref="W179" si="177">ROUND(M179*$G179,-1)</f>
        <v>0</v>
      </c>
      <c r="X179" s="789">
        <f t="shared" ref="X179" si="178">ROUND(N179*$G179,-1)</f>
        <v>0</v>
      </c>
      <c r="Y179" s="789">
        <f t="shared" ref="Y179" si="179">ROUND(O179*$G179,-1)</f>
        <v>0</v>
      </c>
      <c r="Z179" s="789">
        <f t="shared" ref="Z179" si="180">ROUND(P179*$G179,-1)</f>
        <v>0</v>
      </c>
      <c r="AA179" s="789">
        <f t="shared" ref="AA179" si="181">ROUND(Q179*$G179,-1)</f>
        <v>0</v>
      </c>
      <c r="AB179" s="789">
        <f t="shared" ref="AB179" si="182">ROUND(R179*$G179,-1)</f>
        <v>0</v>
      </c>
      <c r="AC179" s="790">
        <f t="shared" ref="AC179" si="183">ROUND(S179*$G179,-1)</f>
        <v>0</v>
      </c>
      <c r="AD179" s="848"/>
      <c r="AE179" s="1544">
        <v>891</v>
      </c>
    </row>
    <row r="180" spans="1:34">
      <c r="A180" s="844"/>
      <c r="B180" s="663"/>
      <c r="C180" s="663"/>
      <c r="D180" s="663"/>
      <c r="E180" s="663"/>
      <c r="F180" s="663"/>
      <c r="G180" s="663"/>
      <c r="H180" s="790"/>
      <c r="I180" s="804"/>
      <c r="J180" s="771"/>
      <c r="K180" s="772"/>
      <c r="L180" s="772"/>
      <c r="M180" s="772"/>
      <c r="N180" s="772"/>
      <c r="O180" s="772"/>
      <c r="P180" s="772"/>
      <c r="Q180" s="772"/>
      <c r="R180" s="772"/>
      <c r="S180" s="772"/>
      <c r="T180" s="1049"/>
      <c r="U180" s="805"/>
      <c r="V180" s="789"/>
      <c r="W180" s="789"/>
      <c r="X180" s="789"/>
      <c r="Y180" s="789"/>
      <c r="Z180" s="789"/>
      <c r="AA180" s="789"/>
      <c r="AB180" s="789"/>
      <c r="AC180" s="790"/>
      <c r="AD180" s="848"/>
      <c r="AE180" s="1544"/>
    </row>
    <row r="181" spans="1:34" ht="15.75">
      <c r="A181" s="846" t="s">
        <v>828</v>
      </c>
      <c r="B181" s="663"/>
      <c r="C181" s="663"/>
      <c r="D181" s="663"/>
      <c r="E181" s="663"/>
      <c r="F181" s="671"/>
      <c r="G181" s="671"/>
      <c r="H181" s="803"/>
      <c r="I181" s="800"/>
      <c r="J181" s="801"/>
      <c r="K181" s="673"/>
      <c r="L181" s="673"/>
      <c r="M181" s="672"/>
      <c r="N181" s="673"/>
      <c r="O181" s="673"/>
      <c r="P181" s="673"/>
      <c r="Q181" s="673"/>
      <c r="R181" s="673"/>
      <c r="S181" s="673"/>
      <c r="T181" s="1049"/>
      <c r="U181" s="802"/>
      <c r="V181" s="668"/>
      <c r="W181" s="668"/>
      <c r="X181" s="668"/>
      <c r="Y181" s="668"/>
      <c r="Z181" s="668"/>
      <c r="AA181" s="668"/>
      <c r="AB181" s="668"/>
      <c r="AC181" s="803"/>
      <c r="AD181" s="948"/>
      <c r="AE181" s="1547"/>
    </row>
    <row r="182" spans="1:34" s="1178" customFormat="1" ht="15.75">
      <c r="A182" s="850" t="s">
        <v>674</v>
      </c>
      <c r="B182" s="663" t="s">
        <v>1068</v>
      </c>
      <c r="C182" s="663"/>
      <c r="D182" s="663"/>
      <c r="E182" s="727">
        <v>720</v>
      </c>
      <c r="F182" s="727">
        <v>100</v>
      </c>
      <c r="G182" s="727"/>
      <c r="H182" s="815"/>
      <c r="I182" s="811"/>
      <c r="J182" s="812"/>
      <c r="K182" s="813"/>
      <c r="L182" s="813"/>
      <c r="M182" s="813"/>
      <c r="N182" s="813"/>
      <c r="O182" s="813"/>
      <c r="P182" s="813"/>
      <c r="Q182" s="813"/>
      <c r="R182" s="813"/>
      <c r="S182" s="813"/>
      <c r="T182" s="1071">
        <f t="shared" ref="T182:AC183" si="184">ROUND(J182*$G182,-1)</f>
        <v>0</v>
      </c>
      <c r="U182" s="1147">
        <f t="shared" si="184"/>
        <v>0</v>
      </c>
      <c r="V182" s="814">
        <f t="shared" si="184"/>
        <v>0</v>
      </c>
      <c r="W182" s="814">
        <f t="shared" si="184"/>
        <v>0</v>
      </c>
      <c r="X182" s="814">
        <f t="shared" si="184"/>
        <v>0</v>
      </c>
      <c r="Y182" s="814">
        <f t="shared" si="184"/>
        <v>0</v>
      </c>
      <c r="Z182" s="814">
        <f t="shared" si="184"/>
        <v>0</v>
      </c>
      <c r="AA182" s="814">
        <f t="shared" si="184"/>
        <v>0</v>
      </c>
      <c r="AB182" s="814">
        <f t="shared" si="184"/>
        <v>0</v>
      </c>
      <c r="AC182" s="815">
        <f t="shared" si="184"/>
        <v>0</v>
      </c>
      <c r="AD182" s="953"/>
      <c r="AE182" s="1545" t="s">
        <v>1121</v>
      </c>
    </row>
    <row r="183" spans="1:34" s="1178" customFormat="1" ht="15.75">
      <c r="A183" s="850" t="s">
        <v>675</v>
      </c>
      <c r="B183" s="663" t="s">
        <v>1068</v>
      </c>
      <c r="C183" s="663"/>
      <c r="D183" s="663"/>
      <c r="E183" s="727">
        <v>1000</v>
      </c>
      <c r="F183" s="727">
        <v>100</v>
      </c>
      <c r="G183" s="727"/>
      <c r="H183" s="815"/>
      <c r="I183" s="811"/>
      <c r="J183" s="812"/>
      <c r="K183" s="813"/>
      <c r="L183" s="813"/>
      <c r="M183" s="813"/>
      <c r="N183" s="813"/>
      <c r="O183" s="813"/>
      <c r="P183" s="813"/>
      <c r="Q183" s="813"/>
      <c r="R183" s="813"/>
      <c r="S183" s="813"/>
      <c r="T183" s="1071">
        <f t="shared" si="184"/>
        <v>0</v>
      </c>
      <c r="U183" s="1147">
        <f t="shared" si="184"/>
        <v>0</v>
      </c>
      <c r="V183" s="814">
        <f t="shared" si="184"/>
        <v>0</v>
      </c>
      <c r="W183" s="814">
        <f t="shared" si="184"/>
        <v>0</v>
      </c>
      <c r="X183" s="814">
        <f t="shared" si="184"/>
        <v>0</v>
      </c>
      <c r="Y183" s="814">
        <f t="shared" si="184"/>
        <v>0</v>
      </c>
      <c r="Z183" s="814">
        <f t="shared" si="184"/>
        <v>0</v>
      </c>
      <c r="AA183" s="814">
        <f t="shared" si="184"/>
        <v>0</v>
      </c>
      <c r="AB183" s="814">
        <f t="shared" si="184"/>
        <v>0</v>
      </c>
      <c r="AC183" s="815">
        <f t="shared" si="184"/>
        <v>0</v>
      </c>
      <c r="AD183" s="953"/>
      <c r="AE183" s="1547" t="s">
        <v>1121</v>
      </c>
    </row>
    <row r="184" spans="1:34" ht="15.75">
      <c r="A184" s="844"/>
      <c r="B184" s="663"/>
      <c r="C184" s="663"/>
      <c r="D184" s="663"/>
      <c r="E184" s="663"/>
      <c r="F184" s="663"/>
      <c r="G184" s="663"/>
      <c r="H184" s="790"/>
      <c r="I184" s="804"/>
      <c r="J184" s="771"/>
      <c r="K184" s="772"/>
      <c r="L184" s="772"/>
      <c r="M184" s="772"/>
      <c r="N184" s="772"/>
      <c r="O184" s="772"/>
      <c r="P184" s="772"/>
      <c r="Q184" s="772"/>
      <c r="R184" s="772"/>
      <c r="S184" s="772"/>
      <c r="T184" s="1049"/>
      <c r="U184" s="805"/>
      <c r="V184" s="789"/>
      <c r="W184" s="789"/>
      <c r="X184" s="789"/>
      <c r="Y184" s="789"/>
      <c r="Z184" s="789"/>
      <c r="AA184" s="789"/>
      <c r="AB184" s="789"/>
      <c r="AC184" s="790"/>
      <c r="AD184" s="848"/>
      <c r="AE184" s="1547"/>
    </row>
    <row r="185" spans="1:34" ht="15.75">
      <c r="A185" s="1306" t="s">
        <v>821</v>
      </c>
      <c r="B185" s="663" t="s">
        <v>1068</v>
      </c>
      <c r="C185" s="768"/>
      <c r="D185" s="768"/>
      <c r="E185" s="1136"/>
      <c r="F185" s="929"/>
      <c r="G185" s="1125"/>
      <c r="H185" s="1126" t="s">
        <v>990</v>
      </c>
      <c r="I185" s="1127"/>
      <c r="J185" s="928"/>
      <c r="K185" s="1007"/>
      <c r="L185" s="1007"/>
      <c r="M185" s="1007"/>
      <c r="N185" s="1007"/>
      <c r="O185" s="1007"/>
      <c r="P185" s="1007"/>
      <c r="Q185" s="1007"/>
      <c r="R185" s="1007"/>
      <c r="S185" s="1007"/>
      <c r="T185" s="1049">
        <v>100</v>
      </c>
      <c r="U185" s="805">
        <v>100</v>
      </c>
      <c r="V185" s="789">
        <v>100</v>
      </c>
      <c r="W185" s="789">
        <v>100</v>
      </c>
      <c r="X185" s="789">
        <f t="shared" ref="X185:AC185" si="185">ROUND(N185*$G185,-1)</f>
        <v>0</v>
      </c>
      <c r="Y185" s="789">
        <f t="shared" si="185"/>
        <v>0</v>
      </c>
      <c r="Z185" s="789">
        <f t="shared" si="185"/>
        <v>0</v>
      </c>
      <c r="AA185" s="789">
        <f t="shared" si="185"/>
        <v>0</v>
      </c>
      <c r="AB185" s="789">
        <f t="shared" si="185"/>
        <v>0</v>
      </c>
      <c r="AC185" s="790">
        <f t="shared" si="185"/>
        <v>0</v>
      </c>
      <c r="AD185" s="934"/>
      <c r="AE185" s="1547">
        <v>10</v>
      </c>
    </row>
    <row r="186" spans="1:34">
      <c r="A186" s="1269" t="s">
        <v>876</v>
      </c>
      <c r="B186" s="663" t="s">
        <v>1068</v>
      </c>
      <c r="C186" s="768" t="s">
        <v>1065</v>
      </c>
      <c r="D186" s="768"/>
      <c r="E186" s="1136">
        <v>780</v>
      </c>
      <c r="F186" s="1136"/>
      <c r="G186" s="1273"/>
      <c r="H186" s="1270"/>
      <c r="I186" s="1195"/>
      <c r="J186" s="928"/>
      <c r="K186" s="1007"/>
      <c r="L186" s="1007"/>
      <c r="M186" s="1007"/>
      <c r="N186" s="1007"/>
      <c r="O186" s="1007"/>
      <c r="P186" s="1007"/>
      <c r="Q186" s="1007"/>
      <c r="R186" s="1007"/>
      <c r="S186" s="1007"/>
      <c r="T186" s="1049"/>
      <c r="U186" s="805"/>
      <c r="V186" s="789"/>
      <c r="W186" s="789"/>
      <c r="X186" s="789"/>
      <c r="Y186" s="789"/>
      <c r="Z186" s="789"/>
      <c r="AA186" s="789"/>
      <c r="AB186" s="789"/>
      <c r="AC186" s="790"/>
      <c r="AD186" s="934"/>
      <c r="AE186" s="1544">
        <v>1813</v>
      </c>
    </row>
    <row r="187" spans="1:34">
      <c r="A187" s="1269" t="s">
        <v>815</v>
      </c>
      <c r="B187" s="663" t="s">
        <v>1068</v>
      </c>
      <c r="C187" s="768" t="s">
        <v>1065</v>
      </c>
      <c r="D187" s="768"/>
      <c r="E187" s="1136">
        <v>795</v>
      </c>
      <c r="F187" s="1136"/>
      <c r="G187" s="1273"/>
      <c r="H187" s="1270"/>
      <c r="I187" s="1195"/>
      <c r="J187" s="928"/>
      <c r="K187" s="1007"/>
      <c r="L187" s="1007"/>
      <c r="M187" s="1007"/>
      <c r="N187" s="1007"/>
      <c r="O187" s="1007"/>
      <c r="P187" s="1007"/>
      <c r="Q187" s="1007"/>
      <c r="R187" s="1007"/>
      <c r="S187" s="1007"/>
      <c r="T187" s="1049"/>
      <c r="U187" s="805"/>
      <c r="V187" s="789"/>
      <c r="W187" s="789"/>
      <c r="X187" s="789"/>
      <c r="Y187" s="789"/>
      <c r="Z187" s="789"/>
      <c r="AA187" s="789"/>
      <c r="AB187" s="789"/>
      <c r="AC187" s="790"/>
      <c r="AD187" s="934"/>
      <c r="AE187" s="1544">
        <v>716</v>
      </c>
    </row>
    <row r="188" spans="1:34">
      <c r="A188" s="1269" t="s">
        <v>832</v>
      </c>
      <c r="B188" s="663" t="s">
        <v>1068</v>
      </c>
      <c r="C188" s="768" t="s">
        <v>1065</v>
      </c>
      <c r="D188" s="768"/>
      <c r="E188" s="1136">
        <v>1915</v>
      </c>
      <c r="F188" s="1136"/>
      <c r="G188" s="1273"/>
      <c r="H188" s="1270"/>
      <c r="I188" s="1195"/>
      <c r="J188" s="1149"/>
      <c r="K188" s="1007"/>
      <c r="L188" s="1007"/>
      <c r="M188" s="1007"/>
      <c r="N188" s="1007"/>
      <c r="O188" s="1007"/>
      <c r="P188" s="1007"/>
      <c r="Q188" s="1007"/>
      <c r="R188" s="1007"/>
      <c r="S188" s="1007"/>
      <c r="T188" s="1049"/>
      <c r="U188" s="805"/>
      <c r="V188" s="789"/>
      <c r="W188" s="789"/>
      <c r="X188" s="789"/>
      <c r="Y188" s="789"/>
      <c r="Z188" s="789"/>
      <c r="AA188" s="789"/>
      <c r="AB188" s="789"/>
      <c r="AC188" s="790"/>
      <c r="AD188" s="934"/>
      <c r="AE188" s="1544">
        <v>717</v>
      </c>
    </row>
    <row r="189" spans="1:34">
      <c r="A189" s="1269" t="s">
        <v>902</v>
      </c>
      <c r="B189" s="663" t="s">
        <v>1068</v>
      </c>
      <c r="C189" s="768" t="s">
        <v>1065</v>
      </c>
      <c r="D189" s="768"/>
      <c r="E189" s="1136">
        <v>1400</v>
      </c>
      <c r="F189" s="1136"/>
      <c r="G189" s="1273"/>
      <c r="H189" s="1270"/>
      <c r="I189" s="1195"/>
      <c r="J189" s="928"/>
      <c r="K189" s="1007"/>
      <c r="L189" s="1007"/>
      <c r="M189" s="1007"/>
      <c r="N189" s="1007"/>
      <c r="O189" s="1007"/>
      <c r="P189" s="1007"/>
      <c r="Q189" s="1007"/>
      <c r="R189" s="1007"/>
      <c r="S189" s="1007"/>
      <c r="T189" s="1049"/>
      <c r="U189" s="805"/>
      <c r="V189" s="789"/>
      <c r="W189" s="789"/>
      <c r="X189" s="789"/>
      <c r="Y189" s="789"/>
      <c r="Z189" s="789"/>
      <c r="AA189" s="789"/>
      <c r="AB189" s="789"/>
      <c r="AC189" s="790"/>
      <c r="AD189" s="934"/>
      <c r="AE189" s="1544">
        <v>1812</v>
      </c>
      <c r="AF189" s="648"/>
      <c r="AG189" s="648"/>
      <c r="AH189" s="648"/>
    </row>
    <row r="190" spans="1:34" ht="15.75">
      <c r="A190" s="1269" t="s">
        <v>837</v>
      </c>
      <c r="B190" s="663" t="s">
        <v>1068</v>
      </c>
      <c r="C190" s="768" t="s">
        <v>1065</v>
      </c>
      <c r="D190" s="768"/>
      <c r="E190" s="1136">
        <v>963</v>
      </c>
      <c r="F190" s="1136"/>
      <c r="G190" s="1273"/>
      <c r="H190" s="1270"/>
      <c r="I190" s="1195"/>
      <c r="J190" s="928"/>
      <c r="K190" s="1007"/>
      <c r="L190" s="1007"/>
      <c r="M190" s="1007"/>
      <c r="N190" s="1007"/>
      <c r="O190" s="1007"/>
      <c r="P190" s="1007"/>
      <c r="Q190" s="1007"/>
      <c r="R190" s="1007"/>
      <c r="S190" s="1007"/>
      <c r="T190" s="1049"/>
      <c r="U190" s="805"/>
      <c r="V190" s="789"/>
      <c r="W190" s="789"/>
      <c r="X190" s="789"/>
      <c r="Y190" s="789"/>
      <c r="Z190" s="789"/>
      <c r="AA190" s="789"/>
      <c r="AB190" s="789"/>
      <c r="AC190" s="790"/>
      <c r="AD190" s="934"/>
      <c r="AE190" s="1545">
        <v>725</v>
      </c>
    </row>
    <row r="191" spans="1:34" ht="15.75">
      <c r="A191" s="1269" t="s">
        <v>840</v>
      </c>
      <c r="B191" s="663" t="s">
        <v>1068</v>
      </c>
      <c r="C191" s="768" t="s">
        <v>1065</v>
      </c>
      <c r="D191" s="768"/>
      <c r="E191" s="1136">
        <v>925</v>
      </c>
      <c r="F191" s="1136"/>
      <c r="G191" s="1273"/>
      <c r="H191" s="1270"/>
      <c r="I191" s="1195"/>
      <c r="J191" s="928"/>
      <c r="K191" s="1007"/>
      <c r="L191" s="1007"/>
      <c r="M191" s="1007"/>
      <c r="N191" s="1007"/>
      <c r="O191" s="1007"/>
      <c r="P191" s="1007"/>
      <c r="Q191" s="1007"/>
      <c r="R191" s="1007"/>
      <c r="S191" s="1007"/>
      <c r="T191" s="1049"/>
      <c r="U191" s="805"/>
      <c r="V191" s="789"/>
      <c r="W191" s="789"/>
      <c r="X191" s="789"/>
      <c r="Y191" s="789"/>
      <c r="Z191" s="789"/>
      <c r="AA191" s="789"/>
      <c r="AB191" s="789"/>
      <c r="AC191" s="790"/>
      <c r="AD191" s="934"/>
      <c r="AE191" s="1545">
        <v>724</v>
      </c>
    </row>
    <row r="192" spans="1:34" ht="15.75">
      <c r="A192" s="1269" t="s">
        <v>816</v>
      </c>
      <c r="B192" s="663" t="s">
        <v>1068</v>
      </c>
      <c r="C192" s="768" t="s">
        <v>1065</v>
      </c>
      <c r="D192" s="768"/>
      <c r="E192" s="1136">
        <v>1119</v>
      </c>
      <c r="F192" s="1136"/>
      <c r="G192" s="1273"/>
      <c r="H192" s="1270"/>
      <c r="I192" s="1195"/>
      <c r="J192" s="928"/>
      <c r="K192" s="1007"/>
      <c r="L192" s="1007"/>
      <c r="M192" s="1007"/>
      <c r="N192" s="1007"/>
      <c r="O192" s="1007"/>
      <c r="P192" s="1007"/>
      <c r="Q192" s="1007"/>
      <c r="R192" s="1007"/>
      <c r="S192" s="1007"/>
      <c r="T192" s="1049"/>
      <c r="U192" s="805"/>
      <c r="V192" s="789"/>
      <c r="W192" s="789"/>
      <c r="X192" s="789"/>
      <c r="Y192" s="789"/>
      <c r="Z192" s="789"/>
      <c r="AA192" s="789"/>
      <c r="AB192" s="789"/>
      <c r="AC192" s="790"/>
      <c r="AD192" s="934"/>
      <c r="AE192" s="1545">
        <v>726</v>
      </c>
    </row>
    <row r="193" spans="1:34" ht="15.75">
      <c r="A193" s="1269" t="s">
        <v>817</v>
      </c>
      <c r="B193" s="663" t="s">
        <v>1068</v>
      </c>
      <c r="C193" s="768" t="s">
        <v>1065</v>
      </c>
      <c r="D193" s="768"/>
      <c r="E193" s="1136">
        <v>1225</v>
      </c>
      <c r="F193" s="1136"/>
      <c r="G193" s="1273"/>
      <c r="H193" s="1270"/>
      <c r="I193" s="1195"/>
      <c r="J193" s="928"/>
      <c r="K193" s="1007"/>
      <c r="L193" s="1007"/>
      <c r="M193" s="1007"/>
      <c r="N193" s="1007"/>
      <c r="O193" s="1007"/>
      <c r="P193" s="1007"/>
      <c r="Q193" s="1007"/>
      <c r="R193" s="1007"/>
      <c r="S193" s="1007"/>
      <c r="T193" s="1049"/>
      <c r="U193" s="805"/>
      <c r="V193" s="789"/>
      <c r="W193" s="789"/>
      <c r="X193" s="789"/>
      <c r="Y193" s="789"/>
      <c r="Z193" s="789"/>
      <c r="AA193" s="789"/>
      <c r="AB193" s="789"/>
      <c r="AC193" s="790"/>
      <c r="AD193" s="934"/>
      <c r="AE193" s="1547">
        <v>727</v>
      </c>
      <c r="AF193" s="648"/>
      <c r="AG193" s="648"/>
      <c r="AH193" s="648"/>
    </row>
    <row r="194" spans="1:34" ht="15.75">
      <c r="A194" s="1269" t="s">
        <v>841</v>
      </c>
      <c r="B194" s="663" t="s">
        <v>1068</v>
      </c>
      <c r="C194" s="768" t="s">
        <v>1065</v>
      </c>
      <c r="D194" s="768"/>
      <c r="E194" s="1136">
        <v>890</v>
      </c>
      <c r="F194" s="1136"/>
      <c r="G194" s="1273"/>
      <c r="H194" s="1270"/>
      <c r="I194" s="1195"/>
      <c r="J194" s="928"/>
      <c r="K194" s="1007"/>
      <c r="L194" s="1007"/>
      <c r="M194" s="1007"/>
      <c r="N194" s="1007"/>
      <c r="O194" s="1007"/>
      <c r="P194" s="1007"/>
      <c r="Q194" s="1007"/>
      <c r="R194" s="1007"/>
      <c r="S194" s="1007"/>
      <c r="T194" s="1049"/>
      <c r="U194" s="805"/>
      <c r="V194" s="789"/>
      <c r="W194" s="789"/>
      <c r="X194" s="789"/>
      <c r="Y194" s="789"/>
      <c r="Z194" s="789"/>
      <c r="AA194" s="789"/>
      <c r="AB194" s="789"/>
      <c r="AC194" s="790"/>
      <c r="AD194" s="934"/>
      <c r="AE194" s="1545">
        <v>744</v>
      </c>
    </row>
    <row r="195" spans="1:34" ht="15.75">
      <c r="A195" s="1269" t="s">
        <v>818</v>
      </c>
      <c r="B195" s="663" t="s">
        <v>1068</v>
      </c>
      <c r="C195" s="768" t="s">
        <v>1065</v>
      </c>
      <c r="D195" s="768"/>
      <c r="E195" s="1136">
        <v>1240</v>
      </c>
      <c r="F195" s="1136"/>
      <c r="G195" s="1273"/>
      <c r="H195" s="1270"/>
      <c r="I195" s="1195"/>
      <c r="J195" s="928"/>
      <c r="K195" s="1007"/>
      <c r="L195" s="1007"/>
      <c r="M195" s="1007"/>
      <c r="N195" s="1007"/>
      <c r="O195" s="1007"/>
      <c r="P195" s="1007"/>
      <c r="Q195" s="1007"/>
      <c r="R195" s="1007"/>
      <c r="S195" s="1007"/>
      <c r="T195" s="1049"/>
      <c r="U195" s="805"/>
      <c r="V195" s="789"/>
      <c r="W195" s="789"/>
      <c r="X195" s="789"/>
      <c r="Y195" s="789"/>
      <c r="Z195" s="789"/>
      <c r="AA195" s="789"/>
      <c r="AB195" s="789"/>
      <c r="AC195" s="790"/>
      <c r="AD195" s="934"/>
      <c r="AE195" s="1545">
        <v>834</v>
      </c>
    </row>
    <row r="196" spans="1:34">
      <c r="A196" s="1269" t="s">
        <v>839</v>
      </c>
      <c r="B196" s="663" t="s">
        <v>1068</v>
      </c>
      <c r="C196" s="768" t="s">
        <v>1065</v>
      </c>
      <c r="D196" s="768"/>
      <c r="E196" s="1136">
        <v>585</v>
      </c>
      <c r="F196" s="1136"/>
      <c r="G196" s="1273"/>
      <c r="H196" s="1270"/>
      <c r="I196" s="1195"/>
      <c r="J196" s="928"/>
      <c r="K196" s="1007"/>
      <c r="L196" s="1007"/>
      <c r="M196" s="1007"/>
      <c r="N196" s="1007"/>
      <c r="O196" s="1007"/>
      <c r="P196" s="1007"/>
      <c r="Q196" s="1007"/>
      <c r="R196" s="1007"/>
      <c r="S196" s="1007"/>
      <c r="T196" s="1049"/>
      <c r="U196" s="805"/>
      <c r="V196" s="789"/>
      <c r="W196" s="789"/>
      <c r="X196" s="789"/>
      <c r="Y196" s="789"/>
      <c r="Z196" s="789"/>
      <c r="AA196" s="789"/>
      <c r="AB196" s="789"/>
      <c r="AC196" s="790"/>
      <c r="AD196" s="934"/>
      <c r="AE196" s="1544">
        <v>835</v>
      </c>
    </row>
    <row r="197" spans="1:34" ht="15.75">
      <c r="A197" s="1269" t="s">
        <v>838</v>
      </c>
      <c r="B197" s="663" t="s">
        <v>1068</v>
      </c>
      <c r="C197" s="768" t="s">
        <v>1065</v>
      </c>
      <c r="D197" s="768"/>
      <c r="E197" s="1136">
        <v>630</v>
      </c>
      <c r="F197" s="1136"/>
      <c r="G197" s="1273"/>
      <c r="H197" s="1270"/>
      <c r="I197" s="1195"/>
      <c r="J197" s="928"/>
      <c r="K197" s="1007"/>
      <c r="L197" s="1007"/>
      <c r="M197" s="1007"/>
      <c r="N197" s="1007"/>
      <c r="O197" s="1007"/>
      <c r="P197" s="1007"/>
      <c r="Q197" s="1007"/>
      <c r="R197" s="1007"/>
      <c r="S197" s="1007"/>
      <c r="T197" s="1049"/>
      <c r="U197" s="805"/>
      <c r="V197" s="789"/>
      <c r="W197" s="789"/>
      <c r="X197" s="789"/>
      <c r="Y197" s="789"/>
      <c r="Z197" s="789"/>
      <c r="AA197" s="789"/>
      <c r="AB197" s="789"/>
      <c r="AC197" s="790"/>
      <c r="AD197" s="934"/>
      <c r="AE197" s="1545">
        <v>836</v>
      </c>
      <c r="AF197" s="648"/>
      <c r="AG197" s="648"/>
      <c r="AH197" s="648"/>
    </row>
    <row r="198" spans="1:34">
      <c r="A198" s="1269" t="s">
        <v>822</v>
      </c>
      <c r="B198" s="663" t="s">
        <v>1068</v>
      </c>
      <c r="C198" s="768" t="s">
        <v>1065</v>
      </c>
      <c r="D198" s="768"/>
      <c r="E198" s="1136">
        <v>670</v>
      </c>
      <c r="F198" s="1136"/>
      <c r="G198" s="1273"/>
      <c r="H198" s="1270"/>
      <c r="I198" s="1195"/>
      <c r="J198" s="928"/>
      <c r="K198" s="1007"/>
      <c r="L198" s="1007"/>
      <c r="M198" s="1007"/>
      <c r="N198" s="1007"/>
      <c r="O198" s="1007"/>
      <c r="P198" s="1007"/>
      <c r="Q198" s="1007"/>
      <c r="R198" s="1007"/>
      <c r="S198" s="1007"/>
      <c r="T198" s="1049"/>
      <c r="U198" s="805"/>
      <c r="V198" s="789"/>
      <c r="W198" s="789"/>
      <c r="X198" s="789"/>
      <c r="Y198" s="789"/>
      <c r="Z198" s="789"/>
      <c r="AA198" s="789"/>
      <c r="AB198" s="789"/>
      <c r="AC198" s="790"/>
      <c r="AD198" s="934"/>
      <c r="AE198" s="1544">
        <v>838</v>
      </c>
    </row>
    <row r="199" spans="1:34" ht="15.75">
      <c r="A199" s="1269"/>
      <c r="B199" s="663"/>
      <c r="C199" s="768"/>
      <c r="D199" s="768"/>
      <c r="E199" s="1136"/>
      <c r="F199" s="1136"/>
      <c r="G199" s="1273"/>
      <c r="H199" s="1270"/>
      <c r="I199" s="1195"/>
      <c r="J199" s="928"/>
      <c r="K199" s="1007"/>
      <c r="L199" s="1007"/>
      <c r="M199" s="1007"/>
      <c r="N199" s="1007"/>
      <c r="O199" s="1007"/>
      <c r="P199" s="1007"/>
      <c r="Q199" s="1007"/>
      <c r="R199" s="1007"/>
      <c r="S199" s="1007"/>
      <c r="T199" s="1049"/>
      <c r="U199" s="805"/>
      <c r="V199" s="789"/>
      <c r="W199" s="789"/>
      <c r="X199" s="789"/>
      <c r="Y199" s="789"/>
      <c r="Z199" s="789"/>
      <c r="AA199" s="789"/>
      <c r="AB199" s="789"/>
      <c r="AC199" s="790"/>
      <c r="AD199" s="934"/>
      <c r="AE199" s="1545"/>
    </row>
    <row r="200" spans="1:34" ht="15.75">
      <c r="A200" s="846" t="s">
        <v>857</v>
      </c>
      <c r="B200" s="663"/>
      <c r="C200" s="663"/>
      <c r="D200" s="663"/>
      <c r="E200" s="663"/>
      <c r="F200" s="671"/>
      <c r="G200" s="671"/>
      <c r="H200" s="803"/>
      <c r="I200" s="800"/>
      <c r="J200" s="801"/>
      <c r="K200" s="883"/>
      <c r="L200" s="672"/>
      <c r="M200" s="672"/>
      <c r="N200" s="673"/>
      <c r="O200" s="673"/>
      <c r="P200" s="673"/>
      <c r="Q200" s="673"/>
      <c r="R200" s="673"/>
      <c r="S200" s="673"/>
      <c r="T200" s="1049"/>
      <c r="U200" s="802"/>
      <c r="V200" s="668"/>
      <c r="W200" s="668"/>
      <c r="X200" s="668"/>
      <c r="Y200" s="668"/>
      <c r="Z200" s="668"/>
      <c r="AA200" s="668"/>
      <c r="AB200" s="668"/>
      <c r="AC200" s="803"/>
      <c r="AD200" s="948"/>
      <c r="AE200" s="1545"/>
    </row>
    <row r="201" spans="1:34" ht="15.75">
      <c r="A201" s="844" t="s">
        <v>858</v>
      </c>
      <c r="B201" s="663" t="s">
        <v>1068</v>
      </c>
      <c r="C201" s="768" t="s">
        <v>1065</v>
      </c>
      <c r="D201" s="663"/>
      <c r="E201" s="663">
        <v>1965</v>
      </c>
      <c r="F201" s="671">
        <v>120</v>
      </c>
      <c r="G201" s="663">
        <v>400</v>
      </c>
      <c r="H201" s="803" t="s">
        <v>933</v>
      </c>
      <c r="I201" s="800">
        <v>0.5</v>
      </c>
      <c r="J201" s="801">
        <v>0.5</v>
      </c>
      <c r="K201" s="895"/>
      <c r="L201" s="801"/>
      <c r="M201" s="672"/>
      <c r="N201" s="672"/>
      <c r="O201" s="673"/>
      <c r="P201" s="673"/>
      <c r="Q201" s="673"/>
      <c r="R201" s="673"/>
      <c r="S201" s="673"/>
      <c r="T201" s="1049">
        <f t="shared" ref="T201" si="186">ROUND(J201*$G201,-1)</f>
        <v>200</v>
      </c>
      <c r="U201" s="805">
        <f t="shared" ref="U201" si="187">ROUND(K201*$G201,-1)</f>
        <v>0</v>
      </c>
      <c r="V201" s="789">
        <f t="shared" ref="V201" si="188">ROUND(L201*$G201,-1)</f>
        <v>0</v>
      </c>
      <c r="W201" s="789">
        <f t="shared" ref="W201" si="189">ROUND(M201*$G201,-1)</f>
        <v>0</v>
      </c>
      <c r="X201" s="789">
        <f t="shared" ref="X201" si="190">ROUND(N201*$G201,-1)</f>
        <v>0</v>
      </c>
      <c r="Y201" s="789">
        <f t="shared" ref="Y201" si="191">ROUND(O201*$G201,-1)</f>
        <v>0</v>
      </c>
      <c r="Z201" s="789">
        <f t="shared" ref="Z201" si="192">ROUND(P201*$G201,-1)</f>
        <v>0</v>
      </c>
      <c r="AA201" s="789">
        <f t="shared" ref="AA201" si="193">ROUND(Q201*$G201,-1)</f>
        <v>0</v>
      </c>
      <c r="AB201" s="789">
        <f t="shared" ref="AB201" si="194">ROUND(R201*$G201,-1)</f>
        <v>0</v>
      </c>
      <c r="AC201" s="790">
        <f t="shared" ref="AC201" si="195">ROUND(S201*$G201,-1)</f>
        <v>0</v>
      </c>
      <c r="AD201" s="848"/>
      <c r="AE201" s="1547">
        <v>1015</v>
      </c>
    </row>
    <row r="202" spans="1:34" ht="15.75">
      <c r="A202" s="844"/>
      <c r="B202" s="663"/>
      <c r="C202" s="663"/>
      <c r="D202" s="663"/>
      <c r="E202" s="663"/>
      <c r="F202" s="671"/>
      <c r="G202" s="671"/>
      <c r="H202" s="803"/>
      <c r="I202" s="800"/>
      <c r="J202" s="801"/>
      <c r="K202" s="859"/>
      <c r="L202" s="672"/>
      <c r="M202" s="672"/>
      <c r="N202" s="673"/>
      <c r="O202" s="673"/>
      <c r="P202" s="673"/>
      <c r="Q202" s="673"/>
      <c r="R202" s="673"/>
      <c r="S202" s="673"/>
      <c r="T202" s="1049"/>
      <c r="U202" s="802"/>
      <c r="V202" s="668"/>
      <c r="W202" s="668"/>
      <c r="X202" s="668"/>
      <c r="Y202" s="668"/>
      <c r="Z202" s="668"/>
      <c r="AA202" s="668"/>
      <c r="AB202" s="668"/>
      <c r="AC202" s="803"/>
      <c r="AD202" s="948"/>
      <c r="AE202" s="1545"/>
    </row>
    <row r="203" spans="1:34" ht="15.75">
      <c r="A203" s="846" t="s">
        <v>827</v>
      </c>
      <c r="B203" s="663"/>
      <c r="C203" s="663"/>
      <c r="D203" s="663"/>
      <c r="E203" s="663"/>
      <c r="F203" s="671"/>
      <c r="G203" s="671"/>
      <c r="H203" s="803"/>
      <c r="I203" s="800"/>
      <c r="J203" s="801"/>
      <c r="K203" s="673"/>
      <c r="L203" s="672"/>
      <c r="M203" s="672"/>
      <c r="N203" s="673"/>
      <c r="O203" s="673"/>
      <c r="P203" s="673"/>
      <c r="Q203" s="673"/>
      <c r="R203" s="673"/>
      <c r="S203" s="673"/>
      <c r="T203" s="1049"/>
      <c r="U203" s="802"/>
      <c r="V203" s="668"/>
      <c r="W203" s="668"/>
      <c r="X203" s="668"/>
      <c r="Y203" s="668"/>
      <c r="Z203" s="668"/>
      <c r="AA203" s="668"/>
      <c r="AB203" s="668"/>
      <c r="AC203" s="803"/>
      <c r="AD203" s="948"/>
      <c r="AE203" s="1545"/>
    </row>
    <row r="204" spans="1:34" ht="15.75">
      <c r="A204" s="844" t="s">
        <v>710</v>
      </c>
      <c r="B204" s="663" t="s">
        <v>1068</v>
      </c>
      <c r="C204" s="768" t="s">
        <v>1065</v>
      </c>
      <c r="D204" s="663"/>
      <c r="E204" s="663">
        <v>2000</v>
      </c>
      <c r="F204" s="663">
        <v>80</v>
      </c>
      <c r="G204" s="663">
        <f>F204*E204/1000</f>
        <v>160</v>
      </c>
      <c r="H204" s="790"/>
      <c r="I204" s="804"/>
      <c r="J204" s="771"/>
      <c r="K204" s="772"/>
      <c r="L204" s="772"/>
      <c r="M204" s="706"/>
      <c r="N204" s="772"/>
      <c r="O204" s="772">
        <v>0.6</v>
      </c>
      <c r="P204" s="772">
        <v>0.4</v>
      </c>
      <c r="Q204" s="772"/>
      <c r="R204" s="772"/>
      <c r="S204" s="772"/>
      <c r="T204" s="1049">
        <f t="shared" ref="T204:AC204" si="196">ROUND(J204*$G204,-1)</f>
        <v>0</v>
      </c>
      <c r="U204" s="805">
        <f t="shared" si="196"/>
        <v>0</v>
      </c>
      <c r="V204" s="789">
        <f t="shared" si="196"/>
        <v>0</v>
      </c>
      <c r="W204" s="789">
        <f t="shared" si="196"/>
        <v>0</v>
      </c>
      <c r="X204" s="789">
        <f t="shared" si="196"/>
        <v>0</v>
      </c>
      <c r="Y204" s="789">
        <f t="shared" si="196"/>
        <v>100</v>
      </c>
      <c r="Z204" s="789">
        <f t="shared" si="196"/>
        <v>60</v>
      </c>
      <c r="AA204" s="789">
        <f t="shared" si="196"/>
        <v>0</v>
      </c>
      <c r="AB204" s="789">
        <f t="shared" si="196"/>
        <v>0</v>
      </c>
      <c r="AC204" s="790">
        <f t="shared" si="196"/>
        <v>0</v>
      </c>
      <c r="AD204" s="848"/>
      <c r="AE204" s="1545">
        <v>495</v>
      </c>
    </row>
    <row r="205" spans="1:34" ht="15.75">
      <c r="A205" s="844"/>
      <c r="B205" s="663"/>
      <c r="C205" s="663"/>
      <c r="D205" s="663"/>
      <c r="E205" s="663"/>
      <c r="F205" s="671"/>
      <c r="G205" s="671"/>
      <c r="H205" s="803"/>
      <c r="I205" s="800"/>
      <c r="J205" s="801"/>
      <c r="K205" s="673"/>
      <c r="L205" s="672"/>
      <c r="M205" s="672"/>
      <c r="N205" s="673"/>
      <c r="O205" s="673"/>
      <c r="P205" s="673"/>
      <c r="Q205" s="673"/>
      <c r="R205" s="673"/>
      <c r="S205" s="673"/>
      <c r="T205" s="1049"/>
      <c r="U205" s="802"/>
      <c r="V205" s="668"/>
      <c r="W205" s="668"/>
      <c r="X205" s="668"/>
      <c r="Y205" s="668"/>
      <c r="Z205" s="668"/>
      <c r="AA205" s="668"/>
      <c r="AB205" s="668"/>
      <c r="AC205" s="803"/>
      <c r="AD205" s="948"/>
      <c r="AE205" s="1545"/>
    </row>
    <row r="206" spans="1:34">
      <c r="A206" s="846" t="s">
        <v>829</v>
      </c>
      <c r="B206" s="663"/>
      <c r="C206" s="663"/>
      <c r="D206" s="663"/>
      <c r="E206" s="663"/>
      <c r="F206" s="671"/>
      <c r="G206" s="671"/>
      <c r="H206" s="803"/>
      <c r="I206" s="800"/>
      <c r="J206" s="801"/>
      <c r="K206" s="673"/>
      <c r="L206" s="673"/>
      <c r="M206" s="672"/>
      <c r="N206" s="673"/>
      <c r="O206" s="673"/>
      <c r="P206" s="673"/>
      <c r="Q206" s="673"/>
      <c r="R206" s="673"/>
      <c r="S206" s="673"/>
      <c r="T206" s="1049"/>
      <c r="U206" s="802"/>
      <c r="V206" s="668"/>
      <c r="W206" s="668"/>
      <c r="X206" s="668"/>
      <c r="Y206" s="668"/>
      <c r="Z206" s="668"/>
      <c r="AA206" s="668"/>
      <c r="AB206" s="668"/>
      <c r="AC206" s="803"/>
      <c r="AD206" s="948"/>
      <c r="AE206" s="1544"/>
    </row>
    <row r="207" spans="1:34">
      <c r="A207" s="844" t="s">
        <v>663</v>
      </c>
      <c r="B207" s="663" t="s">
        <v>1068</v>
      </c>
      <c r="C207" s="663" t="s">
        <v>1066</v>
      </c>
      <c r="D207" s="663"/>
      <c r="E207" s="663">
        <v>8500</v>
      </c>
      <c r="F207" s="663">
        <v>120</v>
      </c>
      <c r="G207" s="663">
        <f>F207*E207/1000</f>
        <v>1020</v>
      </c>
      <c r="H207" s="790"/>
      <c r="I207" s="804">
        <v>0.8</v>
      </c>
      <c r="J207" s="771"/>
      <c r="K207" s="772"/>
      <c r="L207" s="706"/>
      <c r="M207" s="706"/>
      <c r="N207" s="772"/>
      <c r="O207" s="772"/>
      <c r="P207" s="772"/>
      <c r="Q207" s="772">
        <v>0.2</v>
      </c>
      <c r="R207" s="772"/>
      <c r="S207" s="772"/>
      <c r="T207" s="1049">
        <f t="shared" ref="T207:AC207" si="197">ROUND(J207*$G207,-1)</f>
        <v>0</v>
      </c>
      <c r="U207" s="805">
        <f t="shared" si="197"/>
        <v>0</v>
      </c>
      <c r="V207" s="789">
        <f t="shared" si="197"/>
        <v>0</v>
      </c>
      <c r="W207" s="789">
        <f t="shared" si="197"/>
        <v>0</v>
      </c>
      <c r="X207" s="789">
        <f t="shared" si="197"/>
        <v>0</v>
      </c>
      <c r="Y207" s="789">
        <f t="shared" si="197"/>
        <v>0</v>
      </c>
      <c r="Z207" s="789">
        <f t="shared" si="197"/>
        <v>0</v>
      </c>
      <c r="AA207" s="789">
        <f t="shared" si="197"/>
        <v>200</v>
      </c>
      <c r="AB207" s="789">
        <f t="shared" si="197"/>
        <v>0</v>
      </c>
      <c r="AC207" s="790">
        <f t="shared" si="197"/>
        <v>0</v>
      </c>
      <c r="AD207" s="848"/>
      <c r="AE207" s="1544">
        <v>955</v>
      </c>
    </row>
    <row r="208" spans="1:34">
      <c r="A208" s="844"/>
      <c r="B208" s="663"/>
      <c r="C208" s="663"/>
      <c r="D208" s="663"/>
      <c r="E208" s="663"/>
      <c r="F208" s="671"/>
      <c r="G208" s="671"/>
      <c r="H208" s="803"/>
      <c r="I208" s="800"/>
      <c r="J208" s="801"/>
      <c r="K208" s="673"/>
      <c r="L208" s="672"/>
      <c r="M208" s="672"/>
      <c r="N208" s="673"/>
      <c r="O208" s="673"/>
      <c r="P208" s="673"/>
      <c r="Q208" s="673"/>
      <c r="R208" s="673"/>
      <c r="S208" s="673"/>
      <c r="T208" s="1049"/>
      <c r="U208" s="802"/>
      <c r="V208" s="668"/>
      <c r="W208" s="668"/>
      <c r="X208" s="668"/>
      <c r="Y208" s="668"/>
      <c r="Z208" s="668"/>
      <c r="AA208" s="668"/>
      <c r="AB208" s="668"/>
      <c r="AC208" s="803"/>
      <c r="AD208" s="948"/>
      <c r="AE208" s="1544"/>
    </row>
    <row r="209" spans="1:31">
      <c r="A209" s="846" t="s">
        <v>903</v>
      </c>
      <c r="B209" s="663"/>
      <c r="C209" s="663"/>
      <c r="D209" s="663"/>
      <c r="E209" s="838"/>
      <c r="F209" s="663"/>
      <c r="G209" s="663"/>
      <c r="H209" s="926"/>
      <c r="I209" s="804"/>
      <c r="J209" s="771"/>
      <c r="K209" s="772"/>
      <c r="L209" s="772"/>
      <c r="M209" s="772"/>
      <c r="N209" s="772"/>
      <c r="O209" s="772"/>
      <c r="P209" s="772"/>
      <c r="Q209" s="772"/>
      <c r="R209" s="772"/>
      <c r="S209" s="772"/>
      <c r="T209" s="1049"/>
      <c r="U209" s="805"/>
      <c r="V209" s="789"/>
      <c r="W209" s="789"/>
      <c r="X209" s="789"/>
      <c r="Y209" s="789"/>
      <c r="Z209" s="789"/>
      <c r="AA209" s="789"/>
      <c r="AB209" s="789"/>
      <c r="AC209" s="790"/>
      <c r="AD209" s="848"/>
      <c r="AE209" s="1544" t="s">
        <v>1121</v>
      </c>
    </row>
    <row r="210" spans="1:31">
      <c r="A210" s="844" t="s">
        <v>735</v>
      </c>
      <c r="B210" s="663" t="s">
        <v>1031</v>
      </c>
      <c r="C210" s="663" t="s">
        <v>1066</v>
      </c>
      <c r="D210" s="663"/>
      <c r="E210" s="663">
        <v>973</v>
      </c>
      <c r="F210" s="838">
        <v>150</v>
      </c>
      <c r="G210" s="663">
        <v>300</v>
      </c>
      <c r="H210" s="803"/>
      <c r="I210" s="800"/>
      <c r="J210" s="801"/>
      <c r="K210" s="673"/>
      <c r="L210" s="673"/>
      <c r="M210" s="672">
        <v>0.1</v>
      </c>
      <c r="N210" s="673">
        <v>0.5</v>
      </c>
      <c r="O210" s="673">
        <v>0.4</v>
      </c>
      <c r="P210" s="673"/>
      <c r="Q210" s="673"/>
      <c r="R210" s="673"/>
      <c r="S210" s="673"/>
      <c r="T210" s="1049">
        <f t="shared" ref="T210:AC213" si="198">ROUND(J210*$G210,-1)</f>
        <v>0</v>
      </c>
      <c r="U210" s="805">
        <f t="shared" si="198"/>
        <v>0</v>
      </c>
      <c r="V210" s="789">
        <f t="shared" si="198"/>
        <v>0</v>
      </c>
      <c r="W210" s="789">
        <f t="shared" si="198"/>
        <v>30</v>
      </c>
      <c r="X210" s="789">
        <f t="shared" si="198"/>
        <v>150</v>
      </c>
      <c r="Y210" s="789">
        <f t="shared" si="198"/>
        <v>120</v>
      </c>
      <c r="Z210" s="789">
        <f t="shared" si="198"/>
        <v>0</v>
      </c>
      <c r="AA210" s="789">
        <f t="shared" si="198"/>
        <v>0</v>
      </c>
      <c r="AB210" s="789">
        <f t="shared" si="198"/>
        <v>0</v>
      </c>
      <c r="AC210" s="790">
        <f t="shared" si="198"/>
        <v>0</v>
      </c>
      <c r="AD210" s="948"/>
      <c r="AE210" s="1544">
        <v>1493</v>
      </c>
    </row>
    <row r="211" spans="1:31">
      <c r="A211" s="844" t="s">
        <v>733</v>
      </c>
      <c r="B211" s="663" t="s">
        <v>1031</v>
      </c>
      <c r="C211" s="663" t="s">
        <v>1066</v>
      </c>
      <c r="D211" s="663"/>
      <c r="E211" s="663">
        <v>1670</v>
      </c>
      <c r="F211" s="838">
        <v>150</v>
      </c>
      <c r="G211" s="663">
        <v>300</v>
      </c>
      <c r="H211" s="803"/>
      <c r="I211" s="800"/>
      <c r="J211" s="801"/>
      <c r="K211" s="673"/>
      <c r="L211" s="673"/>
      <c r="M211" s="672">
        <v>0.1</v>
      </c>
      <c r="N211" s="673">
        <v>0.5</v>
      </c>
      <c r="O211" s="673">
        <v>0.4</v>
      </c>
      <c r="P211" s="673"/>
      <c r="Q211" s="673"/>
      <c r="R211" s="673"/>
      <c r="S211" s="673"/>
      <c r="T211" s="1049">
        <f t="shared" si="198"/>
        <v>0</v>
      </c>
      <c r="U211" s="805">
        <f t="shared" si="198"/>
        <v>0</v>
      </c>
      <c r="V211" s="789">
        <f t="shared" si="198"/>
        <v>0</v>
      </c>
      <c r="W211" s="789">
        <f t="shared" si="198"/>
        <v>30</v>
      </c>
      <c r="X211" s="789">
        <f t="shared" si="198"/>
        <v>150</v>
      </c>
      <c r="Y211" s="789">
        <f t="shared" si="198"/>
        <v>120</v>
      </c>
      <c r="Z211" s="789">
        <f t="shared" si="198"/>
        <v>0</v>
      </c>
      <c r="AA211" s="789">
        <f t="shared" si="198"/>
        <v>0</v>
      </c>
      <c r="AB211" s="789">
        <f t="shared" si="198"/>
        <v>0</v>
      </c>
      <c r="AC211" s="790">
        <f t="shared" si="198"/>
        <v>0</v>
      </c>
      <c r="AD211" s="948"/>
      <c r="AE211" s="1544"/>
    </row>
    <row r="212" spans="1:31">
      <c r="A212" s="844" t="s">
        <v>737</v>
      </c>
      <c r="B212" s="663" t="s">
        <v>1031</v>
      </c>
      <c r="C212" s="663" t="s">
        <v>1066</v>
      </c>
      <c r="D212" s="663"/>
      <c r="E212" s="663">
        <v>952</v>
      </c>
      <c r="F212" s="838">
        <v>150</v>
      </c>
      <c r="G212" s="663">
        <v>300</v>
      </c>
      <c r="H212" s="803"/>
      <c r="I212" s="800"/>
      <c r="J212" s="801"/>
      <c r="K212" s="673"/>
      <c r="L212" s="673"/>
      <c r="M212" s="672">
        <v>0.1</v>
      </c>
      <c r="N212" s="673">
        <v>0.5</v>
      </c>
      <c r="O212" s="673">
        <v>0.4</v>
      </c>
      <c r="P212" s="673"/>
      <c r="Q212" s="673"/>
      <c r="R212" s="673"/>
      <c r="S212" s="673"/>
      <c r="T212" s="1049">
        <f t="shared" si="198"/>
        <v>0</v>
      </c>
      <c r="U212" s="805">
        <f t="shared" si="198"/>
        <v>0</v>
      </c>
      <c r="V212" s="789">
        <f t="shared" si="198"/>
        <v>0</v>
      </c>
      <c r="W212" s="789">
        <f t="shared" si="198"/>
        <v>30</v>
      </c>
      <c r="X212" s="789">
        <f t="shared" si="198"/>
        <v>150</v>
      </c>
      <c r="Y212" s="789">
        <f t="shared" si="198"/>
        <v>120</v>
      </c>
      <c r="Z212" s="789">
        <f t="shared" si="198"/>
        <v>0</v>
      </c>
      <c r="AA212" s="789">
        <f t="shared" si="198"/>
        <v>0</v>
      </c>
      <c r="AB212" s="789">
        <f t="shared" si="198"/>
        <v>0</v>
      </c>
      <c r="AC212" s="790">
        <f t="shared" si="198"/>
        <v>0</v>
      </c>
      <c r="AD212" s="948"/>
      <c r="AE212" s="1544">
        <v>1495</v>
      </c>
    </row>
    <row r="213" spans="1:31" ht="15.75">
      <c r="A213" s="844" t="s">
        <v>760</v>
      </c>
      <c r="B213" s="663" t="s">
        <v>1031</v>
      </c>
      <c r="C213" s="663" t="s">
        <v>1066</v>
      </c>
      <c r="D213" s="663"/>
      <c r="E213" s="663">
        <v>303</v>
      </c>
      <c r="F213" s="838">
        <v>150</v>
      </c>
      <c r="G213" s="663">
        <v>200</v>
      </c>
      <c r="H213" s="803"/>
      <c r="I213" s="800"/>
      <c r="J213" s="801"/>
      <c r="K213" s="673"/>
      <c r="L213" s="673"/>
      <c r="M213" s="672">
        <v>0.1</v>
      </c>
      <c r="N213" s="673">
        <v>0.5</v>
      </c>
      <c r="O213" s="673">
        <v>0.4</v>
      </c>
      <c r="P213" s="673"/>
      <c r="Q213" s="673"/>
      <c r="R213" s="673"/>
      <c r="S213" s="673"/>
      <c r="T213" s="1049">
        <f t="shared" si="198"/>
        <v>0</v>
      </c>
      <c r="U213" s="805">
        <f t="shared" si="198"/>
        <v>0</v>
      </c>
      <c r="V213" s="789">
        <f t="shared" si="198"/>
        <v>0</v>
      </c>
      <c r="W213" s="789">
        <f t="shared" si="198"/>
        <v>20</v>
      </c>
      <c r="X213" s="789">
        <f t="shared" si="198"/>
        <v>100</v>
      </c>
      <c r="Y213" s="789">
        <f t="shared" si="198"/>
        <v>80</v>
      </c>
      <c r="Z213" s="789">
        <f t="shared" si="198"/>
        <v>0</v>
      </c>
      <c r="AA213" s="789">
        <f t="shared" si="198"/>
        <v>0</v>
      </c>
      <c r="AB213" s="789">
        <f t="shared" si="198"/>
        <v>0</v>
      </c>
      <c r="AC213" s="790">
        <f t="shared" si="198"/>
        <v>0</v>
      </c>
      <c r="AD213" s="948"/>
      <c r="AE213" s="1546">
        <v>1496</v>
      </c>
    </row>
    <row r="214" spans="1:31">
      <c r="A214" s="725"/>
      <c r="B214" s="663"/>
      <c r="C214" s="663"/>
      <c r="D214" s="663"/>
      <c r="E214" s="877"/>
      <c r="F214" s="663"/>
      <c r="G214" s="663"/>
      <c r="H214" s="926"/>
      <c r="I214" s="804"/>
      <c r="J214" s="706"/>
      <c r="K214" s="706"/>
      <c r="L214" s="772"/>
      <c r="M214" s="772"/>
      <c r="N214" s="772"/>
      <c r="O214" s="772"/>
      <c r="P214" s="772"/>
      <c r="Q214" s="772"/>
      <c r="R214" s="772"/>
      <c r="S214" s="772"/>
      <c r="T214" s="1049"/>
      <c r="U214" s="805"/>
      <c r="V214" s="789"/>
      <c r="W214" s="789"/>
      <c r="X214" s="789"/>
      <c r="Y214" s="789"/>
      <c r="Z214" s="789"/>
      <c r="AA214" s="789"/>
      <c r="AB214" s="789"/>
      <c r="AC214" s="790"/>
      <c r="AD214" s="848"/>
      <c r="AE214" s="1544"/>
    </row>
    <row r="215" spans="1:31">
      <c r="A215" s="846" t="s">
        <v>372</v>
      </c>
      <c r="B215" s="663"/>
      <c r="C215" s="663"/>
      <c r="D215" s="663"/>
      <c r="E215" s="663"/>
      <c r="F215" s="671"/>
      <c r="G215" s="671"/>
      <c r="H215" s="803"/>
      <c r="I215" s="800"/>
      <c r="J215" s="801"/>
      <c r="K215" s="673"/>
      <c r="L215" s="672"/>
      <c r="M215" s="672"/>
      <c r="N215" s="772"/>
      <c r="O215" s="673"/>
      <c r="P215" s="673"/>
      <c r="Q215" s="673"/>
      <c r="R215" s="673"/>
      <c r="S215" s="673"/>
      <c r="T215" s="1049"/>
      <c r="U215" s="802"/>
      <c r="V215" s="668"/>
      <c r="W215" s="668"/>
      <c r="X215" s="668"/>
      <c r="Y215" s="668"/>
      <c r="Z215" s="668"/>
      <c r="AA215" s="668"/>
      <c r="AB215" s="668"/>
      <c r="AC215" s="803"/>
      <c r="AD215" s="948"/>
      <c r="AE215" s="1544" t="s">
        <v>1121</v>
      </c>
    </row>
    <row r="216" spans="1:31" ht="15.75">
      <c r="A216" s="844" t="s">
        <v>140</v>
      </c>
      <c r="B216" s="663" t="s">
        <v>1031</v>
      </c>
      <c r="C216" s="663" t="s">
        <v>1066</v>
      </c>
      <c r="D216" s="663"/>
      <c r="E216" s="663">
        <v>1800</v>
      </c>
      <c r="F216" s="663"/>
      <c r="G216" s="663">
        <v>600</v>
      </c>
      <c r="H216" s="790"/>
      <c r="I216" s="804">
        <v>0.05</v>
      </c>
      <c r="J216" s="706"/>
      <c r="K216" s="772">
        <v>0.9</v>
      </c>
      <c r="L216" s="772"/>
      <c r="M216" s="772"/>
      <c r="N216" s="772"/>
      <c r="O216" s="772"/>
      <c r="P216" s="772"/>
      <c r="Q216" s="772"/>
      <c r="R216" s="772"/>
      <c r="S216" s="772"/>
      <c r="T216" s="1049">
        <f t="shared" ref="T216:T225" si="199">ROUND(J216*$G216,-1)</f>
        <v>0</v>
      </c>
      <c r="U216" s="805">
        <f t="shared" ref="U216:U225" si="200">ROUND(K216*$G216,-1)</f>
        <v>540</v>
      </c>
      <c r="V216" s="789">
        <f t="shared" ref="V216:V225" si="201">ROUND(L216*$G216,-1)</f>
        <v>0</v>
      </c>
      <c r="W216" s="789">
        <f t="shared" ref="W216:W225" si="202">ROUND(M216*$G216,-1)</f>
        <v>0</v>
      </c>
      <c r="X216" s="789">
        <f t="shared" ref="X216:X225" si="203">ROUND(N216*$G216,-1)</f>
        <v>0</v>
      </c>
      <c r="Y216" s="789">
        <f t="shared" ref="Y216:Y225" si="204">ROUND(O216*$G216,-1)</f>
        <v>0</v>
      </c>
      <c r="Z216" s="789">
        <f t="shared" ref="Z216:Z225" si="205">ROUND(P216*$G216,-1)</f>
        <v>0</v>
      </c>
      <c r="AA216" s="789">
        <f t="shared" ref="AA216:AA225" si="206">ROUND(Q216*$G216,-1)</f>
        <v>0</v>
      </c>
      <c r="AB216" s="789">
        <f t="shared" ref="AB216:AB225" si="207">ROUND(R216*$G216,-1)</f>
        <v>0</v>
      </c>
      <c r="AC216" s="790">
        <f t="shared" ref="AC216:AC225" si="208">ROUND(S216*$G216,-1)</f>
        <v>0</v>
      </c>
      <c r="AD216" s="848"/>
      <c r="AE216" s="1547"/>
    </row>
    <row r="217" spans="1:31">
      <c r="A217" s="725" t="s">
        <v>141</v>
      </c>
      <c r="B217" s="663" t="s">
        <v>1031</v>
      </c>
      <c r="C217" s="663" t="s">
        <v>1066</v>
      </c>
      <c r="D217" s="663"/>
      <c r="E217" s="877">
        <v>1800</v>
      </c>
      <c r="F217" s="663"/>
      <c r="G217" s="663">
        <v>600</v>
      </c>
      <c r="H217" s="926"/>
      <c r="I217" s="804">
        <v>0.05</v>
      </c>
      <c r="J217" s="706"/>
      <c r="K217" s="772">
        <v>0.9</v>
      </c>
      <c r="L217" s="772"/>
      <c r="M217" s="772"/>
      <c r="N217" s="772"/>
      <c r="O217" s="772"/>
      <c r="P217" s="772"/>
      <c r="Q217" s="772"/>
      <c r="R217" s="772"/>
      <c r="S217" s="772"/>
      <c r="T217" s="1049">
        <f t="shared" si="199"/>
        <v>0</v>
      </c>
      <c r="U217" s="805">
        <f t="shared" si="200"/>
        <v>540</v>
      </c>
      <c r="V217" s="789">
        <f t="shared" si="201"/>
        <v>0</v>
      </c>
      <c r="W217" s="789">
        <f t="shared" si="202"/>
        <v>0</v>
      </c>
      <c r="X217" s="789">
        <f t="shared" si="203"/>
        <v>0</v>
      </c>
      <c r="Y217" s="789">
        <f t="shared" si="204"/>
        <v>0</v>
      </c>
      <c r="Z217" s="789">
        <f t="shared" si="205"/>
        <v>0</v>
      </c>
      <c r="AA217" s="789">
        <f t="shared" si="206"/>
        <v>0</v>
      </c>
      <c r="AB217" s="789">
        <f t="shared" si="207"/>
        <v>0</v>
      </c>
      <c r="AC217" s="790">
        <f t="shared" si="208"/>
        <v>0</v>
      </c>
      <c r="AD217" s="848"/>
      <c r="AE217" s="1544"/>
    </row>
    <row r="218" spans="1:31">
      <c r="A218" s="725" t="s">
        <v>671</v>
      </c>
      <c r="B218" s="663" t="s">
        <v>1031</v>
      </c>
      <c r="C218" s="663" t="s">
        <v>1066</v>
      </c>
      <c r="D218" s="663"/>
      <c r="E218" s="877">
        <v>1200</v>
      </c>
      <c r="F218" s="663"/>
      <c r="G218" s="663">
        <v>400</v>
      </c>
      <c r="H218" s="926"/>
      <c r="I218" s="804">
        <v>0.05</v>
      </c>
      <c r="J218" s="706"/>
      <c r="K218" s="772"/>
      <c r="L218" s="772">
        <v>0.9</v>
      </c>
      <c r="M218" s="772"/>
      <c r="N218" s="772"/>
      <c r="O218" s="772"/>
      <c r="P218" s="772"/>
      <c r="Q218" s="772"/>
      <c r="R218" s="772"/>
      <c r="S218" s="772"/>
      <c r="T218" s="1049">
        <f t="shared" si="199"/>
        <v>0</v>
      </c>
      <c r="U218" s="805">
        <f t="shared" si="200"/>
        <v>0</v>
      </c>
      <c r="V218" s="789">
        <f t="shared" si="201"/>
        <v>360</v>
      </c>
      <c r="W218" s="789">
        <f t="shared" si="202"/>
        <v>0</v>
      </c>
      <c r="X218" s="789">
        <f t="shared" si="203"/>
        <v>0</v>
      </c>
      <c r="Y218" s="789">
        <f t="shared" si="204"/>
        <v>0</v>
      </c>
      <c r="Z218" s="789">
        <f t="shared" si="205"/>
        <v>0</v>
      </c>
      <c r="AA218" s="789">
        <f t="shared" si="206"/>
        <v>0</v>
      </c>
      <c r="AB218" s="789">
        <f t="shared" si="207"/>
        <v>0</v>
      </c>
      <c r="AC218" s="790">
        <f t="shared" si="208"/>
        <v>0</v>
      </c>
      <c r="AD218" s="848"/>
      <c r="AE218" s="1544"/>
    </row>
    <row r="219" spans="1:31" ht="15.75">
      <c r="A219" s="844" t="s">
        <v>845</v>
      </c>
      <c r="B219" s="663" t="s">
        <v>1031</v>
      </c>
      <c r="C219" s="663" t="s">
        <v>1066</v>
      </c>
      <c r="D219" s="663"/>
      <c r="E219" s="663">
        <v>3600</v>
      </c>
      <c r="F219" s="663"/>
      <c r="G219" s="663">
        <v>700</v>
      </c>
      <c r="H219" s="790"/>
      <c r="I219" s="804">
        <v>0.05</v>
      </c>
      <c r="J219" s="772"/>
      <c r="K219" s="772">
        <v>0.6</v>
      </c>
      <c r="L219" s="772">
        <v>0.4</v>
      </c>
      <c r="M219" s="772"/>
      <c r="N219" s="772"/>
      <c r="O219" s="772"/>
      <c r="P219" s="772"/>
      <c r="Q219" s="772"/>
      <c r="R219" s="772"/>
      <c r="S219" s="772"/>
      <c r="T219" s="1049">
        <f t="shared" si="199"/>
        <v>0</v>
      </c>
      <c r="U219" s="805">
        <f t="shared" si="200"/>
        <v>420</v>
      </c>
      <c r="V219" s="789">
        <f t="shared" si="201"/>
        <v>280</v>
      </c>
      <c r="W219" s="789">
        <f t="shared" si="202"/>
        <v>0</v>
      </c>
      <c r="X219" s="789">
        <f t="shared" si="203"/>
        <v>0</v>
      </c>
      <c r="Y219" s="789">
        <f t="shared" si="204"/>
        <v>0</v>
      </c>
      <c r="Z219" s="789">
        <f t="shared" si="205"/>
        <v>0</v>
      </c>
      <c r="AA219" s="789">
        <f t="shared" si="206"/>
        <v>0</v>
      </c>
      <c r="AB219" s="789">
        <f t="shared" si="207"/>
        <v>0</v>
      </c>
      <c r="AC219" s="790">
        <f t="shared" si="208"/>
        <v>0</v>
      </c>
      <c r="AD219" s="848"/>
      <c r="AE219" s="1548"/>
    </row>
    <row r="220" spans="1:31" ht="15.75">
      <c r="A220" s="844" t="s">
        <v>846</v>
      </c>
      <c r="B220" s="663" t="s">
        <v>1031</v>
      </c>
      <c r="C220" s="663" t="s">
        <v>1066</v>
      </c>
      <c r="D220" s="663"/>
      <c r="E220" s="663">
        <v>2090</v>
      </c>
      <c r="F220" s="663"/>
      <c r="G220" s="663">
        <v>700</v>
      </c>
      <c r="H220" s="790"/>
      <c r="I220" s="804">
        <v>0.05</v>
      </c>
      <c r="J220" s="772"/>
      <c r="K220" s="772"/>
      <c r="L220" s="772">
        <v>0.6</v>
      </c>
      <c r="M220" s="772">
        <v>0.3</v>
      </c>
      <c r="N220" s="772"/>
      <c r="O220" s="772"/>
      <c r="P220" s="772"/>
      <c r="Q220" s="772"/>
      <c r="R220" s="772"/>
      <c r="S220" s="772"/>
      <c r="T220" s="1049">
        <f t="shared" si="199"/>
        <v>0</v>
      </c>
      <c r="U220" s="805">
        <f t="shared" si="200"/>
        <v>0</v>
      </c>
      <c r="V220" s="789">
        <f t="shared" si="201"/>
        <v>420</v>
      </c>
      <c r="W220" s="789">
        <f t="shared" si="202"/>
        <v>210</v>
      </c>
      <c r="X220" s="789">
        <f t="shared" si="203"/>
        <v>0</v>
      </c>
      <c r="Y220" s="789">
        <f t="shared" si="204"/>
        <v>0</v>
      </c>
      <c r="Z220" s="789">
        <f t="shared" si="205"/>
        <v>0</v>
      </c>
      <c r="AA220" s="789">
        <f t="shared" si="206"/>
        <v>0</v>
      </c>
      <c r="AB220" s="789">
        <f t="shared" si="207"/>
        <v>0</v>
      </c>
      <c r="AC220" s="790">
        <f t="shared" si="208"/>
        <v>0</v>
      </c>
      <c r="AD220" s="848"/>
      <c r="AE220" s="1548"/>
    </row>
    <row r="221" spans="1:31" ht="15.75">
      <c r="A221" s="844" t="s">
        <v>847</v>
      </c>
      <c r="B221" s="663" t="s">
        <v>1031</v>
      </c>
      <c r="C221" s="663" t="s">
        <v>1066</v>
      </c>
      <c r="D221" s="663"/>
      <c r="E221" s="663">
        <v>2800</v>
      </c>
      <c r="F221" s="663"/>
      <c r="G221" s="663">
        <v>800</v>
      </c>
      <c r="H221" s="790"/>
      <c r="I221" s="804">
        <v>0.05</v>
      </c>
      <c r="J221" s="772"/>
      <c r="K221" s="772">
        <v>0.9</v>
      </c>
      <c r="L221" s="772">
        <v>0.1</v>
      </c>
      <c r="M221" s="772"/>
      <c r="N221" s="772"/>
      <c r="O221" s="772"/>
      <c r="P221" s="772"/>
      <c r="Q221" s="772"/>
      <c r="R221" s="772"/>
      <c r="S221" s="772"/>
      <c r="T221" s="1049">
        <f t="shared" si="199"/>
        <v>0</v>
      </c>
      <c r="U221" s="805">
        <f t="shared" si="200"/>
        <v>720</v>
      </c>
      <c r="V221" s="789">
        <f t="shared" si="201"/>
        <v>80</v>
      </c>
      <c r="W221" s="789">
        <f t="shared" si="202"/>
        <v>0</v>
      </c>
      <c r="X221" s="789">
        <f t="shared" si="203"/>
        <v>0</v>
      </c>
      <c r="Y221" s="789">
        <f t="shared" si="204"/>
        <v>0</v>
      </c>
      <c r="Z221" s="789">
        <f t="shared" si="205"/>
        <v>0</v>
      </c>
      <c r="AA221" s="789">
        <f t="shared" si="206"/>
        <v>0</v>
      </c>
      <c r="AB221" s="789">
        <f t="shared" si="207"/>
        <v>0</v>
      </c>
      <c r="AC221" s="790">
        <f t="shared" si="208"/>
        <v>0</v>
      </c>
      <c r="AD221" s="848"/>
      <c r="AE221" s="1548"/>
    </row>
    <row r="222" spans="1:31" s="639" customFormat="1" ht="15.75">
      <c r="A222" s="844" t="s">
        <v>754</v>
      </c>
      <c r="B222" s="663" t="s">
        <v>1031</v>
      </c>
      <c r="C222" s="663" t="s">
        <v>1066</v>
      </c>
      <c r="D222" s="663"/>
      <c r="E222" s="663"/>
      <c r="F222" s="663"/>
      <c r="G222" s="663">
        <v>200</v>
      </c>
      <c r="H222" s="790"/>
      <c r="I222" s="804">
        <v>0.05</v>
      </c>
      <c r="J222" s="772"/>
      <c r="K222" s="772"/>
      <c r="L222" s="772"/>
      <c r="M222" s="772">
        <v>0.9</v>
      </c>
      <c r="N222" s="772"/>
      <c r="O222" s="772"/>
      <c r="P222" s="772"/>
      <c r="Q222" s="772"/>
      <c r="R222" s="772"/>
      <c r="S222" s="772"/>
      <c r="T222" s="1049">
        <f t="shared" si="199"/>
        <v>0</v>
      </c>
      <c r="U222" s="805">
        <f t="shared" si="200"/>
        <v>0</v>
      </c>
      <c r="V222" s="789">
        <f t="shared" si="201"/>
        <v>0</v>
      </c>
      <c r="W222" s="789">
        <f t="shared" si="202"/>
        <v>180</v>
      </c>
      <c r="X222" s="789">
        <f t="shared" si="203"/>
        <v>0</v>
      </c>
      <c r="Y222" s="789">
        <f t="shared" si="204"/>
        <v>0</v>
      </c>
      <c r="Z222" s="789">
        <f t="shared" si="205"/>
        <v>0</v>
      </c>
      <c r="AA222" s="789">
        <f t="shared" si="206"/>
        <v>0</v>
      </c>
      <c r="AB222" s="789">
        <f t="shared" si="207"/>
        <v>0</v>
      </c>
      <c r="AC222" s="790">
        <f t="shared" si="208"/>
        <v>0</v>
      </c>
      <c r="AD222" s="848"/>
      <c r="AE222" s="1545"/>
    </row>
    <row r="223" spans="1:31" s="639" customFormat="1">
      <c r="A223" s="844" t="s">
        <v>963</v>
      </c>
      <c r="B223" s="663" t="s">
        <v>1031</v>
      </c>
      <c r="C223" s="663" t="s">
        <v>1066</v>
      </c>
      <c r="D223" s="663"/>
      <c r="E223" s="663"/>
      <c r="F223" s="663"/>
      <c r="G223" s="663">
        <v>200</v>
      </c>
      <c r="H223" s="790"/>
      <c r="I223" s="804">
        <v>0.05</v>
      </c>
      <c r="J223" s="772"/>
      <c r="K223" s="772"/>
      <c r="L223" s="772"/>
      <c r="M223" s="772">
        <v>0.9</v>
      </c>
      <c r="N223" s="772"/>
      <c r="O223" s="772"/>
      <c r="P223" s="772"/>
      <c r="Q223" s="772"/>
      <c r="R223" s="772"/>
      <c r="S223" s="772"/>
      <c r="T223" s="1049">
        <f t="shared" si="199"/>
        <v>0</v>
      </c>
      <c r="U223" s="805">
        <f t="shared" si="200"/>
        <v>0</v>
      </c>
      <c r="V223" s="789">
        <f t="shared" si="201"/>
        <v>0</v>
      </c>
      <c r="W223" s="789">
        <f t="shared" si="202"/>
        <v>180</v>
      </c>
      <c r="X223" s="789">
        <f t="shared" si="203"/>
        <v>0</v>
      </c>
      <c r="Y223" s="789">
        <f t="shared" si="204"/>
        <v>0</v>
      </c>
      <c r="Z223" s="789">
        <f t="shared" si="205"/>
        <v>0</v>
      </c>
      <c r="AA223" s="789">
        <f t="shared" si="206"/>
        <v>0</v>
      </c>
      <c r="AB223" s="789">
        <f t="shared" si="207"/>
        <v>0</v>
      </c>
      <c r="AC223" s="790">
        <f t="shared" si="208"/>
        <v>0</v>
      </c>
      <c r="AD223" s="848"/>
      <c r="AE223" s="1544"/>
    </row>
    <row r="224" spans="1:31" s="639" customFormat="1">
      <c r="A224" s="844" t="s">
        <v>755</v>
      </c>
      <c r="B224" s="663" t="s">
        <v>1031</v>
      </c>
      <c r="C224" s="663" t="s">
        <v>1066</v>
      </c>
      <c r="D224" s="663"/>
      <c r="E224" s="663"/>
      <c r="F224" s="663"/>
      <c r="G224" s="663">
        <v>200</v>
      </c>
      <c r="H224" s="790"/>
      <c r="I224" s="804">
        <v>0.05</v>
      </c>
      <c r="J224" s="772"/>
      <c r="K224" s="772"/>
      <c r="L224" s="772"/>
      <c r="M224" s="772">
        <v>0.9</v>
      </c>
      <c r="N224" s="772"/>
      <c r="O224" s="772"/>
      <c r="P224" s="772"/>
      <c r="Q224" s="772"/>
      <c r="R224" s="772"/>
      <c r="S224" s="772"/>
      <c r="T224" s="1049">
        <f t="shared" si="199"/>
        <v>0</v>
      </c>
      <c r="U224" s="805">
        <f t="shared" si="200"/>
        <v>0</v>
      </c>
      <c r="V224" s="789">
        <f t="shared" si="201"/>
        <v>0</v>
      </c>
      <c r="W224" s="789">
        <f t="shared" si="202"/>
        <v>180</v>
      </c>
      <c r="X224" s="789">
        <f t="shared" si="203"/>
        <v>0</v>
      </c>
      <c r="Y224" s="789">
        <f t="shared" si="204"/>
        <v>0</v>
      </c>
      <c r="Z224" s="789">
        <f t="shared" si="205"/>
        <v>0</v>
      </c>
      <c r="AA224" s="789">
        <f t="shared" si="206"/>
        <v>0</v>
      </c>
      <c r="AB224" s="789">
        <f t="shared" si="207"/>
        <v>0</v>
      </c>
      <c r="AC224" s="790">
        <f t="shared" si="208"/>
        <v>0</v>
      </c>
      <c r="AD224" s="848"/>
      <c r="AE224" s="1544"/>
    </row>
    <row r="225" spans="1:32" s="639" customFormat="1">
      <c r="A225" s="844" t="s">
        <v>747</v>
      </c>
      <c r="B225" s="663" t="s">
        <v>1031</v>
      </c>
      <c r="C225" s="663" t="s">
        <v>1066</v>
      </c>
      <c r="D225" s="663"/>
      <c r="E225" s="663"/>
      <c r="F225" s="663"/>
      <c r="G225" s="663">
        <v>200</v>
      </c>
      <c r="H225" s="790"/>
      <c r="I225" s="804">
        <v>0.05</v>
      </c>
      <c r="J225" s="772"/>
      <c r="K225" s="772"/>
      <c r="L225" s="772"/>
      <c r="M225" s="772">
        <v>0.9</v>
      </c>
      <c r="N225" s="772"/>
      <c r="O225" s="772"/>
      <c r="P225" s="772"/>
      <c r="Q225" s="772"/>
      <c r="R225" s="772"/>
      <c r="S225" s="772"/>
      <c r="T225" s="1049">
        <f t="shared" si="199"/>
        <v>0</v>
      </c>
      <c r="U225" s="805">
        <f t="shared" si="200"/>
        <v>0</v>
      </c>
      <c r="V225" s="789">
        <f t="shared" si="201"/>
        <v>0</v>
      </c>
      <c r="W225" s="789">
        <f t="shared" si="202"/>
        <v>180</v>
      </c>
      <c r="X225" s="789">
        <f t="shared" si="203"/>
        <v>0</v>
      </c>
      <c r="Y225" s="789">
        <f t="shared" si="204"/>
        <v>0</v>
      </c>
      <c r="Z225" s="789">
        <f t="shared" si="205"/>
        <v>0</v>
      </c>
      <c r="AA225" s="789">
        <f t="shared" si="206"/>
        <v>0</v>
      </c>
      <c r="AB225" s="789">
        <f t="shared" si="207"/>
        <v>0</v>
      </c>
      <c r="AC225" s="790">
        <f t="shared" si="208"/>
        <v>0</v>
      </c>
      <c r="AD225" s="848"/>
      <c r="AE225" s="1544"/>
    </row>
    <row r="226" spans="1:32">
      <c r="A226" s="725"/>
      <c r="B226" s="663"/>
      <c r="C226" s="663"/>
      <c r="D226" s="663"/>
      <c r="E226" s="877"/>
      <c r="F226" s="663"/>
      <c r="G226" s="663"/>
      <c r="H226" s="926"/>
      <c r="I226" s="804"/>
      <c r="J226" s="772"/>
      <c r="K226" s="772"/>
      <c r="L226" s="772"/>
      <c r="M226" s="772"/>
      <c r="N226" s="772"/>
      <c r="O226" s="772"/>
      <c r="P226" s="772"/>
      <c r="Q226" s="772"/>
      <c r="R226" s="772"/>
      <c r="S226" s="772"/>
      <c r="T226" s="1049"/>
      <c r="U226" s="805"/>
      <c r="V226" s="789"/>
      <c r="W226" s="789"/>
      <c r="X226" s="789"/>
      <c r="Y226" s="789"/>
      <c r="Z226" s="789"/>
      <c r="AA226" s="789"/>
      <c r="AB226" s="789"/>
      <c r="AC226" s="790"/>
      <c r="AD226" s="848"/>
      <c r="AE226" s="1544"/>
    </row>
    <row r="227" spans="1:32" s="523" customFormat="1" ht="15.75">
      <c r="A227" s="725" t="s">
        <v>142</v>
      </c>
      <c r="B227" s="663" t="s">
        <v>1031</v>
      </c>
      <c r="C227" s="663" t="s">
        <v>1066</v>
      </c>
      <c r="D227" s="663"/>
      <c r="E227" s="877">
        <v>4085</v>
      </c>
      <c r="F227" s="663">
        <v>150</v>
      </c>
      <c r="G227" s="663">
        <f t="shared" ref="G227:G229" si="209">F227*E227/1000</f>
        <v>612.75</v>
      </c>
      <c r="H227" s="790"/>
      <c r="I227" s="804"/>
      <c r="J227" s="772"/>
      <c r="K227" s="772"/>
      <c r="L227" s="772"/>
      <c r="M227" s="772"/>
      <c r="N227" s="772">
        <v>1</v>
      </c>
      <c r="O227" s="772"/>
      <c r="P227" s="772"/>
      <c r="Q227" s="772"/>
      <c r="R227" s="772"/>
      <c r="S227" s="772"/>
      <c r="T227" s="1049">
        <f t="shared" ref="T227:T231" si="210">ROUND(J227*$G227,-1)</f>
        <v>0</v>
      </c>
      <c r="U227" s="805">
        <f t="shared" ref="U227:U231" si="211">ROUND(K227*$G227,-1)</f>
        <v>0</v>
      </c>
      <c r="V227" s="789">
        <f t="shared" ref="V227:V231" si="212">ROUND(L227*$G227,-1)</f>
        <v>0</v>
      </c>
      <c r="W227" s="789">
        <f t="shared" ref="W227:W231" si="213">ROUND(M227*$G227,-1)</f>
        <v>0</v>
      </c>
      <c r="X227" s="789">
        <f t="shared" ref="X227:X231" si="214">ROUND(N227*$G227,-1)</f>
        <v>610</v>
      </c>
      <c r="Y227" s="789">
        <f t="shared" ref="Y227:Y231" si="215">ROUND(O227*$G227,-1)</f>
        <v>0</v>
      </c>
      <c r="Z227" s="789">
        <f t="shared" ref="Z227:Z231" si="216">ROUND(P227*$G227,-1)</f>
        <v>0</v>
      </c>
      <c r="AA227" s="789">
        <f t="shared" ref="AA227:AA231" si="217">ROUND(Q227*$G227,-1)</f>
        <v>0</v>
      </c>
      <c r="AB227" s="789">
        <f t="shared" ref="AB227:AB231" si="218">ROUND(R227*$G227,-1)</f>
        <v>0</v>
      </c>
      <c r="AC227" s="790">
        <f t="shared" ref="AC227:AC231" si="219">ROUND(S227*$G227,-1)</f>
        <v>0</v>
      </c>
      <c r="AD227" s="848"/>
      <c r="AE227" s="1547">
        <v>944</v>
      </c>
    </row>
    <row r="228" spans="1:32">
      <c r="A228" s="725" t="s">
        <v>143</v>
      </c>
      <c r="B228" s="663" t="s">
        <v>1031</v>
      </c>
      <c r="C228" s="663" t="s">
        <v>1066</v>
      </c>
      <c r="D228" s="663"/>
      <c r="E228" s="877">
        <v>2545</v>
      </c>
      <c r="F228" s="663">
        <v>150</v>
      </c>
      <c r="G228" s="663">
        <f t="shared" si="209"/>
        <v>381.75</v>
      </c>
      <c r="H228" s="790"/>
      <c r="I228" s="804"/>
      <c r="J228" s="706"/>
      <c r="K228" s="706"/>
      <c r="L228" s="706"/>
      <c r="M228" s="772"/>
      <c r="N228" s="772">
        <v>1</v>
      </c>
      <c r="O228" s="772"/>
      <c r="P228" s="772"/>
      <c r="Q228" s="772"/>
      <c r="R228" s="772"/>
      <c r="S228" s="772"/>
      <c r="T228" s="1049">
        <f t="shared" si="210"/>
        <v>0</v>
      </c>
      <c r="U228" s="805">
        <f t="shared" si="211"/>
        <v>0</v>
      </c>
      <c r="V228" s="789">
        <f t="shared" si="212"/>
        <v>0</v>
      </c>
      <c r="W228" s="789">
        <f t="shared" si="213"/>
        <v>0</v>
      </c>
      <c r="X228" s="789">
        <f t="shared" si="214"/>
        <v>380</v>
      </c>
      <c r="Y228" s="789">
        <f t="shared" si="215"/>
        <v>0</v>
      </c>
      <c r="Z228" s="789">
        <f t="shared" si="216"/>
        <v>0</v>
      </c>
      <c r="AA228" s="789">
        <f t="shared" si="217"/>
        <v>0</v>
      </c>
      <c r="AB228" s="789">
        <f t="shared" si="218"/>
        <v>0</v>
      </c>
      <c r="AC228" s="790">
        <f t="shared" si="219"/>
        <v>0</v>
      </c>
      <c r="AD228" s="848"/>
      <c r="AE228" s="1544">
        <v>943</v>
      </c>
    </row>
    <row r="229" spans="1:32">
      <c r="A229" s="725" t="s">
        <v>751</v>
      </c>
      <c r="B229" s="663" t="s">
        <v>1031</v>
      </c>
      <c r="C229" s="663" t="s">
        <v>1066</v>
      </c>
      <c r="D229" s="663"/>
      <c r="E229" s="877">
        <v>365</v>
      </c>
      <c r="F229" s="663">
        <v>150</v>
      </c>
      <c r="G229" s="663">
        <f t="shared" si="209"/>
        <v>54.75</v>
      </c>
      <c r="H229" s="790"/>
      <c r="I229" s="804"/>
      <c r="J229" s="706"/>
      <c r="K229" s="706"/>
      <c r="L229" s="706"/>
      <c r="M229" s="772"/>
      <c r="N229" s="772">
        <v>1</v>
      </c>
      <c r="O229" s="772"/>
      <c r="P229" s="772"/>
      <c r="Q229" s="772"/>
      <c r="R229" s="772"/>
      <c r="S229" s="772"/>
      <c r="T229" s="1049">
        <f t="shared" si="210"/>
        <v>0</v>
      </c>
      <c r="U229" s="805">
        <f t="shared" si="211"/>
        <v>0</v>
      </c>
      <c r="V229" s="789">
        <f t="shared" si="212"/>
        <v>0</v>
      </c>
      <c r="W229" s="789">
        <f t="shared" si="213"/>
        <v>0</v>
      </c>
      <c r="X229" s="789">
        <f t="shared" si="214"/>
        <v>50</v>
      </c>
      <c r="Y229" s="789">
        <f t="shared" si="215"/>
        <v>0</v>
      </c>
      <c r="Z229" s="789">
        <f t="shared" si="216"/>
        <v>0</v>
      </c>
      <c r="AA229" s="789">
        <f t="shared" si="217"/>
        <v>0</v>
      </c>
      <c r="AB229" s="789">
        <f t="shared" si="218"/>
        <v>0</v>
      </c>
      <c r="AC229" s="790">
        <f t="shared" si="219"/>
        <v>0</v>
      </c>
      <c r="AD229" s="848"/>
      <c r="AE229" s="1544">
        <v>1497</v>
      </c>
    </row>
    <row r="230" spans="1:32">
      <c r="A230" s="725" t="s">
        <v>145</v>
      </c>
      <c r="B230" s="663" t="s">
        <v>1031</v>
      </c>
      <c r="C230" s="663" t="s">
        <v>1066</v>
      </c>
      <c r="D230" s="663"/>
      <c r="E230" s="877">
        <v>3700</v>
      </c>
      <c r="F230" s="663">
        <v>150</v>
      </c>
      <c r="G230" s="663">
        <f>F230*E230/1000</f>
        <v>555</v>
      </c>
      <c r="H230" s="926"/>
      <c r="I230" s="804"/>
      <c r="J230" s="847"/>
      <c r="K230" s="706"/>
      <c r="L230" s="706"/>
      <c r="M230" s="706"/>
      <c r="N230" s="772"/>
      <c r="O230" s="772"/>
      <c r="P230" s="772">
        <v>0.5</v>
      </c>
      <c r="Q230" s="772">
        <v>0.5</v>
      </c>
      <c r="R230" s="772"/>
      <c r="S230" s="772"/>
      <c r="T230" s="1049">
        <f t="shared" si="210"/>
        <v>0</v>
      </c>
      <c r="U230" s="805">
        <f t="shared" si="211"/>
        <v>0</v>
      </c>
      <c r="V230" s="789">
        <f t="shared" si="212"/>
        <v>0</v>
      </c>
      <c r="W230" s="789">
        <f t="shared" si="213"/>
        <v>0</v>
      </c>
      <c r="X230" s="789">
        <f t="shared" si="214"/>
        <v>0</v>
      </c>
      <c r="Y230" s="789">
        <f t="shared" si="215"/>
        <v>0</v>
      </c>
      <c r="Z230" s="789">
        <f t="shared" si="216"/>
        <v>280</v>
      </c>
      <c r="AA230" s="789">
        <f t="shared" si="217"/>
        <v>280</v>
      </c>
      <c r="AB230" s="789">
        <f t="shared" si="218"/>
        <v>0</v>
      </c>
      <c r="AC230" s="790">
        <f t="shared" si="219"/>
        <v>0</v>
      </c>
      <c r="AD230" s="848"/>
      <c r="AE230" s="1544">
        <v>961</v>
      </c>
    </row>
    <row r="231" spans="1:32">
      <c r="A231" s="725" t="s">
        <v>147</v>
      </c>
      <c r="B231" s="663" t="s">
        <v>1031</v>
      </c>
      <c r="C231" s="663" t="s">
        <v>1066</v>
      </c>
      <c r="D231" s="663"/>
      <c r="E231" s="877">
        <v>2250</v>
      </c>
      <c r="F231" s="663">
        <v>120</v>
      </c>
      <c r="G231" s="663">
        <f>F231*E231/1000</f>
        <v>270</v>
      </c>
      <c r="H231" s="926"/>
      <c r="I231" s="804"/>
      <c r="J231" s="847"/>
      <c r="K231" s="706"/>
      <c r="L231" s="706"/>
      <c r="M231" s="706"/>
      <c r="N231" s="772"/>
      <c r="O231" s="772"/>
      <c r="P231" s="772">
        <v>1</v>
      </c>
      <c r="Q231" s="772"/>
      <c r="R231" s="772"/>
      <c r="S231" s="772"/>
      <c r="T231" s="1049">
        <f t="shared" si="210"/>
        <v>0</v>
      </c>
      <c r="U231" s="805">
        <f t="shared" si="211"/>
        <v>0</v>
      </c>
      <c r="V231" s="789">
        <f t="shared" si="212"/>
        <v>0</v>
      </c>
      <c r="W231" s="789">
        <f t="shared" si="213"/>
        <v>0</v>
      </c>
      <c r="X231" s="789">
        <f t="shared" si="214"/>
        <v>0</v>
      </c>
      <c r="Y231" s="789">
        <f t="shared" si="215"/>
        <v>0</v>
      </c>
      <c r="Z231" s="789">
        <f t="shared" si="216"/>
        <v>270</v>
      </c>
      <c r="AA231" s="789">
        <f t="shared" si="217"/>
        <v>0</v>
      </c>
      <c r="AB231" s="789">
        <f t="shared" si="218"/>
        <v>0</v>
      </c>
      <c r="AC231" s="790">
        <f t="shared" si="219"/>
        <v>0</v>
      </c>
      <c r="AD231" s="848"/>
      <c r="AE231" s="1544">
        <v>954</v>
      </c>
    </row>
    <row r="232" spans="1:32">
      <c r="A232" s="844"/>
      <c r="B232" s="663"/>
      <c r="C232" s="663"/>
      <c r="D232" s="663"/>
      <c r="E232" s="663"/>
      <c r="F232" s="671"/>
      <c r="G232" s="671"/>
      <c r="H232" s="803"/>
      <c r="I232" s="800"/>
      <c r="J232" s="801"/>
      <c r="K232" s="673"/>
      <c r="L232" s="672"/>
      <c r="M232" s="672"/>
      <c r="N232" s="673"/>
      <c r="O232" s="673"/>
      <c r="P232" s="673"/>
      <c r="Q232" s="772"/>
      <c r="R232" s="772"/>
      <c r="S232" s="673"/>
      <c r="T232" s="1049"/>
      <c r="U232" s="802"/>
      <c r="V232" s="668"/>
      <c r="W232" s="668"/>
      <c r="X232" s="668"/>
      <c r="Y232" s="668"/>
      <c r="Z232" s="668"/>
      <c r="AA232" s="668"/>
      <c r="AB232" s="668"/>
      <c r="AC232" s="803"/>
      <c r="AD232" s="948"/>
      <c r="AE232" s="1544"/>
    </row>
    <row r="233" spans="1:32" s="1323" customFormat="1" ht="15.75">
      <c r="A233" s="1254" t="s">
        <v>812</v>
      </c>
      <c r="B233" s="663"/>
      <c r="C233" s="663"/>
      <c r="D233" s="663"/>
      <c r="E233" s="1405">
        <v>29300</v>
      </c>
      <c r="F233" s="1312"/>
      <c r="G233" s="1312"/>
      <c r="H233" s="1313"/>
      <c r="I233" s="1314"/>
      <c r="J233" s="1315"/>
      <c r="K233" s="1316"/>
      <c r="L233" s="1317"/>
      <c r="M233" s="1317"/>
      <c r="N233" s="1316"/>
      <c r="O233" s="1316"/>
      <c r="P233" s="1316"/>
      <c r="Q233" s="1316"/>
      <c r="R233" s="1316"/>
      <c r="S233" s="1316"/>
      <c r="T233" s="1520"/>
      <c r="U233" s="1514"/>
      <c r="V233" s="1322"/>
      <c r="W233" s="1322"/>
      <c r="X233" s="1322"/>
      <c r="Y233" s="1322"/>
      <c r="Z233" s="1322"/>
      <c r="AA233" s="1322"/>
      <c r="AB233" s="1322"/>
      <c r="AC233" s="1313"/>
      <c r="AD233" s="1318"/>
      <c r="AE233" s="1544"/>
    </row>
    <row r="234" spans="1:32" s="1178" customFormat="1">
      <c r="A234" s="1304" t="s">
        <v>144</v>
      </c>
      <c r="B234" s="663" t="s">
        <v>1031</v>
      </c>
      <c r="C234" s="663"/>
      <c r="D234" s="663"/>
      <c r="E234" s="1292">
        <v>2555</v>
      </c>
      <c r="F234" s="727"/>
      <c r="G234" s="727"/>
      <c r="H234" s="815"/>
      <c r="I234" s="811"/>
      <c r="J234" s="830"/>
      <c r="K234" s="830"/>
      <c r="L234" s="830"/>
      <c r="M234" s="813"/>
      <c r="N234" s="813"/>
      <c r="O234" s="813"/>
      <c r="P234" s="813"/>
      <c r="Q234" s="813"/>
      <c r="R234" s="813"/>
      <c r="S234" s="813"/>
      <c r="T234" s="1071"/>
      <c r="U234" s="1147"/>
      <c r="V234" s="814"/>
      <c r="W234" s="814"/>
      <c r="X234" s="814"/>
      <c r="Y234" s="814"/>
      <c r="Z234" s="814"/>
      <c r="AA234" s="814"/>
      <c r="AB234" s="814"/>
      <c r="AC234" s="815"/>
      <c r="AD234" s="953"/>
      <c r="AE234" s="1544"/>
    </row>
    <row r="235" spans="1:32" s="1178" customFormat="1" ht="15.75">
      <c r="A235" s="1304" t="s">
        <v>146</v>
      </c>
      <c r="B235" s="663" t="s">
        <v>1031</v>
      </c>
      <c r="C235" s="663"/>
      <c r="D235" s="663"/>
      <c r="E235" s="1292">
        <v>2500</v>
      </c>
      <c r="F235" s="727"/>
      <c r="G235" s="727"/>
      <c r="H235" s="1288"/>
      <c r="I235" s="811"/>
      <c r="J235" s="891"/>
      <c r="K235" s="830"/>
      <c r="L235" s="830"/>
      <c r="M235" s="830"/>
      <c r="N235" s="813"/>
      <c r="O235" s="813"/>
      <c r="P235" s="813"/>
      <c r="Q235" s="813"/>
      <c r="R235" s="813"/>
      <c r="S235" s="813"/>
      <c r="T235" s="1071"/>
      <c r="U235" s="1147"/>
      <c r="V235" s="814"/>
      <c r="W235" s="814"/>
      <c r="X235" s="814"/>
      <c r="Y235" s="814"/>
      <c r="Z235" s="814"/>
      <c r="AA235" s="814"/>
      <c r="AB235" s="814"/>
      <c r="AC235" s="815"/>
      <c r="AD235" s="953"/>
      <c r="AE235" s="1547">
        <v>966</v>
      </c>
      <c r="AF235" s="1289"/>
    </row>
    <row r="236" spans="1:32">
      <c r="A236" s="1305" t="s">
        <v>729</v>
      </c>
      <c r="B236" s="663" t="s">
        <v>1031</v>
      </c>
      <c r="C236" s="663"/>
      <c r="D236" s="663"/>
      <c r="E236" s="1408">
        <v>3381.6</v>
      </c>
      <c r="F236" s="671"/>
      <c r="G236" s="671"/>
      <c r="H236" s="803"/>
      <c r="I236" s="800"/>
      <c r="J236" s="801"/>
      <c r="K236" s="673"/>
      <c r="L236" s="672"/>
      <c r="M236" s="672"/>
      <c r="N236" s="673"/>
      <c r="O236" s="673"/>
      <c r="P236" s="673"/>
      <c r="Q236" s="673"/>
      <c r="R236" s="673"/>
      <c r="S236" s="673"/>
      <c r="T236" s="1049"/>
      <c r="U236" s="802"/>
      <c r="V236" s="668"/>
      <c r="W236" s="668"/>
      <c r="X236" s="668"/>
      <c r="Y236" s="668"/>
      <c r="Z236" s="668"/>
      <c r="AA236" s="668"/>
      <c r="AB236" s="668"/>
      <c r="AC236" s="803"/>
      <c r="AD236" s="948"/>
      <c r="AE236" s="1544"/>
    </row>
    <row r="237" spans="1:32">
      <c r="A237" s="1305" t="s">
        <v>730</v>
      </c>
      <c r="B237" s="663" t="s">
        <v>1031</v>
      </c>
      <c r="C237" s="663"/>
      <c r="D237" s="663"/>
      <c r="E237" s="1408">
        <v>1306.2</v>
      </c>
      <c r="F237" s="671"/>
      <c r="G237" s="671"/>
      <c r="H237" s="803"/>
      <c r="I237" s="800"/>
      <c r="J237" s="801"/>
      <c r="K237" s="673"/>
      <c r="L237" s="672"/>
      <c r="M237" s="672"/>
      <c r="N237" s="673"/>
      <c r="O237" s="673"/>
      <c r="P237" s="673"/>
      <c r="Q237" s="673"/>
      <c r="R237" s="673"/>
      <c r="S237" s="673"/>
      <c r="T237" s="1049"/>
      <c r="U237" s="802"/>
      <c r="V237" s="668"/>
      <c r="W237" s="668"/>
      <c r="X237" s="668"/>
      <c r="Y237" s="668"/>
      <c r="Z237" s="668"/>
      <c r="AA237" s="668"/>
      <c r="AB237" s="668"/>
      <c r="AC237" s="803"/>
      <c r="AD237" s="948"/>
      <c r="AE237" s="1544"/>
    </row>
    <row r="238" spans="1:32" ht="15.75">
      <c r="A238" s="1305" t="s">
        <v>731</v>
      </c>
      <c r="B238" s="663" t="s">
        <v>1031</v>
      </c>
      <c r="C238" s="663"/>
      <c r="D238" s="663"/>
      <c r="E238" s="1408">
        <v>995.9</v>
      </c>
      <c r="F238" s="671"/>
      <c r="G238" s="671"/>
      <c r="H238" s="803"/>
      <c r="I238" s="800"/>
      <c r="J238" s="801"/>
      <c r="K238" s="673"/>
      <c r="L238" s="672"/>
      <c r="M238" s="672"/>
      <c r="N238" s="673"/>
      <c r="O238" s="673"/>
      <c r="P238" s="673"/>
      <c r="Q238" s="673"/>
      <c r="R238" s="673"/>
      <c r="S238" s="673"/>
      <c r="T238" s="1049"/>
      <c r="U238" s="802"/>
      <c r="V238" s="668"/>
      <c r="W238" s="668"/>
      <c r="X238" s="668"/>
      <c r="Y238" s="668"/>
      <c r="Z238" s="668"/>
      <c r="AA238" s="668"/>
      <c r="AB238" s="668"/>
      <c r="AC238" s="803"/>
      <c r="AD238" s="948"/>
      <c r="AE238" s="1545">
        <v>1499</v>
      </c>
    </row>
    <row r="239" spans="1:32" ht="15.75">
      <c r="A239" s="1305" t="s">
        <v>732</v>
      </c>
      <c r="B239" s="663" t="s">
        <v>1031</v>
      </c>
      <c r="C239" s="663"/>
      <c r="D239" s="663"/>
      <c r="E239" s="1408">
        <v>1008.2</v>
      </c>
      <c r="F239" s="671"/>
      <c r="G239" s="671"/>
      <c r="H239" s="803"/>
      <c r="I239" s="800"/>
      <c r="J239" s="801"/>
      <c r="K239" s="673"/>
      <c r="L239" s="672"/>
      <c r="M239" s="672"/>
      <c r="N239" s="673"/>
      <c r="O239" s="673"/>
      <c r="P239" s="673"/>
      <c r="Q239" s="673"/>
      <c r="R239" s="673"/>
      <c r="S239" s="673"/>
      <c r="T239" s="1049"/>
      <c r="U239" s="802"/>
      <c r="V239" s="668"/>
      <c r="W239" s="668"/>
      <c r="X239" s="668"/>
      <c r="Y239" s="668"/>
      <c r="Z239" s="668"/>
      <c r="AA239" s="668"/>
      <c r="AB239" s="668"/>
      <c r="AC239" s="803"/>
      <c r="AD239" s="948"/>
      <c r="AE239" s="1545"/>
    </row>
    <row r="240" spans="1:32" ht="15.75">
      <c r="A240" s="1305" t="s">
        <v>734</v>
      </c>
      <c r="B240" s="663" t="s">
        <v>1031</v>
      </c>
      <c r="C240" s="663"/>
      <c r="D240" s="663"/>
      <c r="E240" s="1408">
        <v>654.70000000000005</v>
      </c>
      <c r="F240" s="671"/>
      <c r="G240" s="671"/>
      <c r="H240" s="803"/>
      <c r="I240" s="800"/>
      <c r="J240" s="801"/>
      <c r="K240" s="673"/>
      <c r="L240" s="672"/>
      <c r="M240" s="672"/>
      <c r="N240" s="673"/>
      <c r="O240" s="673"/>
      <c r="P240" s="673"/>
      <c r="Q240" s="673"/>
      <c r="R240" s="673"/>
      <c r="S240" s="673"/>
      <c r="T240" s="1049"/>
      <c r="U240" s="802"/>
      <c r="V240" s="668"/>
      <c r="W240" s="668"/>
      <c r="X240" s="668"/>
      <c r="Y240" s="668"/>
      <c r="Z240" s="668"/>
      <c r="AA240" s="668"/>
      <c r="AB240" s="668"/>
      <c r="AC240" s="803"/>
      <c r="AD240" s="948"/>
      <c r="AE240" s="1545">
        <v>1501</v>
      </c>
    </row>
    <row r="241" spans="1:31" ht="15.75">
      <c r="A241" s="1305" t="s">
        <v>735</v>
      </c>
      <c r="B241" s="663" t="s">
        <v>1031</v>
      </c>
      <c r="C241" s="663"/>
      <c r="D241" s="663"/>
      <c r="E241" s="1408">
        <v>976.2</v>
      </c>
      <c r="F241" s="671"/>
      <c r="G241" s="671"/>
      <c r="H241" s="803"/>
      <c r="I241" s="800"/>
      <c r="J241" s="801"/>
      <c r="K241" s="673"/>
      <c r="L241" s="672"/>
      <c r="M241" s="672"/>
      <c r="N241" s="673"/>
      <c r="O241" s="673"/>
      <c r="P241" s="673"/>
      <c r="Q241" s="673"/>
      <c r="R241" s="673"/>
      <c r="S241" s="673"/>
      <c r="T241" s="1049"/>
      <c r="U241" s="802"/>
      <c r="V241" s="668"/>
      <c r="W241" s="668"/>
      <c r="X241" s="668"/>
      <c r="Y241" s="668"/>
      <c r="Z241" s="668"/>
      <c r="AA241" s="668"/>
      <c r="AB241" s="668"/>
      <c r="AC241" s="803"/>
      <c r="AD241" s="948"/>
      <c r="AE241" s="1545"/>
    </row>
    <row r="242" spans="1:31" ht="15.75">
      <c r="A242" s="1305" t="s">
        <v>736</v>
      </c>
      <c r="B242" s="663" t="s">
        <v>1031</v>
      </c>
      <c r="C242" s="663"/>
      <c r="D242" s="663"/>
      <c r="E242" s="1408">
        <v>1077</v>
      </c>
      <c r="F242" s="671"/>
      <c r="G242" s="671"/>
      <c r="H242" s="803"/>
      <c r="I242" s="800"/>
      <c r="J242" s="801"/>
      <c r="K242" s="673"/>
      <c r="L242" s="672"/>
      <c r="M242" s="672"/>
      <c r="N242" s="673"/>
      <c r="O242" s="673"/>
      <c r="P242" s="673"/>
      <c r="Q242" s="673"/>
      <c r="R242" s="673"/>
      <c r="S242" s="673"/>
      <c r="T242" s="1049"/>
      <c r="U242" s="802"/>
      <c r="V242" s="668"/>
      <c r="W242" s="668"/>
      <c r="X242" s="668"/>
      <c r="Y242" s="668"/>
      <c r="Z242" s="668"/>
      <c r="AA242" s="668"/>
      <c r="AB242" s="668"/>
      <c r="AC242" s="803"/>
      <c r="AD242" s="948"/>
      <c r="AE242" s="1545"/>
    </row>
    <row r="243" spans="1:31" ht="15.75">
      <c r="A243" s="1305" t="s">
        <v>738</v>
      </c>
      <c r="B243" s="663" t="s">
        <v>1031</v>
      </c>
      <c r="C243" s="663"/>
      <c r="D243" s="663"/>
      <c r="E243" s="1408">
        <v>867.8</v>
      </c>
      <c r="F243" s="671"/>
      <c r="G243" s="671"/>
      <c r="H243" s="803"/>
      <c r="I243" s="800"/>
      <c r="J243" s="801"/>
      <c r="K243" s="673"/>
      <c r="L243" s="672"/>
      <c r="M243" s="672"/>
      <c r="N243" s="673"/>
      <c r="O243" s="673"/>
      <c r="P243" s="673"/>
      <c r="Q243" s="673"/>
      <c r="R243" s="673"/>
      <c r="S243" s="673"/>
      <c r="T243" s="1049"/>
      <c r="U243" s="802"/>
      <c r="V243" s="668"/>
      <c r="W243" s="668"/>
      <c r="X243" s="668"/>
      <c r="Y243" s="668"/>
      <c r="Z243" s="668"/>
      <c r="AA243" s="668"/>
      <c r="AB243" s="668"/>
      <c r="AC243" s="803"/>
      <c r="AD243" s="948"/>
      <c r="AE243" s="1545"/>
    </row>
    <row r="244" spans="1:31" ht="15.75">
      <c r="A244" s="1305" t="s">
        <v>739</v>
      </c>
      <c r="B244" s="663" t="s">
        <v>1031</v>
      </c>
      <c r="C244" s="663"/>
      <c r="D244" s="663"/>
      <c r="E244" s="1408">
        <v>957.5</v>
      </c>
      <c r="F244" s="671"/>
      <c r="G244" s="671"/>
      <c r="H244" s="803"/>
      <c r="I244" s="800"/>
      <c r="J244" s="801"/>
      <c r="K244" s="673"/>
      <c r="L244" s="672"/>
      <c r="M244" s="672"/>
      <c r="N244" s="673"/>
      <c r="O244" s="673"/>
      <c r="P244" s="673"/>
      <c r="Q244" s="673"/>
      <c r="R244" s="673"/>
      <c r="S244" s="673"/>
      <c r="T244" s="1049"/>
      <c r="U244" s="802"/>
      <c r="V244" s="668"/>
      <c r="W244" s="668"/>
      <c r="X244" s="668"/>
      <c r="Y244" s="668"/>
      <c r="Z244" s="668"/>
      <c r="AA244" s="668"/>
      <c r="AB244" s="668"/>
      <c r="AC244" s="803"/>
      <c r="AD244" s="948"/>
      <c r="AE244" s="1548"/>
    </row>
    <row r="245" spans="1:31" ht="15.75">
      <c r="A245" s="1305" t="s">
        <v>740</v>
      </c>
      <c r="B245" s="663" t="s">
        <v>1031</v>
      </c>
      <c r="C245" s="663"/>
      <c r="D245" s="663"/>
      <c r="E245" s="1408">
        <v>646.29999999999995</v>
      </c>
      <c r="F245" s="671"/>
      <c r="G245" s="671"/>
      <c r="H245" s="803"/>
      <c r="I245" s="800"/>
      <c r="J245" s="801"/>
      <c r="K245" s="673"/>
      <c r="L245" s="672"/>
      <c r="M245" s="672"/>
      <c r="N245" s="673"/>
      <c r="O245" s="673"/>
      <c r="P245" s="673"/>
      <c r="Q245" s="673"/>
      <c r="R245" s="673"/>
      <c r="S245" s="673"/>
      <c r="T245" s="1049"/>
      <c r="U245" s="802"/>
      <c r="V245" s="668"/>
      <c r="W245" s="668"/>
      <c r="X245" s="668"/>
      <c r="Y245" s="668"/>
      <c r="Z245" s="668"/>
      <c r="AA245" s="668"/>
      <c r="AB245" s="668"/>
      <c r="AC245" s="803"/>
      <c r="AD245" s="948"/>
      <c r="AE245" s="1548"/>
    </row>
    <row r="246" spans="1:31" ht="15.75">
      <c r="A246" s="1305" t="s">
        <v>741</v>
      </c>
      <c r="B246" s="663" t="s">
        <v>1031</v>
      </c>
      <c r="C246" s="663"/>
      <c r="D246" s="663"/>
      <c r="E246" s="1408">
        <v>552.9</v>
      </c>
      <c r="F246" s="671"/>
      <c r="G246" s="671"/>
      <c r="H246" s="803"/>
      <c r="I246" s="800"/>
      <c r="J246" s="801"/>
      <c r="K246" s="673"/>
      <c r="L246" s="672"/>
      <c r="M246" s="672"/>
      <c r="N246" s="673"/>
      <c r="O246" s="673"/>
      <c r="P246" s="673"/>
      <c r="Q246" s="673"/>
      <c r="R246" s="673"/>
      <c r="S246" s="673"/>
      <c r="T246" s="1049"/>
      <c r="U246" s="802"/>
      <c r="V246" s="668"/>
      <c r="W246" s="668"/>
      <c r="X246" s="668"/>
      <c r="Y246" s="668"/>
      <c r="Z246" s="668"/>
      <c r="AA246" s="668"/>
      <c r="AB246" s="668"/>
      <c r="AC246" s="803"/>
      <c r="AD246" s="948"/>
      <c r="AE246" s="1548"/>
    </row>
    <row r="247" spans="1:31" ht="15.75">
      <c r="A247" s="1305" t="s">
        <v>742</v>
      </c>
      <c r="B247" s="663" t="s">
        <v>1031</v>
      </c>
      <c r="C247" s="663"/>
      <c r="D247" s="663"/>
      <c r="E247" s="1408">
        <v>1957.7</v>
      </c>
      <c r="F247" s="671"/>
      <c r="G247" s="671"/>
      <c r="H247" s="803"/>
      <c r="I247" s="800"/>
      <c r="J247" s="801"/>
      <c r="K247" s="673"/>
      <c r="L247" s="672"/>
      <c r="M247" s="672"/>
      <c r="N247" s="673"/>
      <c r="O247" s="673"/>
      <c r="P247" s="673"/>
      <c r="Q247" s="673"/>
      <c r="R247" s="673"/>
      <c r="S247" s="673"/>
      <c r="T247" s="1049"/>
      <c r="U247" s="802"/>
      <c r="V247" s="668"/>
      <c r="W247" s="668"/>
      <c r="X247" s="668"/>
      <c r="Y247" s="668"/>
      <c r="Z247" s="668"/>
      <c r="AA247" s="668"/>
      <c r="AB247" s="668"/>
      <c r="AC247" s="803"/>
      <c r="AD247" s="948"/>
      <c r="AE247" s="1545">
        <v>1507</v>
      </c>
    </row>
    <row r="248" spans="1:31" ht="15.75">
      <c r="A248" s="1305" t="s">
        <v>743</v>
      </c>
      <c r="B248" s="663" t="s">
        <v>1031</v>
      </c>
      <c r="C248" s="663"/>
      <c r="D248" s="663"/>
      <c r="E248" s="1408">
        <v>1099.2</v>
      </c>
      <c r="F248" s="671"/>
      <c r="G248" s="671"/>
      <c r="H248" s="803"/>
      <c r="I248" s="800"/>
      <c r="J248" s="801"/>
      <c r="K248" s="673"/>
      <c r="L248" s="672"/>
      <c r="M248" s="672"/>
      <c r="N248" s="673"/>
      <c r="O248" s="673"/>
      <c r="P248" s="673"/>
      <c r="Q248" s="673"/>
      <c r="R248" s="673"/>
      <c r="S248" s="673"/>
      <c r="T248" s="1049"/>
      <c r="U248" s="802"/>
      <c r="V248" s="668"/>
      <c r="W248" s="668"/>
      <c r="X248" s="668"/>
      <c r="Y248" s="668"/>
      <c r="Z248" s="668"/>
      <c r="AA248" s="668"/>
      <c r="AB248" s="668"/>
      <c r="AC248" s="803"/>
      <c r="AD248" s="948"/>
      <c r="AE248" s="1545"/>
    </row>
    <row r="249" spans="1:31" ht="15.75">
      <c r="A249" s="1305" t="s">
        <v>744</v>
      </c>
      <c r="B249" s="663" t="s">
        <v>1031</v>
      </c>
      <c r="C249" s="663"/>
      <c r="D249" s="663"/>
      <c r="E249" s="1408">
        <v>722.1</v>
      </c>
      <c r="F249" s="671"/>
      <c r="G249" s="671"/>
      <c r="H249" s="803"/>
      <c r="I249" s="800"/>
      <c r="J249" s="801"/>
      <c r="K249" s="673"/>
      <c r="L249" s="672"/>
      <c r="M249" s="672"/>
      <c r="N249" s="673"/>
      <c r="O249" s="673"/>
      <c r="P249" s="673"/>
      <c r="Q249" s="673"/>
      <c r="R249" s="673"/>
      <c r="S249" s="673"/>
      <c r="T249" s="1049"/>
      <c r="U249" s="802"/>
      <c r="V249" s="668"/>
      <c r="W249" s="668"/>
      <c r="X249" s="668"/>
      <c r="Y249" s="668"/>
      <c r="Z249" s="668"/>
      <c r="AA249" s="668"/>
      <c r="AB249" s="668"/>
      <c r="AC249" s="803"/>
      <c r="AD249" s="948"/>
      <c r="AE249" s="1545">
        <v>1509</v>
      </c>
    </row>
    <row r="250" spans="1:31" ht="15.75">
      <c r="A250" s="1305" t="s">
        <v>745</v>
      </c>
      <c r="B250" s="663" t="s">
        <v>1031</v>
      </c>
      <c r="C250" s="663"/>
      <c r="D250" s="663"/>
      <c r="E250" s="1408">
        <v>407.7</v>
      </c>
      <c r="F250" s="671"/>
      <c r="G250" s="671"/>
      <c r="H250" s="803"/>
      <c r="I250" s="800"/>
      <c r="J250" s="801"/>
      <c r="K250" s="673"/>
      <c r="L250" s="672"/>
      <c r="M250" s="672"/>
      <c r="N250" s="673"/>
      <c r="O250" s="673"/>
      <c r="P250" s="673"/>
      <c r="Q250" s="673"/>
      <c r="R250" s="673"/>
      <c r="S250" s="673"/>
      <c r="T250" s="1049"/>
      <c r="U250" s="802"/>
      <c r="V250" s="668"/>
      <c r="W250" s="668"/>
      <c r="X250" s="668"/>
      <c r="Y250" s="668"/>
      <c r="Z250" s="668"/>
      <c r="AA250" s="668"/>
      <c r="AB250" s="668"/>
      <c r="AC250" s="803"/>
      <c r="AD250" s="948"/>
      <c r="AE250" s="1545">
        <v>1510</v>
      </c>
    </row>
    <row r="251" spans="1:31" ht="15.75">
      <c r="A251" s="1305" t="s">
        <v>746</v>
      </c>
      <c r="B251" s="663" t="s">
        <v>1031</v>
      </c>
      <c r="C251" s="663"/>
      <c r="D251" s="663"/>
      <c r="E251" s="1408">
        <v>915.5</v>
      </c>
      <c r="F251" s="671"/>
      <c r="G251" s="671"/>
      <c r="H251" s="803"/>
      <c r="I251" s="800"/>
      <c r="J251" s="801"/>
      <c r="K251" s="673"/>
      <c r="L251" s="672"/>
      <c r="M251" s="672"/>
      <c r="N251" s="673"/>
      <c r="O251" s="673"/>
      <c r="P251" s="673"/>
      <c r="Q251" s="673"/>
      <c r="R251" s="673"/>
      <c r="S251" s="673"/>
      <c r="T251" s="1049"/>
      <c r="U251" s="802"/>
      <c r="V251" s="668"/>
      <c r="W251" s="668"/>
      <c r="X251" s="668"/>
      <c r="Y251" s="668"/>
      <c r="Z251" s="668"/>
      <c r="AA251" s="668"/>
      <c r="AB251" s="668"/>
      <c r="AC251" s="803"/>
      <c r="AD251" s="948"/>
      <c r="AE251" s="1548"/>
    </row>
    <row r="252" spans="1:31">
      <c r="A252" s="1305" t="s">
        <v>747</v>
      </c>
      <c r="B252" s="663" t="s">
        <v>1031</v>
      </c>
      <c r="C252" s="663"/>
      <c r="D252" s="663"/>
      <c r="E252" s="1408">
        <v>1133.4000000000001</v>
      </c>
      <c r="F252" s="671"/>
      <c r="G252" s="671"/>
      <c r="H252" s="803"/>
      <c r="I252" s="800"/>
      <c r="J252" s="801"/>
      <c r="K252" s="673"/>
      <c r="L252" s="672"/>
      <c r="M252" s="672"/>
      <c r="N252" s="673"/>
      <c r="O252" s="673"/>
      <c r="P252" s="673"/>
      <c r="Q252" s="673"/>
      <c r="R252" s="673"/>
      <c r="S252" s="673"/>
      <c r="T252" s="1049"/>
      <c r="U252" s="802"/>
      <c r="V252" s="668"/>
      <c r="W252" s="668"/>
      <c r="X252" s="668"/>
      <c r="Y252" s="668"/>
      <c r="Z252" s="668"/>
      <c r="AA252" s="668"/>
      <c r="AB252" s="668"/>
      <c r="AC252" s="803"/>
      <c r="AD252" s="948"/>
      <c r="AE252" s="1544"/>
    </row>
    <row r="253" spans="1:31">
      <c r="A253" s="1305" t="s">
        <v>748</v>
      </c>
      <c r="B253" s="663" t="s">
        <v>1031</v>
      </c>
      <c r="C253" s="663"/>
      <c r="D253" s="663"/>
      <c r="E253" s="1408">
        <v>409.7</v>
      </c>
      <c r="F253" s="671"/>
      <c r="G253" s="671"/>
      <c r="H253" s="803"/>
      <c r="I253" s="800"/>
      <c r="J253" s="801"/>
      <c r="K253" s="673"/>
      <c r="L253" s="672"/>
      <c r="M253" s="672"/>
      <c r="N253" s="673"/>
      <c r="O253" s="673"/>
      <c r="P253" s="673"/>
      <c r="Q253" s="673"/>
      <c r="R253" s="673"/>
      <c r="S253" s="673"/>
      <c r="T253" s="1049"/>
      <c r="U253" s="802"/>
      <c r="V253" s="668"/>
      <c r="W253" s="668"/>
      <c r="X253" s="668"/>
      <c r="Y253" s="668"/>
      <c r="Z253" s="668"/>
      <c r="AA253" s="668"/>
      <c r="AB253" s="668"/>
      <c r="AC253" s="803"/>
      <c r="AD253" s="948"/>
      <c r="AE253" s="1544">
        <v>1503</v>
      </c>
    </row>
    <row r="254" spans="1:31">
      <c r="A254" s="1305" t="s">
        <v>749</v>
      </c>
      <c r="B254" s="663" t="s">
        <v>1031</v>
      </c>
      <c r="C254" s="663"/>
      <c r="D254" s="663"/>
      <c r="E254" s="1408">
        <v>282.5</v>
      </c>
      <c r="F254" s="671"/>
      <c r="G254" s="671"/>
      <c r="H254" s="803"/>
      <c r="I254" s="800"/>
      <c r="J254" s="801"/>
      <c r="K254" s="673"/>
      <c r="L254" s="672"/>
      <c r="M254" s="672"/>
      <c r="N254" s="673"/>
      <c r="O254" s="673"/>
      <c r="P254" s="673"/>
      <c r="Q254" s="673"/>
      <c r="R254" s="673"/>
      <c r="S254" s="673"/>
      <c r="T254" s="1049"/>
      <c r="U254" s="802"/>
      <c r="V254" s="668"/>
      <c r="W254" s="668"/>
      <c r="X254" s="668"/>
      <c r="Y254" s="668"/>
      <c r="Z254" s="668"/>
      <c r="AA254" s="668"/>
      <c r="AB254" s="668"/>
      <c r="AC254" s="803"/>
      <c r="AD254" s="948"/>
      <c r="AE254" s="1544"/>
    </row>
    <row r="255" spans="1:31">
      <c r="A255" s="1305" t="s">
        <v>750</v>
      </c>
      <c r="B255" s="663" t="s">
        <v>1031</v>
      </c>
      <c r="C255" s="663"/>
      <c r="D255" s="663"/>
      <c r="E255" s="1408">
        <v>430.5</v>
      </c>
      <c r="F255" s="671"/>
      <c r="G255" s="671"/>
      <c r="H255" s="803"/>
      <c r="I255" s="800"/>
      <c r="J255" s="801"/>
      <c r="K255" s="673"/>
      <c r="L255" s="672"/>
      <c r="M255" s="672"/>
      <c r="N255" s="673"/>
      <c r="O255" s="673"/>
      <c r="P255" s="673"/>
      <c r="Q255" s="673"/>
      <c r="R255" s="673"/>
      <c r="S255" s="673"/>
      <c r="T255" s="1049"/>
      <c r="U255" s="802"/>
      <c r="V255" s="668"/>
      <c r="W255" s="668"/>
      <c r="X255" s="668"/>
      <c r="Y255" s="668"/>
      <c r="Z255" s="668"/>
      <c r="AA255" s="668"/>
      <c r="AB255" s="668"/>
      <c r="AC255" s="803"/>
      <c r="AD255" s="948"/>
      <c r="AE255" s="1544">
        <v>1515</v>
      </c>
    </row>
    <row r="256" spans="1:31">
      <c r="A256" s="1305" t="s">
        <v>751</v>
      </c>
      <c r="B256" s="663" t="s">
        <v>1031</v>
      </c>
      <c r="C256" s="663"/>
      <c r="D256" s="663"/>
      <c r="E256" s="1408">
        <v>363.4</v>
      </c>
      <c r="F256" s="671"/>
      <c r="G256" s="671"/>
      <c r="H256" s="803"/>
      <c r="I256" s="800"/>
      <c r="J256" s="801"/>
      <c r="K256" s="673"/>
      <c r="L256" s="672"/>
      <c r="M256" s="672"/>
      <c r="N256" s="673"/>
      <c r="O256" s="673"/>
      <c r="P256" s="673"/>
      <c r="Q256" s="673"/>
      <c r="R256" s="673"/>
      <c r="S256" s="673"/>
      <c r="T256" s="1049"/>
      <c r="U256" s="802"/>
      <c r="V256" s="668"/>
      <c r="W256" s="668"/>
      <c r="X256" s="668"/>
      <c r="Y256" s="668"/>
      <c r="Z256" s="668"/>
      <c r="AA256" s="668"/>
      <c r="AB256" s="668"/>
      <c r="AC256" s="803"/>
      <c r="AD256" s="948"/>
      <c r="AE256" s="1544"/>
    </row>
    <row r="257" spans="1:34" ht="15.75">
      <c r="A257" s="1305" t="s">
        <v>752</v>
      </c>
      <c r="B257" s="663" t="s">
        <v>1031</v>
      </c>
      <c r="C257" s="663"/>
      <c r="D257" s="663"/>
      <c r="E257" s="1408">
        <v>184.8</v>
      </c>
      <c r="F257" s="671"/>
      <c r="G257" s="671"/>
      <c r="H257" s="803"/>
      <c r="I257" s="800"/>
      <c r="J257" s="801"/>
      <c r="K257" s="673"/>
      <c r="L257" s="672"/>
      <c r="M257" s="672"/>
      <c r="N257" s="673"/>
      <c r="O257" s="673"/>
      <c r="P257" s="673"/>
      <c r="Q257" s="673"/>
      <c r="R257" s="673"/>
      <c r="S257" s="673"/>
      <c r="T257" s="1049"/>
      <c r="U257" s="802"/>
      <c r="V257" s="668"/>
      <c r="W257" s="668"/>
      <c r="X257" s="668"/>
      <c r="Y257" s="668"/>
      <c r="Z257" s="668"/>
      <c r="AA257" s="668"/>
      <c r="AB257" s="668"/>
      <c r="AC257" s="803"/>
      <c r="AD257" s="948"/>
      <c r="AE257" s="1547"/>
    </row>
    <row r="258" spans="1:34" ht="15.75">
      <c r="A258" s="1305" t="s">
        <v>753</v>
      </c>
      <c r="B258" s="663" t="s">
        <v>1031</v>
      </c>
      <c r="C258" s="663"/>
      <c r="D258" s="663"/>
      <c r="E258" s="1408">
        <v>284.89999999999998</v>
      </c>
      <c r="F258" s="671"/>
      <c r="G258" s="671"/>
      <c r="H258" s="803"/>
      <c r="I258" s="800"/>
      <c r="J258" s="801"/>
      <c r="K258" s="673"/>
      <c r="L258" s="672"/>
      <c r="M258" s="672"/>
      <c r="N258" s="673"/>
      <c r="O258" s="673"/>
      <c r="P258" s="673"/>
      <c r="Q258" s="673"/>
      <c r="R258" s="673"/>
      <c r="S258" s="673"/>
      <c r="T258" s="1049"/>
      <c r="U258" s="802"/>
      <c r="V258" s="668"/>
      <c r="W258" s="668"/>
      <c r="X258" s="668"/>
      <c r="Y258" s="668"/>
      <c r="Z258" s="668"/>
      <c r="AA258" s="668"/>
      <c r="AB258" s="668"/>
      <c r="AC258" s="803"/>
      <c r="AD258" s="948"/>
      <c r="AE258" s="1547"/>
    </row>
    <row r="259" spans="1:34" ht="15.75">
      <c r="A259" s="1305" t="s">
        <v>754</v>
      </c>
      <c r="B259" s="663" t="s">
        <v>1031</v>
      </c>
      <c r="C259" s="663"/>
      <c r="D259" s="663"/>
      <c r="E259" s="1408">
        <v>313.10000000000002</v>
      </c>
      <c r="F259" s="671"/>
      <c r="G259" s="671"/>
      <c r="H259" s="803"/>
      <c r="I259" s="800"/>
      <c r="J259" s="801"/>
      <c r="K259" s="673"/>
      <c r="L259" s="672"/>
      <c r="M259" s="672"/>
      <c r="N259" s="673"/>
      <c r="O259" s="673"/>
      <c r="P259" s="673"/>
      <c r="Q259" s="673"/>
      <c r="R259" s="673"/>
      <c r="S259" s="673"/>
      <c r="T259" s="1049"/>
      <c r="U259" s="802"/>
      <c r="V259" s="668"/>
      <c r="W259" s="668"/>
      <c r="X259" s="668"/>
      <c r="Y259" s="668"/>
      <c r="Z259" s="668"/>
      <c r="AA259" s="668"/>
      <c r="AB259" s="668"/>
      <c r="AC259" s="803"/>
      <c r="AD259" s="948"/>
      <c r="AE259" s="1547"/>
    </row>
    <row r="260" spans="1:34">
      <c r="A260" s="1305" t="s">
        <v>755</v>
      </c>
      <c r="B260" s="663" t="s">
        <v>1031</v>
      </c>
      <c r="C260" s="663"/>
      <c r="D260" s="663"/>
      <c r="E260" s="1408">
        <v>334</v>
      </c>
      <c r="F260" s="671"/>
      <c r="G260" s="671"/>
      <c r="H260" s="803"/>
      <c r="I260" s="800"/>
      <c r="J260" s="801"/>
      <c r="K260" s="673"/>
      <c r="L260" s="672"/>
      <c r="M260" s="672"/>
      <c r="N260" s="673"/>
      <c r="O260" s="673"/>
      <c r="P260" s="673"/>
      <c r="Q260" s="673"/>
      <c r="R260" s="673"/>
      <c r="S260" s="673"/>
      <c r="T260" s="1049"/>
      <c r="U260" s="802"/>
      <c r="V260" s="668"/>
      <c r="W260" s="668"/>
      <c r="X260" s="668"/>
      <c r="Y260" s="668"/>
      <c r="Z260" s="668"/>
      <c r="AA260" s="668"/>
      <c r="AB260" s="668"/>
      <c r="AC260" s="803"/>
      <c r="AD260" s="948"/>
      <c r="AE260" s="1544"/>
    </row>
    <row r="261" spans="1:34">
      <c r="A261" s="1305" t="s">
        <v>756</v>
      </c>
      <c r="B261" s="663" t="s">
        <v>1031</v>
      </c>
      <c r="C261" s="663"/>
      <c r="D261" s="663"/>
      <c r="E261" s="1408">
        <v>194</v>
      </c>
      <c r="F261" s="671"/>
      <c r="G261" s="671"/>
      <c r="H261" s="803"/>
      <c r="I261" s="800"/>
      <c r="J261" s="801"/>
      <c r="K261" s="673"/>
      <c r="L261" s="672"/>
      <c r="M261" s="672"/>
      <c r="N261" s="673"/>
      <c r="O261" s="673"/>
      <c r="P261" s="673"/>
      <c r="Q261" s="673"/>
      <c r="R261" s="673"/>
      <c r="S261" s="673"/>
      <c r="T261" s="1049"/>
      <c r="U261" s="802"/>
      <c r="V261" s="668"/>
      <c r="W261" s="668"/>
      <c r="X261" s="668"/>
      <c r="Y261" s="668"/>
      <c r="Z261" s="668"/>
      <c r="AA261" s="668"/>
      <c r="AB261" s="668"/>
      <c r="AC261" s="803"/>
      <c r="AD261" s="948"/>
      <c r="AE261" s="1544"/>
    </row>
    <row r="262" spans="1:34">
      <c r="A262" s="1305" t="s">
        <v>757</v>
      </c>
      <c r="B262" s="663" t="s">
        <v>1031</v>
      </c>
      <c r="C262" s="663"/>
      <c r="D262" s="663"/>
      <c r="E262" s="1408">
        <v>245.2</v>
      </c>
      <c r="F262" s="671"/>
      <c r="G262" s="671"/>
      <c r="H262" s="803"/>
      <c r="I262" s="800"/>
      <c r="J262" s="801"/>
      <c r="K262" s="673"/>
      <c r="L262" s="672"/>
      <c r="M262" s="672"/>
      <c r="N262" s="673"/>
      <c r="O262" s="673"/>
      <c r="P262" s="673"/>
      <c r="Q262" s="673"/>
      <c r="R262" s="673"/>
      <c r="S262" s="673"/>
      <c r="T262" s="1049"/>
      <c r="U262" s="802"/>
      <c r="V262" s="668"/>
      <c r="W262" s="668"/>
      <c r="X262" s="668"/>
      <c r="Y262" s="668"/>
      <c r="Z262" s="668"/>
      <c r="AA262" s="668"/>
      <c r="AB262" s="668"/>
      <c r="AC262" s="803"/>
      <c r="AD262" s="948"/>
      <c r="AE262" s="1544"/>
    </row>
    <row r="263" spans="1:34" s="1178" customFormat="1">
      <c r="A263" s="1305" t="s">
        <v>758</v>
      </c>
      <c r="B263" s="663" t="s">
        <v>1031</v>
      </c>
      <c r="C263" s="663"/>
      <c r="D263" s="663"/>
      <c r="E263" s="1408">
        <v>2790</v>
      </c>
      <c r="F263" s="677"/>
      <c r="G263" s="677"/>
      <c r="H263" s="943"/>
      <c r="I263" s="1140"/>
      <c r="J263" s="1175"/>
      <c r="K263" s="1174"/>
      <c r="L263" s="1173"/>
      <c r="M263" s="1173"/>
      <c r="N263" s="1174"/>
      <c r="O263" s="1174"/>
      <c r="P263" s="1174"/>
      <c r="Q263" s="1174"/>
      <c r="R263" s="1174"/>
      <c r="S263" s="1174"/>
      <c r="T263" s="1071"/>
      <c r="U263" s="1510"/>
      <c r="V263" s="1176"/>
      <c r="W263" s="1176"/>
      <c r="X263" s="1176"/>
      <c r="Y263" s="1176"/>
      <c r="Z263" s="1176"/>
      <c r="AA263" s="1176"/>
      <c r="AB263" s="1176"/>
      <c r="AC263" s="943"/>
      <c r="AD263" s="1177"/>
      <c r="AE263" s="1544"/>
    </row>
    <row r="264" spans="1:34" ht="15.75">
      <c r="A264" s="1305" t="s">
        <v>759</v>
      </c>
      <c r="B264" s="663" t="s">
        <v>1031</v>
      </c>
      <c r="C264" s="663"/>
      <c r="D264" s="663"/>
      <c r="E264" s="1408">
        <v>262.7</v>
      </c>
      <c r="F264" s="671"/>
      <c r="G264" s="671"/>
      <c r="H264" s="803"/>
      <c r="I264" s="800"/>
      <c r="J264" s="801"/>
      <c r="K264" s="673"/>
      <c r="L264" s="672"/>
      <c r="M264" s="672"/>
      <c r="N264" s="673"/>
      <c r="O264" s="673"/>
      <c r="P264" s="673"/>
      <c r="Q264" s="673"/>
      <c r="R264" s="673"/>
      <c r="S264" s="673"/>
      <c r="T264" s="1049"/>
      <c r="U264" s="802"/>
      <c r="V264" s="668"/>
      <c r="W264" s="668"/>
      <c r="X264" s="668"/>
      <c r="Y264" s="668"/>
      <c r="Z264" s="668"/>
      <c r="AA264" s="668"/>
      <c r="AB264" s="668"/>
      <c r="AC264" s="803"/>
      <c r="AD264" s="948"/>
      <c r="AE264" s="1547"/>
    </row>
    <row r="265" spans="1:34" ht="15.75">
      <c r="A265" s="1305" t="s">
        <v>761</v>
      </c>
      <c r="B265" s="663" t="s">
        <v>1031</v>
      </c>
      <c r="C265" s="663"/>
      <c r="D265" s="663"/>
      <c r="E265" s="1408">
        <v>284.3</v>
      </c>
      <c r="F265" s="671"/>
      <c r="G265" s="671"/>
      <c r="H265" s="803"/>
      <c r="I265" s="800"/>
      <c r="J265" s="801"/>
      <c r="K265" s="673"/>
      <c r="L265" s="672"/>
      <c r="M265" s="672"/>
      <c r="N265" s="673"/>
      <c r="O265" s="673"/>
      <c r="P265" s="673"/>
      <c r="Q265" s="673"/>
      <c r="R265" s="673"/>
      <c r="S265" s="673"/>
      <c r="T265" s="1049"/>
      <c r="U265" s="802"/>
      <c r="V265" s="668"/>
      <c r="W265" s="668"/>
      <c r="X265" s="668"/>
      <c r="Y265" s="668"/>
      <c r="Z265" s="668"/>
      <c r="AA265" s="668"/>
      <c r="AB265" s="668"/>
      <c r="AC265" s="803"/>
      <c r="AD265" s="948"/>
      <c r="AE265" s="1547"/>
    </row>
    <row r="266" spans="1:34">
      <c r="A266" s="844"/>
      <c r="B266" s="663"/>
      <c r="C266" s="663"/>
      <c r="D266" s="663"/>
      <c r="E266" s="663"/>
      <c r="F266" s="671"/>
      <c r="G266" s="671"/>
      <c r="H266" s="803"/>
      <c r="I266" s="800"/>
      <c r="J266" s="801"/>
      <c r="K266" s="673"/>
      <c r="L266" s="672"/>
      <c r="M266" s="672"/>
      <c r="N266" s="673"/>
      <c r="O266" s="673"/>
      <c r="P266" s="673"/>
      <c r="Q266" s="673"/>
      <c r="R266" s="673"/>
      <c r="S266" s="673"/>
      <c r="T266" s="1049"/>
      <c r="U266" s="802"/>
      <c r="V266" s="668"/>
      <c r="W266" s="668"/>
      <c r="X266" s="668"/>
      <c r="Y266" s="668"/>
      <c r="Z266" s="668"/>
      <c r="AA266" s="668"/>
      <c r="AB266" s="668"/>
      <c r="AC266" s="803"/>
      <c r="AD266" s="948"/>
      <c r="AE266" s="1544"/>
    </row>
    <row r="267" spans="1:34" ht="15.75">
      <c r="A267" s="1267" t="s">
        <v>148</v>
      </c>
      <c r="B267" s="663"/>
      <c r="C267" s="663"/>
      <c r="D267" s="663"/>
      <c r="E267" s="901">
        <f>SUM(E268:E365)</f>
        <v>149907.77000000002</v>
      </c>
      <c r="F267" s="674">
        <f>G267/E267*1000</f>
        <v>128.74883003062479</v>
      </c>
      <c r="G267" s="676">
        <f>SUM(G268:G330)</f>
        <v>19300.449999999997</v>
      </c>
      <c r="H267" s="879"/>
      <c r="I267" s="807"/>
      <c r="J267" s="830"/>
      <c r="K267" s="830"/>
      <c r="L267" s="830"/>
      <c r="M267" s="830"/>
      <c r="N267" s="830"/>
      <c r="O267" s="675"/>
      <c r="P267" s="675"/>
      <c r="Q267" s="675"/>
      <c r="R267" s="675"/>
      <c r="S267" s="675"/>
      <c r="T267" s="1072">
        <f>SUM(T268:T365)</f>
        <v>550</v>
      </c>
      <c r="U267" s="816">
        <f t="shared" ref="U267:AC267" si="220">SUM(U268:U365)</f>
        <v>1050</v>
      </c>
      <c r="V267" s="818">
        <f t="shared" si="220"/>
        <v>1050</v>
      </c>
      <c r="W267" s="818">
        <f t="shared" si="220"/>
        <v>500</v>
      </c>
      <c r="X267" s="818">
        <f t="shared" si="220"/>
        <v>500</v>
      </c>
      <c r="Y267" s="818">
        <f t="shared" si="220"/>
        <v>500</v>
      </c>
      <c r="Z267" s="818">
        <f t="shared" si="220"/>
        <v>500</v>
      </c>
      <c r="AA267" s="818">
        <f t="shared" si="220"/>
        <v>500</v>
      </c>
      <c r="AB267" s="818">
        <f t="shared" si="220"/>
        <v>500</v>
      </c>
      <c r="AC267" s="817">
        <f t="shared" si="220"/>
        <v>2000</v>
      </c>
      <c r="AD267" s="949"/>
      <c r="AE267" s="1544"/>
    </row>
    <row r="268" spans="1:34" ht="14.25" customHeight="1">
      <c r="A268" s="846"/>
      <c r="B268" s="663"/>
      <c r="C268" s="663"/>
      <c r="D268" s="663"/>
      <c r="E268" s="663"/>
      <c r="F268" s="671"/>
      <c r="G268" s="671"/>
      <c r="H268" s="966"/>
      <c r="I268" s="800"/>
      <c r="J268" s="706"/>
      <c r="K268" s="706"/>
      <c r="L268" s="706"/>
      <c r="M268" s="706"/>
      <c r="N268" s="706"/>
      <c r="O268" s="895"/>
      <c r="P268" s="895"/>
      <c r="Q268" s="895"/>
      <c r="R268" s="895"/>
      <c r="S268" s="801"/>
      <c r="T268" s="1049"/>
      <c r="U268" s="802"/>
      <c r="V268" s="668"/>
      <c r="W268" s="668"/>
      <c r="X268" s="668"/>
      <c r="Y268" s="668"/>
      <c r="Z268" s="668"/>
      <c r="AA268" s="668"/>
      <c r="AB268" s="668"/>
      <c r="AC268" s="803"/>
      <c r="AD268" s="954"/>
      <c r="AE268" s="1545"/>
    </row>
    <row r="269" spans="1:34" ht="14.25" customHeight="1">
      <c r="A269" s="1254" t="s">
        <v>831</v>
      </c>
      <c r="B269" s="663" t="s">
        <v>1068</v>
      </c>
      <c r="C269" s="663"/>
      <c r="D269" s="663"/>
      <c r="E269" s="663"/>
      <c r="F269" s="671"/>
      <c r="G269" s="671"/>
      <c r="H269" s="803" t="s">
        <v>990</v>
      </c>
      <c r="I269" s="800"/>
      <c r="J269" s="706"/>
      <c r="K269" s="706"/>
      <c r="L269" s="706"/>
      <c r="M269" s="706"/>
      <c r="N269" s="706"/>
      <c r="O269" s="895"/>
      <c r="P269" s="895"/>
      <c r="Q269" s="895"/>
      <c r="R269" s="895"/>
      <c r="S269" s="801"/>
      <c r="T269" s="1049">
        <v>50</v>
      </c>
      <c r="U269" s="805">
        <v>50</v>
      </c>
      <c r="V269" s="789">
        <v>50</v>
      </c>
      <c r="W269" s="789">
        <f t="shared" ref="W269:AC269" si="221">ROUND(M269*$G269,-1)</f>
        <v>0</v>
      </c>
      <c r="X269" s="789">
        <f t="shared" si="221"/>
        <v>0</v>
      </c>
      <c r="Y269" s="789">
        <f t="shared" si="221"/>
        <v>0</v>
      </c>
      <c r="Z269" s="789">
        <f t="shared" si="221"/>
        <v>0</v>
      </c>
      <c r="AA269" s="789">
        <f t="shared" si="221"/>
        <v>0</v>
      </c>
      <c r="AB269" s="789">
        <f t="shared" si="221"/>
        <v>0</v>
      </c>
      <c r="AC269" s="790">
        <f t="shared" si="221"/>
        <v>0</v>
      </c>
      <c r="AD269" s="1075"/>
      <c r="AE269" s="1545"/>
    </row>
    <row r="270" spans="1:34">
      <c r="A270" s="844" t="s">
        <v>830</v>
      </c>
      <c r="B270" s="663" t="s">
        <v>1068</v>
      </c>
      <c r="C270" s="663"/>
      <c r="D270" s="663"/>
      <c r="E270" s="663"/>
      <c r="F270" s="663"/>
      <c r="G270" s="663"/>
      <c r="H270" s="790"/>
      <c r="I270" s="804"/>
      <c r="J270" s="830"/>
      <c r="K270" s="830"/>
      <c r="L270" s="830"/>
      <c r="M270" s="830"/>
      <c r="N270" s="830"/>
      <c r="O270" s="896"/>
      <c r="P270" s="896"/>
      <c r="Q270" s="896"/>
      <c r="R270" s="896"/>
      <c r="S270" s="771"/>
      <c r="T270" s="1049"/>
      <c r="U270" s="805"/>
      <c r="V270" s="789"/>
      <c r="W270" s="789"/>
      <c r="X270" s="789"/>
      <c r="Y270" s="789"/>
      <c r="Z270" s="789"/>
      <c r="AA270" s="789"/>
      <c r="AB270" s="789"/>
      <c r="AC270" s="790"/>
      <c r="AD270" s="931"/>
      <c r="AE270" s="1544"/>
    </row>
    <row r="271" spans="1:34">
      <c r="A271" s="844" t="s">
        <v>596</v>
      </c>
      <c r="B271" s="663" t="s">
        <v>1068</v>
      </c>
      <c r="C271" s="663" t="s">
        <v>1065</v>
      </c>
      <c r="D271" s="663"/>
      <c r="E271" s="663">
        <v>4110</v>
      </c>
      <c r="F271" s="663"/>
      <c r="G271" s="663"/>
      <c r="H271" s="790"/>
      <c r="I271" s="804"/>
      <c r="J271" s="706"/>
      <c r="K271" s="706"/>
      <c r="L271" s="706"/>
      <c r="M271" s="706"/>
      <c r="N271" s="706"/>
      <c r="O271" s="894"/>
      <c r="P271" s="894"/>
      <c r="Q271" s="894"/>
      <c r="R271" s="894"/>
      <c r="S271" s="772"/>
      <c r="T271" s="1049"/>
      <c r="U271" s="805"/>
      <c r="V271" s="789"/>
      <c r="W271" s="789"/>
      <c r="X271" s="789"/>
      <c r="Y271" s="789"/>
      <c r="Z271" s="789"/>
      <c r="AA271" s="789"/>
      <c r="AB271" s="789"/>
      <c r="AC271" s="790"/>
      <c r="AD271" s="848"/>
      <c r="AE271" s="1544"/>
    </row>
    <row r="272" spans="1:34">
      <c r="A272" s="844" t="s">
        <v>594</v>
      </c>
      <c r="B272" s="663" t="s">
        <v>1068</v>
      </c>
      <c r="C272" s="663" t="s">
        <v>1065</v>
      </c>
      <c r="D272" s="663"/>
      <c r="E272" s="663">
        <v>11200</v>
      </c>
      <c r="F272" s="663"/>
      <c r="G272" s="663"/>
      <c r="H272" s="790"/>
      <c r="I272" s="804"/>
      <c r="J272" s="706"/>
      <c r="K272" s="706"/>
      <c r="L272" s="706"/>
      <c r="M272" s="706"/>
      <c r="N272" s="706"/>
      <c r="O272" s="772"/>
      <c r="P272" s="772"/>
      <c r="Q272" s="772"/>
      <c r="R272" s="772"/>
      <c r="S272" s="772"/>
      <c r="T272" s="1049"/>
      <c r="U272" s="805"/>
      <c r="V272" s="789"/>
      <c r="W272" s="789"/>
      <c r="X272" s="789"/>
      <c r="Y272" s="789"/>
      <c r="Z272" s="789"/>
      <c r="AA272" s="789"/>
      <c r="AB272" s="789"/>
      <c r="AC272" s="790"/>
      <c r="AD272" s="848"/>
      <c r="AE272" s="1544"/>
      <c r="AF272" s="648"/>
      <c r="AG272" s="648"/>
      <c r="AH272" s="648"/>
    </row>
    <row r="273" spans="1:34">
      <c r="A273" s="844" t="s">
        <v>711</v>
      </c>
      <c r="B273" s="663" t="s">
        <v>1068</v>
      </c>
      <c r="C273" s="663" t="s">
        <v>1065</v>
      </c>
      <c r="D273" s="663"/>
      <c r="E273" s="663">
        <v>2160</v>
      </c>
      <c r="F273" s="663"/>
      <c r="G273" s="663"/>
      <c r="H273" s="790"/>
      <c r="I273" s="804"/>
      <c r="J273" s="771"/>
      <c r="K273" s="706"/>
      <c r="L273" s="706"/>
      <c r="M273" s="706"/>
      <c r="N273" s="772"/>
      <c r="O273" s="772"/>
      <c r="P273" s="772"/>
      <c r="Q273" s="772"/>
      <c r="R273" s="772"/>
      <c r="S273" s="772"/>
      <c r="T273" s="1049"/>
      <c r="U273" s="805"/>
      <c r="V273" s="789"/>
      <c r="W273" s="789"/>
      <c r="X273" s="789"/>
      <c r="Y273" s="789"/>
      <c r="Z273" s="789"/>
      <c r="AA273" s="789"/>
      <c r="AB273" s="789"/>
      <c r="AC273" s="790"/>
      <c r="AD273" s="848"/>
      <c r="AE273" s="1544"/>
      <c r="AF273" s="648"/>
      <c r="AG273" s="648"/>
      <c r="AH273" s="648"/>
    </row>
    <row r="274" spans="1:34" s="1178" customFormat="1">
      <c r="A274" s="844" t="s">
        <v>593</v>
      </c>
      <c r="B274" s="663" t="s">
        <v>1068</v>
      </c>
      <c r="C274" s="663" t="s">
        <v>1065</v>
      </c>
      <c r="D274" s="663"/>
      <c r="E274" s="663">
        <v>1100</v>
      </c>
      <c r="F274" s="663"/>
      <c r="G274" s="663"/>
      <c r="H274" s="790"/>
      <c r="I274" s="804"/>
      <c r="J274" s="812"/>
      <c r="K274" s="830"/>
      <c r="L274" s="830"/>
      <c r="M274" s="830"/>
      <c r="N274" s="813"/>
      <c r="O274" s="813"/>
      <c r="P274" s="813"/>
      <c r="Q274" s="813"/>
      <c r="R274" s="813"/>
      <c r="S274" s="813"/>
      <c r="T274" s="1071"/>
      <c r="U274" s="1147"/>
      <c r="V274" s="814"/>
      <c r="W274" s="814"/>
      <c r="X274" s="814"/>
      <c r="Y274" s="814"/>
      <c r="Z274" s="814"/>
      <c r="AA274" s="814"/>
      <c r="AB274" s="814"/>
      <c r="AC274" s="815"/>
      <c r="AD274" s="953"/>
      <c r="AE274" s="1544"/>
      <c r="AF274" s="648"/>
      <c r="AG274" s="648"/>
      <c r="AH274" s="648"/>
    </row>
    <row r="275" spans="1:34">
      <c r="A275" s="844" t="s">
        <v>597</v>
      </c>
      <c r="B275" s="663" t="s">
        <v>1068</v>
      </c>
      <c r="C275" s="663" t="s">
        <v>1065</v>
      </c>
      <c r="D275" s="663"/>
      <c r="E275" s="663">
        <v>610</v>
      </c>
      <c r="F275" s="663"/>
      <c r="G275" s="663"/>
      <c r="H275" s="790"/>
      <c r="I275" s="804"/>
      <c r="J275" s="771"/>
      <c r="K275" s="706"/>
      <c r="L275" s="706"/>
      <c r="M275" s="706"/>
      <c r="N275" s="772"/>
      <c r="O275" s="772"/>
      <c r="P275" s="772"/>
      <c r="Q275" s="772"/>
      <c r="R275" s="772"/>
      <c r="S275" s="772"/>
      <c r="T275" s="1049"/>
      <c r="U275" s="805"/>
      <c r="V275" s="789"/>
      <c r="W275" s="789"/>
      <c r="X275" s="789"/>
      <c r="Y275" s="789"/>
      <c r="Z275" s="789"/>
      <c r="AA275" s="789"/>
      <c r="AB275" s="789"/>
      <c r="AC275" s="790"/>
      <c r="AD275" s="848"/>
      <c r="AE275" s="1544"/>
      <c r="AF275" s="648"/>
      <c r="AG275" s="648"/>
      <c r="AH275" s="648"/>
    </row>
    <row r="276" spans="1:34" ht="15.75">
      <c r="A276" s="844" t="s">
        <v>595</v>
      </c>
      <c r="B276" s="663" t="s">
        <v>1068</v>
      </c>
      <c r="C276" s="663" t="s">
        <v>1065</v>
      </c>
      <c r="D276" s="663"/>
      <c r="E276" s="663">
        <v>610</v>
      </c>
      <c r="F276" s="663"/>
      <c r="G276" s="663"/>
      <c r="H276" s="790"/>
      <c r="I276" s="804"/>
      <c r="J276" s="771"/>
      <c r="K276" s="706"/>
      <c r="L276" s="706"/>
      <c r="M276" s="706"/>
      <c r="N276" s="772"/>
      <c r="O276" s="772"/>
      <c r="P276" s="772"/>
      <c r="Q276" s="772"/>
      <c r="R276" s="772"/>
      <c r="S276" s="772"/>
      <c r="T276" s="1049"/>
      <c r="U276" s="805"/>
      <c r="V276" s="789"/>
      <c r="W276" s="789"/>
      <c r="X276" s="789"/>
      <c r="Y276" s="789"/>
      <c r="Z276" s="789"/>
      <c r="AA276" s="789"/>
      <c r="AB276" s="789"/>
      <c r="AC276" s="790"/>
      <c r="AD276" s="848"/>
      <c r="AE276" s="1546"/>
      <c r="AF276" s="648"/>
      <c r="AG276" s="648"/>
      <c r="AH276" s="648"/>
    </row>
    <row r="277" spans="1:34">
      <c r="A277" s="844" t="s">
        <v>592</v>
      </c>
      <c r="B277" s="663" t="s">
        <v>1068</v>
      </c>
      <c r="C277" s="663" t="s">
        <v>1065</v>
      </c>
      <c r="D277" s="663"/>
      <c r="E277" s="663">
        <v>4500</v>
      </c>
      <c r="F277" s="663"/>
      <c r="G277" s="663"/>
      <c r="H277" s="790"/>
      <c r="I277" s="804"/>
      <c r="J277" s="771"/>
      <c r="K277" s="772"/>
      <c r="L277" s="706"/>
      <c r="M277" s="706"/>
      <c r="N277" s="772"/>
      <c r="O277" s="772"/>
      <c r="P277" s="772"/>
      <c r="Q277" s="772"/>
      <c r="R277" s="772"/>
      <c r="S277" s="772"/>
      <c r="T277" s="1049"/>
      <c r="U277" s="805"/>
      <c r="V277" s="789"/>
      <c r="W277" s="789"/>
      <c r="X277" s="789"/>
      <c r="Y277" s="789"/>
      <c r="Z277" s="789"/>
      <c r="AA277" s="789"/>
      <c r="AB277" s="789"/>
      <c r="AC277" s="790"/>
      <c r="AD277" s="848"/>
      <c r="AE277" s="1544"/>
      <c r="AF277" s="648"/>
      <c r="AG277" s="648"/>
      <c r="AH277" s="648"/>
    </row>
    <row r="278" spans="1:34">
      <c r="A278" s="844" t="s">
        <v>672</v>
      </c>
      <c r="B278" s="663" t="s">
        <v>1068</v>
      </c>
      <c r="C278" s="663" t="s">
        <v>1065</v>
      </c>
      <c r="D278" s="663"/>
      <c r="E278" s="663">
        <v>1000</v>
      </c>
      <c r="F278" s="663"/>
      <c r="G278" s="663"/>
      <c r="H278" s="790"/>
      <c r="I278" s="1272"/>
      <c r="J278" s="772"/>
      <c r="K278" s="772"/>
      <c r="L278" s="706"/>
      <c r="M278" s="706"/>
      <c r="N278" s="772"/>
      <c r="O278" s="772"/>
      <c r="P278" s="772"/>
      <c r="Q278" s="772"/>
      <c r="R278" s="772"/>
      <c r="S278" s="772"/>
      <c r="T278" s="1049"/>
      <c r="U278" s="805"/>
      <c r="V278" s="789"/>
      <c r="W278" s="789"/>
      <c r="X278" s="789"/>
      <c r="Y278" s="789"/>
      <c r="Z278" s="789"/>
      <c r="AA278" s="789"/>
      <c r="AB278" s="789"/>
      <c r="AC278" s="790"/>
      <c r="AD278" s="848"/>
      <c r="AE278" s="1544"/>
      <c r="AF278" s="648"/>
      <c r="AG278" s="648"/>
      <c r="AH278" s="648"/>
    </row>
    <row r="279" spans="1:34">
      <c r="A279" s="844" t="s">
        <v>673</v>
      </c>
      <c r="B279" s="663" t="s">
        <v>1068</v>
      </c>
      <c r="C279" s="663" t="s">
        <v>1065</v>
      </c>
      <c r="D279" s="663"/>
      <c r="E279" s="663">
        <v>200</v>
      </c>
      <c r="F279" s="663"/>
      <c r="G279" s="663"/>
      <c r="H279" s="790"/>
      <c r="I279" s="804"/>
      <c r="J279" s="772"/>
      <c r="K279" s="772"/>
      <c r="L279" s="706"/>
      <c r="M279" s="706"/>
      <c r="N279" s="772"/>
      <c r="O279" s="772"/>
      <c r="P279" s="772"/>
      <c r="Q279" s="772"/>
      <c r="R279" s="772"/>
      <c r="S279" s="772"/>
      <c r="T279" s="1049"/>
      <c r="U279" s="805"/>
      <c r="V279" s="789"/>
      <c r="W279" s="789"/>
      <c r="X279" s="789"/>
      <c r="Y279" s="789"/>
      <c r="Z279" s="789"/>
      <c r="AA279" s="789"/>
      <c r="AB279" s="789"/>
      <c r="AC279" s="790"/>
      <c r="AD279" s="848"/>
      <c r="AE279" s="1544"/>
      <c r="AF279" s="648"/>
      <c r="AG279" s="648"/>
      <c r="AH279" s="648"/>
    </row>
    <row r="280" spans="1:34">
      <c r="A280" s="844" t="s">
        <v>591</v>
      </c>
      <c r="B280" s="663" t="s">
        <v>1068</v>
      </c>
      <c r="C280" s="663" t="s">
        <v>1065</v>
      </c>
      <c r="D280" s="663"/>
      <c r="E280" s="663">
        <v>1100</v>
      </c>
      <c r="F280" s="663"/>
      <c r="G280" s="663"/>
      <c r="H280" s="790"/>
      <c r="I280" s="804"/>
      <c r="J280" s="772"/>
      <c r="K280" s="772"/>
      <c r="L280" s="706"/>
      <c r="M280" s="706"/>
      <c r="N280" s="772"/>
      <c r="O280" s="772"/>
      <c r="P280" s="772"/>
      <c r="Q280" s="772"/>
      <c r="R280" s="772"/>
      <c r="S280" s="772"/>
      <c r="T280" s="1049"/>
      <c r="U280" s="805"/>
      <c r="V280" s="789"/>
      <c r="W280" s="789"/>
      <c r="X280" s="789"/>
      <c r="Y280" s="789"/>
      <c r="Z280" s="789"/>
      <c r="AA280" s="789"/>
      <c r="AB280" s="789"/>
      <c r="AC280" s="790"/>
      <c r="AD280" s="848"/>
      <c r="AE280" s="1544"/>
      <c r="AF280" s="648"/>
      <c r="AG280" s="648"/>
      <c r="AH280" s="648"/>
    </row>
    <row r="281" spans="1:34">
      <c r="A281" s="844" t="s">
        <v>658</v>
      </c>
      <c r="B281" s="663" t="s">
        <v>1068</v>
      </c>
      <c r="C281" s="663" t="s">
        <v>1065</v>
      </c>
      <c r="D281" s="663"/>
      <c r="E281" s="663">
        <v>5750</v>
      </c>
      <c r="F281" s="663"/>
      <c r="G281" s="663"/>
      <c r="H281" s="790"/>
      <c r="I281" s="804"/>
      <c r="J281" s="772"/>
      <c r="K281" s="772"/>
      <c r="L281" s="706"/>
      <c r="M281" s="706"/>
      <c r="N281" s="772"/>
      <c r="O281" s="772"/>
      <c r="P281" s="772"/>
      <c r="Q281" s="772"/>
      <c r="R281" s="772"/>
      <c r="S281" s="772"/>
      <c r="T281" s="1049"/>
      <c r="U281" s="805"/>
      <c r="V281" s="789"/>
      <c r="W281" s="789"/>
      <c r="X281" s="789"/>
      <c r="Y281" s="789"/>
      <c r="Z281" s="789"/>
      <c r="AA281" s="789"/>
      <c r="AB281" s="789"/>
      <c r="AC281" s="790"/>
      <c r="AD281" s="848"/>
      <c r="AE281" s="1544"/>
      <c r="AF281" s="648"/>
      <c r="AG281" s="648"/>
      <c r="AH281" s="648"/>
    </row>
    <row r="282" spans="1:34">
      <c r="A282" s="844" t="s">
        <v>681</v>
      </c>
      <c r="B282" s="663" t="s">
        <v>1068</v>
      </c>
      <c r="C282" s="663" t="s">
        <v>1065</v>
      </c>
      <c r="D282" s="663"/>
      <c r="E282" s="663">
        <v>2500</v>
      </c>
      <c r="F282" s="663"/>
      <c r="G282" s="663"/>
      <c r="H282" s="790"/>
      <c r="I282" s="804"/>
      <c r="J282" s="772"/>
      <c r="K282" s="772"/>
      <c r="L282" s="706"/>
      <c r="M282" s="706"/>
      <c r="N282" s="772"/>
      <c r="O282" s="772"/>
      <c r="P282" s="772"/>
      <c r="Q282" s="772"/>
      <c r="R282" s="772"/>
      <c r="S282" s="772"/>
      <c r="T282" s="1049"/>
      <c r="U282" s="805"/>
      <c r="V282" s="789"/>
      <c r="W282" s="789"/>
      <c r="X282" s="789"/>
      <c r="Y282" s="789"/>
      <c r="Z282" s="789"/>
      <c r="AA282" s="789"/>
      <c r="AB282" s="789"/>
      <c r="AC282" s="790"/>
      <c r="AD282" s="848"/>
      <c r="AE282" s="1544"/>
      <c r="AF282" s="648"/>
      <c r="AG282" s="648"/>
      <c r="AH282" s="648"/>
    </row>
    <row r="283" spans="1:34" ht="15.75">
      <c r="A283" s="844" t="s">
        <v>598</v>
      </c>
      <c r="B283" s="663" t="s">
        <v>1068</v>
      </c>
      <c r="C283" s="663" t="s">
        <v>1065</v>
      </c>
      <c r="D283" s="663"/>
      <c r="E283" s="663">
        <v>1880</v>
      </c>
      <c r="F283" s="663"/>
      <c r="G283" s="663"/>
      <c r="H283" s="790"/>
      <c r="I283" s="804"/>
      <c r="J283" s="771"/>
      <c r="K283" s="706"/>
      <c r="L283" s="706"/>
      <c r="M283" s="706"/>
      <c r="N283" s="772"/>
      <c r="O283" s="772"/>
      <c r="P283" s="772"/>
      <c r="Q283" s="772"/>
      <c r="R283" s="772"/>
      <c r="S283" s="772"/>
      <c r="T283" s="1049"/>
      <c r="U283" s="805"/>
      <c r="V283" s="789"/>
      <c r="W283" s="789"/>
      <c r="X283" s="789"/>
      <c r="Y283" s="789"/>
      <c r="Z283" s="789"/>
      <c r="AA283" s="789"/>
      <c r="AB283" s="789"/>
      <c r="AC283" s="790"/>
      <c r="AD283" s="848"/>
      <c r="AE283" s="1552"/>
      <c r="AF283" s="648"/>
      <c r="AG283" s="648"/>
      <c r="AH283" s="648"/>
    </row>
    <row r="284" spans="1:34" ht="15.75">
      <c r="A284" s="844" t="s">
        <v>600</v>
      </c>
      <c r="B284" s="663" t="s">
        <v>1068</v>
      </c>
      <c r="C284" s="663" t="s">
        <v>1065</v>
      </c>
      <c r="D284" s="663"/>
      <c r="E284" s="663">
        <v>6070</v>
      </c>
      <c r="F284" s="663"/>
      <c r="G284" s="663"/>
      <c r="H284" s="790"/>
      <c r="I284" s="804"/>
      <c r="J284" s="771"/>
      <c r="K284" s="706"/>
      <c r="L284" s="706"/>
      <c r="M284" s="706"/>
      <c r="N284" s="772"/>
      <c r="O284" s="772"/>
      <c r="P284" s="772"/>
      <c r="Q284" s="772"/>
      <c r="R284" s="772"/>
      <c r="S284" s="772"/>
      <c r="T284" s="1049"/>
      <c r="U284" s="805"/>
      <c r="V284" s="789"/>
      <c r="W284" s="789"/>
      <c r="X284" s="789"/>
      <c r="Y284" s="789"/>
      <c r="Z284" s="789"/>
      <c r="AA284" s="789"/>
      <c r="AB284" s="789"/>
      <c r="AC284" s="790"/>
      <c r="AD284" s="848"/>
      <c r="AE284" s="1548"/>
      <c r="AF284" s="648"/>
      <c r="AG284" s="648"/>
      <c r="AH284" s="648"/>
    </row>
    <row r="285" spans="1:34" s="1178" customFormat="1" ht="15.75">
      <c r="A285" s="844" t="s">
        <v>599</v>
      </c>
      <c r="B285" s="663" t="s">
        <v>1068</v>
      </c>
      <c r="C285" s="663" t="s">
        <v>1065</v>
      </c>
      <c r="D285" s="663"/>
      <c r="E285" s="663">
        <v>2220</v>
      </c>
      <c r="F285" s="663"/>
      <c r="G285" s="663"/>
      <c r="H285" s="790"/>
      <c r="I285" s="804"/>
      <c r="J285" s="812"/>
      <c r="K285" s="830"/>
      <c r="L285" s="830"/>
      <c r="M285" s="830"/>
      <c r="N285" s="813"/>
      <c r="O285" s="813"/>
      <c r="P285" s="813"/>
      <c r="Q285" s="813"/>
      <c r="R285" s="813"/>
      <c r="S285" s="813"/>
      <c r="T285" s="1071"/>
      <c r="U285" s="1147"/>
      <c r="V285" s="814"/>
      <c r="W285" s="814"/>
      <c r="X285" s="814"/>
      <c r="Y285" s="814"/>
      <c r="Z285" s="814"/>
      <c r="AA285" s="814"/>
      <c r="AB285" s="814"/>
      <c r="AC285" s="815"/>
      <c r="AD285" s="953"/>
      <c r="AE285" s="1548"/>
      <c r="AF285" s="648"/>
      <c r="AG285" s="648"/>
      <c r="AH285" s="648"/>
    </row>
    <row r="286" spans="1:34" ht="15.75">
      <c r="A286" s="844" t="s">
        <v>590</v>
      </c>
      <c r="B286" s="663" t="s">
        <v>1068</v>
      </c>
      <c r="C286" s="663" t="s">
        <v>1065</v>
      </c>
      <c r="D286" s="663"/>
      <c r="E286" s="663">
        <v>620</v>
      </c>
      <c r="F286" s="663"/>
      <c r="G286" s="663"/>
      <c r="H286" s="790"/>
      <c r="I286" s="804"/>
      <c r="J286" s="706"/>
      <c r="K286" s="706"/>
      <c r="L286" s="706"/>
      <c r="M286" s="706"/>
      <c r="N286" s="772"/>
      <c r="O286" s="772"/>
      <c r="P286" s="772"/>
      <c r="Q286" s="772"/>
      <c r="R286" s="772"/>
      <c r="S286" s="772"/>
      <c r="T286" s="1049"/>
      <c r="U286" s="805"/>
      <c r="V286" s="789"/>
      <c r="W286" s="789"/>
      <c r="X286" s="789"/>
      <c r="Y286" s="789"/>
      <c r="Z286" s="789"/>
      <c r="AA286" s="789"/>
      <c r="AB286" s="789"/>
      <c r="AC286" s="790"/>
      <c r="AD286" s="848"/>
      <c r="AE286" s="1548"/>
    </row>
    <row r="287" spans="1:34">
      <c r="A287" s="844" t="s">
        <v>679</v>
      </c>
      <c r="B287" s="663" t="s">
        <v>1068</v>
      </c>
      <c r="C287" s="663" t="s">
        <v>1065</v>
      </c>
      <c r="D287" s="663"/>
      <c r="E287" s="663">
        <v>760</v>
      </c>
      <c r="F287" s="663"/>
      <c r="G287" s="663"/>
      <c r="H287" s="790"/>
      <c r="I287" s="804"/>
      <c r="J287" s="706"/>
      <c r="K287" s="706"/>
      <c r="L287" s="706"/>
      <c r="M287" s="706"/>
      <c r="N287" s="772"/>
      <c r="O287" s="772"/>
      <c r="P287" s="772"/>
      <c r="Q287" s="772"/>
      <c r="R287" s="772"/>
      <c r="S287" s="772"/>
      <c r="T287" s="1049"/>
      <c r="U287" s="805"/>
      <c r="V287" s="789"/>
      <c r="W287" s="789"/>
      <c r="X287" s="789"/>
      <c r="Y287" s="789"/>
      <c r="Z287" s="789"/>
      <c r="AA287" s="789"/>
      <c r="AB287" s="789"/>
      <c r="AC287" s="790"/>
      <c r="AD287" s="848"/>
      <c r="AE287" s="1544"/>
    </row>
    <row r="288" spans="1:34">
      <c r="A288" s="844" t="s">
        <v>601</v>
      </c>
      <c r="B288" s="663" t="s">
        <v>1068</v>
      </c>
      <c r="C288" s="663" t="s">
        <v>1065</v>
      </c>
      <c r="D288" s="663"/>
      <c r="E288" s="663">
        <v>380</v>
      </c>
      <c r="F288" s="663"/>
      <c r="G288" s="663"/>
      <c r="H288" s="790"/>
      <c r="I288" s="804"/>
      <c r="J288" s="706"/>
      <c r="K288" s="706"/>
      <c r="L288" s="706"/>
      <c r="M288" s="706"/>
      <c r="N288" s="772"/>
      <c r="O288" s="772"/>
      <c r="P288" s="772"/>
      <c r="Q288" s="772"/>
      <c r="R288" s="772"/>
      <c r="S288" s="772"/>
      <c r="T288" s="1049"/>
      <c r="U288" s="805"/>
      <c r="V288" s="789"/>
      <c r="W288" s="789"/>
      <c r="X288" s="789"/>
      <c r="Y288" s="789"/>
      <c r="Z288" s="789"/>
      <c r="AA288" s="789"/>
      <c r="AB288" s="789"/>
      <c r="AC288" s="790"/>
      <c r="AD288" s="848"/>
      <c r="AE288" s="1544"/>
    </row>
    <row r="289" spans="1:33" s="1178" customFormat="1">
      <c r="A289" s="844" t="s">
        <v>916</v>
      </c>
      <c r="B289" s="663" t="s">
        <v>1068</v>
      </c>
      <c r="C289" s="663" t="s">
        <v>1065</v>
      </c>
      <c r="D289" s="663"/>
      <c r="E289" s="663"/>
      <c r="F289" s="663"/>
      <c r="G289" s="663"/>
      <c r="H289" s="790"/>
      <c r="I289" s="804"/>
      <c r="J289" s="830"/>
      <c r="K289" s="830"/>
      <c r="L289" s="830"/>
      <c r="M289" s="830"/>
      <c r="N289" s="813"/>
      <c r="O289" s="813"/>
      <c r="P289" s="813"/>
      <c r="Q289" s="813"/>
      <c r="R289" s="813"/>
      <c r="S289" s="813"/>
      <c r="T289" s="1071"/>
      <c r="U289" s="1147"/>
      <c r="V289" s="814"/>
      <c r="W289" s="814"/>
      <c r="X289" s="814"/>
      <c r="Y289" s="814"/>
      <c r="Z289" s="814"/>
      <c r="AA289" s="814"/>
      <c r="AB289" s="814"/>
      <c r="AC289" s="815"/>
      <c r="AD289" s="953"/>
      <c r="AE289" s="1544"/>
    </row>
    <row r="290" spans="1:33" s="1178" customFormat="1">
      <c r="A290" s="844"/>
      <c r="B290" s="663"/>
      <c r="C290" s="663"/>
      <c r="D290" s="663"/>
      <c r="E290" s="663"/>
      <c r="F290" s="663"/>
      <c r="G290" s="663"/>
      <c r="H290" s="790"/>
      <c r="I290" s="804"/>
      <c r="J290" s="812"/>
      <c r="K290" s="813"/>
      <c r="L290" s="830"/>
      <c r="M290" s="830"/>
      <c r="N290" s="813"/>
      <c r="O290" s="813"/>
      <c r="P290" s="813"/>
      <c r="Q290" s="813"/>
      <c r="R290" s="813"/>
      <c r="S290" s="813"/>
      <c r="T290" s="1071"/>
      <c r="U290" s="1147"/>
      <c r="V290" s="814"/>
      <c r="W290" s="814"/>
      <c r="X290" s="814"/>
      <c r="Y290" s="814"/>
      <c r="Z290" s="814"/>
      <c r="AA290" s="814"/>
      <c r="AB290" s="814"/>
      <c r="AC290" s="815"/>
      <c r="AD290" s="953"/>
      <c r="AE290" s="1544"/>
      <c r="AF290" s="648"/>
      <c r="AG290" s="648"/>
    </row>
    <row r="291" spans="1:33" ht="15.75">
      <c r="A291" s="1254" t="s">
        <v>894</v>
      </c>
      <c r="B291" s="663" t="s">
        <v>1068</v>
      </c>
      <c r="C291" s="663"/>
      <c r="D291" s="663"/>
      <c r="E291" s="838"/>
      <c r="F291" s="671"/>
      <c r="G291" s="663"/>
      <c r="H291" s="803" t="s">
        <v>998</v>
      </c>
      <c r="I291" s="800"/>
      <c r="J291" s="895"/>
      <c r="K291" s="895"/>
      <c r="L291" s="895"/>
      <c r="M291" s="672"/>
      <c r="N291" s="673"/>
      <c r="O291" s="673"/>
      <c r="P291" s="673"/>
      <c r="Q291" s="673"/>
      <c r="R291" s="673"/>
      <c r="S291" s="673"/>
      <c r="T291" s="1049">
        <v>500</v>
      </c>
      <c r="U291" s="805">
        <v>500</v>
      </c>
      <c r="V291" s="789">
        <v>500</v>
      </c>
      <c r="W291" s="789">
        <v>0</v>
      </c>
      <c r="X291" s="789">
        <f t="shared" ref="X291:AC291" si="222">ROUND(N291*$G291,-1)</f>
        <v>0</v>
      </c>
      <c r="Y291" s="789">
        <f t="shared" si="222"/>
        <v>0</v>
      </c>
      <c r="Z291" s="789">
        <f t="shared" si="222"/>
        <v>0</v>
      </c>
      <c r="AA291" s="789">
        <f t="shared" si="222"/>
        <v>0</v>
      </c>
      <c r="AB291" s="789">
        <f t="shared" si="222"/>
        <v>0</v>
      </c>
      <c r="AC291" s="790">
        <f t="shared" si="222"/>
        <v>0</v>
      </c>
      <c r="AD291" s="948"/>
      <c r="AE291" s="1545"/>
      <c r="AF291" s="648"/>
      <c r="AG291" s="648"/>
    </row>
    <row r="292" spans="1:33" ht="15.75">
      <c r="A292" s="844" t="s">
        <v>962</v>
      </c>
      <c r="B292" s="663" t="s">
        <v>1068</v>
      </c>
      <c r="C292" s="663" t="s">
        <v>1065</v>
      </c>
      <c r="D292" s="663"/>
      <c r="E292" s="838">
        <v>3080</v>
      </c>
      <c r="F292" s="663"/>
      <c r="G292" s="663"/>
      <c r="H292" s="790"/>
      <c r="I292" s="804"/>
      <c r="J292" s="1185"/>
      <c r="K292" s="847"/>
      <c r="L292" s="847"/>
      <c r="M292" s="847"/>
      <c r="N292" s="772"/>
      <c r="O292" s="772"/>
      <c r="P292" s="772"/>
      <c r="Q292" s="772"/>
      <c r="R292" s="772"/>
      <c r="S292" s="772"/>
      <c r="T292" s="1049"/>
      <c r="U292" s="805"/>
      <c r="V292" s="789"/>
      <c r="W292" s="789"/>
      <c r="X292" s="789"/>
      <c r="Y292" s="789"/>
      <c r="Z292" s="789"/>
      <c r="AA292" s="789"/>
      <c r="AB292" s="789"/>
      <c r="AC292" s="790"/>
      <c r="AD292" s="848"/>
      <c r="AE292" s="1548"/>
      <c r="AF292" s="648"/>
      <c r="AG292" s="648"/>
    </row>
    <row r="293" spans="1:33" ht="15.75">
      <c r="A293" s="844" t="s">
        <v>865</v>
      </c>
      <c r="B293" s="663" t="s">
        <v>1068</v>
      </c>
      <c r="C293" s="663" t="s">
        <v>1065</v>
      </c>
      <c r="D293" s="663"/>
      <c r="E293" s="838">
        <v>1280</v>
      </c>
      <c r="F293" s="663"/>
      <c r="G293" s="663"/>
      <c r="H293" s="790"/>
      <c r="I293" s="804"/>
      <c r="J293" s="1185"/>
      <c r="K293" s="847"/>
      <c r="L293" s="847"/>
      <c r="M293" s="847"/>
      <c r="N293" s="772"/>
      <c r="O293" s="772"/>
      <c r="P293" s="772"/>
      <c r="Q293" s="772"/>
      <c r="R293" s="772"/>
      <c r="S293" s="772"/>
      <c r="T293" s="1049"/>
      <c r="U293" s="805"/>
      <c r="V293" s="789"/>
      <c r="W293" s="789"/>
      <c r="X293" s="789"/>
      <c r="Y293" s="789"/>
      <c r="Z293" s="789"/>
      <c r="AA293" s="789"/>
      <c r="AB293" s="789"/>
      <c r="AC293" s="790"/>
      <c r="AD293" s="848"/>
      <c r="AE293" s="1548"/>
      <c r="AF293" s="648"/>
      <c r="AG293" s="648"/>
    </row>
    <row r="294" spans="1:33" ht="15.75">
      <c r="A294" s="844" t="s">
        <v>844</v>
      </c>
      <c r="B294" s="663" t="s">
        <v>1068</v>
      </c>
      <c r="C294" s="663" t="s">
        <v>1065</v>
      </c>
      <c r="D294" s="663"/>
      <c r="E294" s="838">
        <v>3600</v>
      </c>
      <c r="F294" s="663"/>
      <c r="G294" s="663"/>
      <c r="H294" s="790"/>
      <c r="I294" s="804"/>
      <c r="J294" s="896"/>
      <c r="K294" s="847"/>
      <c r="L294" s="847"/>
      <c r="M294" s="706"/>
      <c r="N294" s="772"/>
      <c r="O294" s="772"/>
      <c r="P294" s="772"/>
      <c r="Q294" s="772"/>
      <c r="R294" s="772"/>
      <c r="S294" s="772"/>
      <c r="T294" s="1049"/>
      <c r="U294" s="805"/>
      <c r="V294" s="789"/>
      <c r="W294" s="789"/>
      <c r="X294" s="789"/>
      <c r="Y294" s="789"/>
      <c r="Z294" s="789"/>
      <c r="AA294" s="789"/>
      <c r="AB294" s="789"/>
      <c r="AC294" s="790"/>
      <c r="AD294" s="848"/>
      <c r="AE294" s="1548"/>
      <c r="AF294" s="648"/>
      <c r="AG294" s="648"/>
    </row>
    <row r="295" spans="1:33">
      <c r="A295" s="844" t="s">
        <v>923</v>
      </c>
      <c r="B295" s="663" t="s">
        <v>1068</v>
      </c>
      <c r="C295" s="663" t="s">
        <v>1065</v>
      </c>
      <c r="D295" s="663"/>
      <c r="E295" s="838">
        <v>2100</v>
      </c>
      <c r="F295" s="663"/>
      <c r="G295" s="663"/>
      <c r="H295" s="790"/>
      <c r="I295" s="804"/>
      <c r="J295" s="896"/>
      <c r="K295" s="847"/>
      <c r="L295" s="847"/>
      <c r="M295" s="706"/>
      <c r="N295" s="772"/>
      <c r="O295" s="772"/>
      <c r="P295" s="772"/>
      <c r="Q295" s="772"/>
      <c r="R295" s="772"/>
      <c r="S295" s="772"/>
      <c r="T295" s="1049"/>
      <c r="U295" s="805"/>
      <c r="V295" s="789"/>
      <c r="W295" s="789"/>
      <c r="X295" s="789"/>
      <c r="Y295" s="789"/>
      <c r="Z295" s="789"/>
      <c r="AA295" s="789"/>
      <c r="AB295" s="789"/>
      <c r="AC295" s="790"/>
      <c r="AD295" s="848"/>
      <c r="AE295" s="1544"/>
      <c r="AF295" s="648"/>
      <c r="AG295" s="648"/>
    </row>
    <row r="296" spans="1:33">
      <c r="A296" s="844" t="s">
        <v>849</v>
      </c>
      <c r="B296" s="663" t="s">
        <v>1068</v>
      </c>
      <c r="C296" s="663" t="s">
        <v>1065</v>
      </c>
      <c r="D296" s="663"/>
      <c r="E296" s="838">
        <v>1885</v>
      </c>
      <c r="F296" s="663"/>
      <c r="G296" s="663"/>
      <c r="H296" s="790"/>
      <c r="I296" s="804"/>
      <c r="J296" s="896"/>
      <c r="K296" s="847"/>
      <c r="L296" s="847"/>
      <c r="M296" s="706"/>
      <c r="N296" s="772"/>
      <c r="O296" s="772"/>
      <c r="P296" s="772"/>
      <c r="Q296" s="772"/>
      <c r="R296" s="673"/>
      <c r="S296" s="673"/>
      <c r="T296" s="1049"/>
      <c r="U296" s="805"/>
      <c r="V296" s="789"/>
      <c r="W296" s="789"/>
      <c r="X296" s="789"/>
      <c r="Y296" s="789"/>
      <c r="Z296" s="789"/>
      <c r="AA296" s="789"/>
      <c r="AB296" s="789"/>
      <c r="AC296" s="790"/>
      <c r="AD296" s="948"/>
      <c r="AE296" s="1544"/>
      <c r="AF296" s="648"/>
      <c r="AG296" s="648"/>
    </row>
    <row r="297" spans="1:33">
      <c r="A297" s="844" t="s">
        <v>850</v>
      </c>
      <c r="B297" s="663" t="s">
        <v>1068</v>
      </c>
      <c r="C297" s="663" t="s">
        <v>1065</v>
      </c>
      <c r="D297" s="663"/>
      <c r="E297" s="838">
        <v>940</v>
      </c>
      <c r="F297" s="663"/>
      <c r="G297" s="663"/>
      <c r="H297" s="790"/>
      <c r="I297" s="804"/>
      <c r="J297" s="896"/>
      <c r="K297" s="847"/>
      <c r="L297" s="847"/>
      <c r="M297" s="706"/>
      <c r="N297" s="772"/>
      <c r="O297" s="772"/>
      <c r="P297" s="772"/>
      <c r="Q297" s="772"/>
      <c r="R297" s="772"/>
      <c r="S297" s="772"/>
      <c r="T297" s="1049"/>
      <c r="U297" s="805"/>
      <c r="V297" s="789"/>
      <c r="W297" s="789"/>
      <c r="X297" s="789"/>
      <c r="Y297" s="789"/>
      <c r="Z297" s="789"/>
      <c r="AA297" s="789"/>
      <c r="AB297" s="789"/>
      <c r="AC297" s="790"/>
      <c r="AD297" s="848"/>
      <c r="AE297" s="1544"/>
      <c r="AF297" s="648"/>
      <c r="AG297" s="648"/>
    </row>
    <row r="298" spans="1:33" ht="15.75">
      <c r="A298" s="844" t="s">
        <v>851</v>
      </c>
      <c r="B298" s="663" t="s">
        <v>1068</v>
      </c>
      <c r="C298" s="663" t="s">
        <v>1065</v>
      </c>
      <c r="D298" s="663"/>
      <c r="E298" s="838">
        <v>600</v>
      </c>
      <c r="F298" s="663"/>
      <c r="G298" s="663"/>
      <c r="H298" s="790"/>
      <c r="I298" s="804"/>
      <c r="J298" s="1186"/>
      <c r="K298" s="1141"/>
      <c r="L298" s="1141"/>
      <c r="M298" s="881"/>
      <c r="N298" s="772"/>
      <c r="O298" s="772"/>
      <c r="P298" s="772"/>
      <c r="Q298" s="772"/>
      <c r="R298" s="772"/>
      <c r="S298" s="772"/>
      <c r="T298" s="1049"/>
      <c r="U298" s="805"/>
      <c r="V298" s="789"/>
      <c r="W298" s="789"/>
      <c r="X298" s="789"/>
      <c r="Y298" s="789"/>
      <c r="Z298" s="789"/>
      <c r="AA298" s="789"/>
      <c r="AB298" s="789"/>
      <c r="AC298" s="790"/>
      <c r="AD298" s="848"/>
      <c r="AE298" s="1546"/>
      <c r="AF298" s="648"/>
      <c r="AG298" s="648"/>
    </row>
    <row r="299" spans="1:33">
      <c r="A299" s="844" t="s">
        <v>924</v>
      </c>
      <c r="B299" s="663" t="s">
        <v>1068</v>
      </c>
      <c r="C299" s="663" t="s">
        <v>1065</v>
      </c>
      <c r="D299" s="663"/>
      <c r="E299" s="838">
        <v>2100</v>
      </c>
      <c r="F299" s="663"/>
      <c r="G299" s="663"/>
      <c r="H299" s="790"/>
      <c r="I299" s="804"/>
      <c r="J299" s="896"/>
      <c r="K299" s="896"/>
      <c r="L299" s="896"/>
      <c r="M299" s="896"/>
      <c r="N299" s="771"/>
      <c r="O299" s="772"/>
      <c r="P299" s="772"/>
      <c r="Q299" s="772"/>
      <c r="R299" s="772"/>
      <c r="S299" s="772"/>
      <c r="T299" s="1049"/>
      <c r="U299" s="805"/>
      <c r="V299" s="789"/>
      <c r="W299" s="789"/>
      <c r="X299" s="789"/>
      <c r="Y299" s="789"/>
      <c r="Z299" s="789"/>
      <c r="AA299" s="789"/>
      <c r="AB299" s="789"/>
      <c r="AC299" s="790"/>
      <c r="AD299" s="848"/>
      <c r="AE299" s="1544"/>
      <c r="AF299" s="648"/>
      <c r="AG299" s="648"/>
    </row>
    <row r="300" spans="1:33" ht="15.75">
      <c r="A300" s="844" t="s">
        <v>995</v>
      </c>
      <c r="B300" s="663" t="s">
        <v>1068</v>
      </c>
      <c r="C300" s="663" t="s">
        <v>1065</v>
      </c>
      <c r="D300" s="663"/>
      <c r="E300" s="838"/>
      <c r="F300" s="663"/>
      <c r="G300" s="663"/>
      <c r="H300" s="790"/>
      <c r="I300" s="804"/>
      <c r="J300" s="896"/>
      <c r="K300" s="896"/>
      <c r="L300" s="896"/>
      <c r="M300" s="896"/>
      <c r="N300" s="771"/>
      <c r="O300" s="772"/>
      <c r="P300" s="772"/>
      <c r="Q300" s="772"/>
      <c r="R300" s="772"/>
      <c r="S300" s="772"/>
      <c r="T300" s="1049"/>
      <c r="U300" s="805"/>
      <c r="V300" s="789"/>
      <c r="W300" s="789"/>
      <c r="X300" s="789"/>
      <c r="Y300" s="789"/>
      <c r="Z300" s="789"/>
      <c r="AA300" s="789"/>
      <c r="AB300" s="789"/>
      <c r="AC300" s="790"/>
      <c r="AD300" s="848"/>
      <c r="AE300" s="1545"/>
      <c r="AF300" s="648"/>
      <c r="AG300" s="648"/>
    </row>
    <row r="301" spans="1:33" ht="15.75">
      <c r="A301" s="844" t="s">
        <v>996</v>
      </c>
      <c r="B301" s="663" t="s">
        <v>1068</v>
      </c>
      <c r="C301" s="663" t="s">
        <v>1065</v>
      </c>
      <c r="D301" s="663"/>
      <c r="E301" s="838"/>
      <c r="F301" s="663"/>
      <c r="G301" s="663"/>
      <c r="H301" s="790"/>
      <c r="I301" s="804"/>
      <c r="J301" s="896"/>
      <c r="K301" s="896"/>
      <c r="L301" s="896"/>
      <c r="M301" s="896"/>
      <c r="N301" s="771"/>
      <c r="O301" s="772"/>
      <c r="P301" s="772"/>
      <c r="Q301" s="772"/>
      <c r="R301" s="772"/>
      <c r="S301" s="772"/>
      <c r="T301" s="1049"/>
      <c r="U301" s="805"/>
      <c r="V301" s="789"/>
      <c r="W301" s="789"/>
      <c r="X301" s="789"/>
      <c r="Y301" s="789"/>
      <c r="Z301" s="789"/>
      <c r="AA301" s="789"/>
      <c r="AB301" s="789"/>
      <c r="AC301" s="790"/>
      <c r="AD301" s="848"/>
      <c r="AE301" s="1553"/>
      <c r="AF301" s="648"/>
      <c r="AG301" s="648"/>
    </row>
    <row r="302" spans="1:33" ht="15.75">
      <c r="A302" s="844"/>
      <c r="B302" s="663"/>
      <c r="C302" s="663"/>
      <c r="D302" s="663"/>
      <c r="E302" s="838"/>
      <c r="F302" s="663"/>
      <c r="G302" s="663"/>
      <c r="H302" s="790"/>
      <c r="I302" s="804"/>
      <c r="J302" s="896"/>
      <c r="K302" s="896"/>
      <c r="L302" s="896"/>
      <c r="M302" s="896"/>
      <c r="N302" s="771"/>
      <c r="O302" s="772"/>
      <c r="P302" s="772"/>
      <c r="Q302" s="772"/>
      <c r="R302" s="772"/>
      <c r="S302" s="772"/>
      <c r="T302" s="1049"/>
      <c r="U302" s="805"/>
      <c r="V302" s="789"/>
      <c r="W302" s="789"/>
      <c r="X302" s="789"/>
      <c r="Y302" s="789"/>
      <c r="Z302" s="789"/>
      <c r="AA302" s="789"/>
      <c r="AB302" s="789"/>
      <c r="AC302" s="790"/>
      <c r="AD302" s="848"/>
      <c r="AE302" s="1553"/>
      <c r="AF302" s="648"/>
      <c r="AG302" s="648"/>
    </row>
    <row r="303" spans="1:33" s="639" customFormat="1" ht="15.75">
      <c r="A303" s="1267" t="s">
        <v>120</v>
      </c>
      <c r="B303" s="663" t="s">
        <v>1031</v>
      </c>
      <c r="C303" s="663"/>
      <c r="D303" s="663"/>
      <c r="E303" s="663"/>
      <c r="F303" s="671"/>
      <c r="G303" s="671">
        <v>10000</v>
      </c>
      <c r="H303" s="803"/>
      <c r="I303" s="800"/>
      <c r="J303" s="858"/>
      <c r="K303" s="859">
        <v>0.05</v>
      </c>
      <c r="L303" s="1324">
        <v>0.05</v>
      </c>
      <c r="M303" s="672">
        <v>0.05</v>
      </c>
      <c r="N303" s="673">
        <v>0.05</v>
      </c>
      <c r="O303" s="673">
        <v>0.05</v>
      </c>
      <c r="P303" s="673">
        <v>0.05</v>
      </c>
      <c r="Q303" s="673">
        <v>0.05</v>
      </c>
      <c r="R303" s="673">
        <v>0.05</v>
      </c>
      <c r="S303" s="673">
        <v>0.2</v>
      </c>
      <c r="T303" s="1049">
        <f t="shared" ref="T303" si="223">ROUND(J303*$G303,-1)</f>
        <v>0</v>
      </c>
      <c r="U303" s="805">
        <f t="shared" ref="U303" si="224">ROUND(K303*$G303,-1)</f>
        <v>500</v>
      </c>
      <c r="V303" s="789">
        <f t="shared" ref="V303" si="225">ROUND(L303*$G303,-1)</f>
        <v>500</v>
      </c>
      <c r="W303" s="789">
        <f t="shared" ref="W303" si="226">ROUND(M303*$G303,-1)</f>
        <v>500</v>
      </c>
      <c r="X303" s="789">
        <f t="shared" ref="X303" si="227">ROUND(N303*$G303,-1)</f>
        <v>500</v>
      </c>
      <c r="Y303" s="789">
        <f t="shared" ref="Y303" si="228">ROUND(O303*$G303,-1)</f>
        <v>500</v>
      </c>
      <c r="Z303" s="789">
        <f t="shared" ref="Z303" si="229">ROUND(P303*$G303,-1)</f>
        <v>500</v>
      </c>
      <c r="AA303" s="789">
        <f t="shared" ref="AA303" si="230">ROUND(Q303*$G303,-1)</f>
        <v>500</v>
      </c>
      <c r="AB303" s="789">
        <f t="shared" ref="AB303" si="231">ROUND(R303*$G303,-1)</f>
        <v>500</v>
      </c>
      <c r="AC303" s="790">
        <f t="shared" ref="AC303" si="232">ROUND(S303*$G303,-1)</f>
        <v>2000</v>
      </c>
      <c r="AD303" s="948"/>
      <c r="AE303" s="1554"/>
      <c r="AF303" s="648"/>
      <c r="AG303" s="648"/>
    </row>
    <row r="304" spans="1:33" s="1178" customFormat="1" ht="15.75">
      <c r="A304" s="1304" t="s">
        <v>682</v>
      </c>
      <c r="B304" s="663" t="s">
        <v>1031</v>
      </c>
      <c r="C304" s="663"/>
      <c r="D304" s="663"/>
      <c r="E304" s="1292">
        <v>3340</v>
      </c>
      <c r="F304" s="727">
        <v>150</v>
      </c>
      <c r="G304" s="727">
        <f t="shared" ref="G304:G311" si="233">F304*E304/1000</f>
        <v>501</v>
      </c>
      <c r="H304" s="1288"/>
      <c r="I304" s="811"/>
      <c r="J304" s="891"/>
      <c r="K304" s="891"/>
      <c r="L304" s="830"/>
      <c r="M304" s="830"/>
      <c r="N304" s="830"/>
      <c r="O304" s="830"/>
      <c r="P304" s="813"/>
      <c r="Q304" s="813"/>
      <c r="R304" s="813"/>
      <c r="S304" s="813"/>
      <c r="T304" s="1071"/>
      <c r="U304" s="1147"/>
      <c r="V304" s="814"/>
      <c r="W304" s="814"/>
      <c r="X304" s="814"/>
      <c r="Y304" s="814"/>
      <c r="Z304" s="814"/>
      <c r="AA304" s="814"/>
      <c r="AB304" s="814"/>
      <c r="AC304" s="815"/>
      <c r="AD304" s="953"/>
      <c r="AE304" s="1554"/>
    </row>
    <row r="305" spans="1:31" s="1178" customFormat="1" ht="15.75">
      <c r="A305" s="1304" t="s">
        <v>683</v>
      </c>
      <c r="B305" s="663" t="s">
        <v>1031</v>
      </c>
      <c r="C305" s="663"/>
      <c r="D305" s="663"/>
      <c r="E305" s="1292">
        <v>1030</v>
      </c>
      <c r="F305" s="727">
        <v>150</v>
      </c>
      <c r="G305" s="727">
        <f t="shared" si="233"/>
        <v>154.5</v>
      </c>
      <c r="H305" s="1288"/>
      <c r="I305" s="811"/>
      <c r="J305" s="891"/>
      <c r="K305" s="891"/>
      <c r="L305" s="830"/>
      <c r="M305" s="830"/>
      <c r="N305" s="830"/>
      <c r="O305" s="830"/>
      <c r="P305" s="813"/>
      <c r="Q305" s="813"/>
      <c r="R305" s="813"/>
      <c r="S305" s="813"/>
      <c r="T305" s="1071"/>
      <c r="U305" s="1147"/>
      <c r="V305" s="814"/>
      <c r="W305" s="814"/>
      <c r="X305" s="814"/>
      <c r="Y305" s="814"/>
      <c r="Z305" s="814"/>
      <c r="AA305" s="814"/>
      <c r="AB305" s="814"/>
      <c r="AC305" s="815"/>
      <c r="AD305" s="953"/>
      <c r="AE305" s="1554"/>
    </row>
    <row r="306" spans="1:31" s="1178" customFormat="1" ht="15.75">
      <c r="A306" s="1305" t="s">
        <v>766</v>
      </c>
      <c r="B306" s="663" t="s">
        <v>1031</v>
      </c>
      <c r="C306" s="663"/>
      <c r="D306" s="663"/>
      <c r="E306" s="1292">
        <v>1670</v>
      </c>
      <c r="F306" s="727">
        <v>120</v>
      </c>
      <c r="G306" s="727">
        <f t="shared" si="233"/>
        <v>200.4</v>
      </c>
      <c r="H306" s="1288"/>
      <c r="I306" s="811"/>
      <c r="J306" s="891"/>
      <c r="K306" s="891"/>
      <c r="L306" s="830"/>
      <c r="M306" s="830"/>
      <c r="N306" s="830"/>
      <c r="O306" s="830"/>
      <c r="P306" s="813"/>
      <c r="Q306" s="813"/>
      <c r="R306" s="813"/>
      <c r="S306" s="813"/>
      <c r="T306" s="1071"/>
      <c r="U306" s="1147"/>
      <c r="V306" s="814"/>
      <c r="W306" s="814"/>
      <c r="X306" s="814"/>
      <c r="Y306" s="814"/>
      <c r="Z306" s="814"/>
      <c r="AA306" s="814"/>
      <c r="AB306" s="814"/>
      <c r="AC306" s="815"/>
      <c r="AD306" s="953"/>
      <c r="AE306" s="1554"/>
    </row>
    <row r="307" spans="1:31" s="1178" customFormat="1">
      <c r="A307" s="1304" t="s">
        <v>661</v>
      </c>
      <c r="B307" s="663" t="s">
        <v>1031</v>
      </c>
      <c r="C307" s="663"/>
      <c r="D307" s="663"/>
      <c r="E307" s="1292">
        <v>1730</v>
      </c>
      <c r="F307" s="727">
        <v>150</v>
      </c>
      <c r="G307" s="727">
        <f t="shared" si="233"/>
        <v>259.5</v>
      </c>
      <c r="H307" s="1288"/>
      <c r="I307" s="811"/>
      <c r="J307" s="891"/>
      <c r="K307" s="891"/>
      <c r="L307" s="830"/>
      <c r="M307" s="830"/>
      <c r="N307" s="830"/>
      <c r="O307" s="830"/>
      <c r="P307" s="813"/>
      <c r="Q307" s="813"/>
      <c r="R307" s="813"/>
      <c r="S307" s="813"/>
      <c r="T307" s="1071"/>
      <c r="U307" s="1147"/>
      <c r="V307" s="814"/>
      <c r="W307" s="814"/>
      <c r="X307" s="814"/>
      <c r="Y307" s="814"/>
      <c r="Z307" s="814"/>
      <c r="AA307" s="814"/>
      <c r="AB307" s="814"/>
      <c r="AC307" s="815"/>
      <c r="AD307" s="953"/>
      <c r="AE307" s="1544"/>
    </row>
    <row r="308" spans="1:31" s="1178" customFormat="1">
      <c r="A308" s="1304" t="s">
        <v>777</v>
      </c>
      <c r="B308" s="663" t="s">
        <v>1031</v>
      </c>
      <c r="C308" s="663"/>
      <c r="D308" s="663"/>
      <c r="E308" s="1292"/>
      <c r="F308" s="727"/>
      <c r="G308" s="727"/>
      <c r="H308" s="1288"/>
      <c r="I308" s="811"/>
      <c r="J308" s="891"/>
      <c r="K308" s="891"/>
      <c r="L308" s="1293"/>
      <c r="M308" s="891"/>
      <c r="N308" s="891"/>
      <c r="O308" s="891"/>
      <c r="P308" s="813"/>
      <c r="Q308" s="813"/>
      <c r="R308" s="813"/>
      <c r="S308" s="813"/>
      <c r="T308" s="1071"/>
      <c r="U308" s="1147"/>
      <c r="V308" s="814"/>
      <c r="W308" s="814"/>
      <c r="X308" s="814"/>
      <c r="Y308" s="814"/>
      <c r="Z308" s="814"/>
      <c r="AA308" s="814"/>
      <c r="AB308" s="814"/>
      <c r="AC308" s="815"/>
      <c r="AD308" s="953"/>
      <c r="AE308" s="1544"/>
    </row>
    <row r="309" spans="1:31" s="1178" customFormat="1">
      <c r="A309" s="1304" t="s">
        <v>662</v>
      </c>
      <c r="B309" s="663" t="s">
        <v>1031</v>
      </c>
      <c r="C309" s="663"/>
      <c r="D309" s="663"/>
      <c r="E309" s="1292">
        <v>1400</v>
      </c>
      <c r="F309" s="727">
        <v>150</v>
      </c>
      <c r="G309" s="727">
        <f t="shared" si="233"/>
        <v>210</v>
      </c>
      <c r="H309" s="1288"/>
      <c r="I309" s="811"/>
      <c r="J309" s="891"/>
      <c r="K309" s="830"/>
      <c r="L309" s="1293"/>
      <c r="M309" s="891"/>
      <c r="N309" s="891"/>
      <c r="O309" s="891"/>
      <c r="P309" s="813"/>
      <c r="Q309" s="813"/>
      <c r="R309" s="813"/>
      <c r="S309" s="813"/>
      <c r="T309" s="1071"/>
      <c r="U309" s="1147"/>
      <c r="V309" s="814"/>
      <c r="W309" s="814"/>
      <c r="X309" s="814"/>
      <c r="Y309" s="814"/>
      <c r="Z309" s="814"/>
      <c r="AA309" s="814"/>
      <c r="AB309" s="814"/>
      <c r="AC309" s="815"/>
      <c r="AD309" s="953"/>
      <c r="AE309" s="1544"/>
    </row>
    <row r="310" spans="1:31" s="1178" customFormat="1" ht="15.75">
      <c r="A310" s="1305" t="s">
        <v>769</v>
      </c>
      <c r="B310" s="663" t="s">
        <v>1031</v>
      </c>
      <c r="C310" s="902"/>
      <c r="D310" s="902"/>
      <c r="E310" s="1408">
        <v>850</v>
      </c>
      <c r="F310" s="727">
        <v>150</v>
      </c>
      <c r="G310" s="727">
        <f>F310*E310/1000</f>
        <v>127.5</v>
      </c>
      <c r="H310" s="1288"/>
      <c r="I310" s="811"/>
      <c r="J310" s="812"/>
      <c r="K310" s="813"/>
      <c r="L310" s="1023"/>
      <c r="M310" s="891"/>
      <c r="N310" s="891"/>
      <c r="O310" s="891"/>
      <c r="P310" s="813"/>
      <c r="Q310" s="813"/>
      <c r="R310" s="813"/>
      <c r="S310" s="813"/>
      <c r="T310" s="1071"/>
      <c r="U310" s="1147"/>
      <c r="V310" s="814"/>
      <c r="W310" s="814"/>
      <c r="X310" s="814"/>
      <c r="Y310" s="814"/>
      <c r="Z310" s="814"/>
      <c r="AA310" s="814"/>
      <c r="AB310" s="814"/>
      <c r="AC310" s="815"/>
      <c r="AD310" s="953"/>
      <c r="AE310" s="1545"/>
    </row>
    <row r="311" spans="1:31" s="1178" customFormat="1" ht="15.75">
      <c r="A311" s="850" t="s">
        <v>149</v>
      </c>
      <c r="B311" s="663" t="s">
        <v>1031</v>
      </c>
      <c r="C311" s="663"/>
      <c r="D311" s="663"/>
      <c r="E311" s="1292">
        <v>1420</v>
      </c>
      <c r="F311" s="727">
        <v>150</v>
      </c>
      <c r="G311" s="727">
        <f t="shared" si="233"/>
        <v>213</v>
      </c>
      <c r="H311" s="815"/>
      <c r="I311" s="811"/>
      <c r="J311" s="812"/>
      <c r="K311" s="813"/>
      <c r="L311" s="854"/>
      <c r="M311" s="830"/>
      <c r="N311" s="830"/>
      <c r="O311" s="830"/>
      <c r="P311" s="830"/>
      <c r="Q311" s="830"/>
      <c r="R311" s="813"/>
      <c r="S311" s="813"/>
      <c r="T311" s="1071"/>
      <c r="U311" s="1147"/>
      <c r="V311" s="814"/>
      <c r="W311" s="814"/>
      <c r="X311" s="814"/>
      <c r="Y311" s="814"/>
      <c r="Z311" s="814"/>
      <c r="AA311" s="814"/>
      <c r="AB311" s="814"/>
      <c r="AC311" s="815"/>
      <c r="AD311" s="953"/>
      <c r="AE311" s="1545"/>
    </row>
    <row r="312" spans="1:31" s="1178" customFormat="1" ht="15.75">
      <c r="A312" s="1304" t="s">
        <v>801</v>
      </c>
      <c r="B312" s="663" t="s">
        <v>1031</v>
      </c>
      <c r="C312" s="663"/>
      <c r="D312" s="663"/>
      <c r="E312" s="1292">
        <v>6940</v>
      </c>
      <c r="F312" s="727">
        <v>150</v>
      </c>
      <c r="G312" s="727">
        <f t="shared" ref="G312:G330" si="234">F312*E312/1000</f>
        <v>1041</v>
      </c>
      <c r="H312" s="1288"/>
      <c r="I312" s="811"/>
      <c r="J312" s="891"/>
      <c r="K312" s="830"/>
      <c r="L312" s="830"/>
      <c r="M312" s="830"/>
      <c r="N312" s="830"/>
      <c r="O312" s="830"/>
      <c r="P312" s="830"/>
      <c r="Q312" s="830"/>
      <c r="R312" s="813"/>
      <c r="S312" s="813"/>
      <c r="T312" s="1071"/>
      <c r="U312" s="1147"/>
      <c r="V312" s="814"/>
      <c r="W312" s="814"/>
      <c r="X312" s="814"/>
      <c r="Y312" s="814"/>
      <c r="Z312" s="814"/>
      <c r="AA312" s="814"/>
      <c r="AB312" s="814"/>
      <c r="AC312" s="815"/>
      <c r="AD312" s="953"/>
      <c r="AE312" s="1545"/>
    </row>
    <row r="313" spans="1:31" s="1178" customFormat="1" ht="15.75">
      <c r="A313" s="1304" t="s">
        <v>154</v>
      </c>
      <c r="B313" s="663" t="s">
        <v>1031</v>
      </c>
      <c r="C313" s="663"/>
      <c r="D313" s="663"/>
      <c r="E313" s="1292">
        <v>2480</v>
      </c>
      <c r="F313" s="727">
        <v>150</v>
      </c>
      <c r="G313" s="727">
        <f t="shared" si="234"/>
        <v>372</v>
      </c>
      <c r="H313" s="1288"/>
      <c r="I313" s="811"/>
      <c r="J313" s="891"/>
      <c r="K313" s="830"/>
      <c r="L313" s="830"/>
      <c r="M313" s="830"/>
      <c r="N313" s="830"/>
      <c r="O313" s="830"/>
      <c r="P313" s="830"/>
      <c r="Q313" s="830"/>
      <c r="R313" s="813"/>
      <c r="S313" s="813"/>
      <c r="T313" s="1071"/>
      <c r="U313" s="1147"/>
      <c r="V313" s="814"/>
      <c r="W313" s="814"/>
      <c r="X313" s="814"/>
      <c r="Y313" s="814"/>
      <c r="Z313" s="814"/>
      <c r="AA313" s="814"/>
      <c r="AB313" s="814"/>
      <c r="AC313" s="815"/>
      <c r="AD313" s="953"/>
      <c r="AE313" s="1545"/>
    </row>
    <row r="314" spans="1:31" s="1178" customFormat="1" ht="15.75">
      <c r="A314" s="1304" t="s">
        <v>155</v>
      </c>
      <c r="B314" s="663" t="s">
        <v>1031</v>
      </c>
      <c r="C314" s="663"/>
      <c r="D314" s="663"/>
      <c r="E314" s="1292">
        <v>2230</v>
      </c>
      <c r="F314" s="727">
        <v>150</v>
      </c>
      <c r="G314" s="727">
        <f t="shared" si="234"/>
        <v>334.5</v>
      </c>
      <c r="H314" s="1288"/>
      <c r="I314" s="811"/>
      <c r="J314" s="891"/>
      <c r="K314" s="830"/>
      <c r="L314" s="830"/>
      <c r="M314" s="830"/>
      <c r="N314" s="830"/>
      <c r="O314" s="830"/>
      <c r="P314" s="830"/>
      <c r="Q314" s="830"/>
      <c r="R314" s="813"/>
      <c r="S314" s="813"/>
      <c r="T314" s="1071"/>
      <c r="U314" s="1147"/>
      <c r="V314" s="814"/>
      <c r="W314" s="814"/>
      <c r="X314" s="814"/>
      <c r="Y314" s="814"/>
      <c r="Z314" s="814"/>
      <c r="AA314" s="814"/>
      <c r="AB314" s="814"/>
      <c r="AC314" s="815"/>
      <c r="AD314" s="953"/>
      <c r="AE314" s="1545"/>
    </row>
    <row r="315" spans="1:31" s="1178" customFormat="1" ht="15.75">
      <c r="A315" s="1304" t="s">
        <v>780</v>
      </c>
      <c r="B315" s="663" t="s">
        <v>1031</v>
      </c>
      <c r="C315" s="663"/>
      <c r="D315" s="663"/>
      <c r="E315" s="1292">
        <v>375</v>
      </c>
      <c r="F315" s="727">
        <v>150</v>
      </c>
      <c r="G315" s="727">
        <f>F315*E315/1000</f>
        <v>56.25</v>
      </c>
      <c r="H315" s="1288"/>
      <c r="I315" s="811"/>
      <c r="J315" s="891"/>
      <c r="K315" s="830"/>
      <c r="L315" s="830"/>
      <c r="M315" s="830"/>
      <c r="N315" s="830"/>
      <c r="O315" s="830"/>
      <c r="P315" s="830"/>
      <c r="Q315" s="813"/>
      <c r="R315" s="813"/>
      <c r="S315" s="813"/>
      <c r="T315" s="1071"/>
      <c r="U315" s="1147"/>
      <c r="V315" s="814"/>
      <c r="W315" s="814"/>
      <c r="X315" s="814"/>
      <c r="Y315" s="814"/>
      <c r="Z315" s="814"/>
      <c r="AA315" s="814"/>
      <c r="AB315" s="814"/>
      <c r="AC315" s="815"/>
      <c r="AD315" s="953"/>
      <c r="AE315" s="1545"/>
    </row>
    <row r="316" spans="1:31" s="1178" customFormat="1" ht="15.75">
      <c r="A316" s="1304" t="s">
        <v>795</v>
      </c>
      <c r="B316" s="663" t="s">
        <v>1031</v>
      </c>
      <c r="C316" s="663"/>
      <c r="D316" s="663"/>
      <c r="E316" s="1292">
        <v>552</v>
      </c>
      <c r="F316" s="727">
        <v>150</v>
      </c>
      <c r="G316" s="727">
        <f>F316*E316/1000</f>
        <v>82.8</v>
      </c>
      <c r="H316" s="1288"/>
      <c r="I316" s="811"/>
      <c r="J316" s="891"/>
      <c r="K316" s="830"/>
      <c r="L316" s="830"/>
      <c r="M316" s="830"/>
      <c r="N316" s="830"/>
      <c r="O316" s="830"/>
      <c r="P316" s="830"/>
      <c r="Q316" s="813"/>
      <c r="R316" s="813"/>
      <c r="S316" s="813"/>
      <c r="T316" s="1071"/>
      <c r="U316" s="1147"/>
      <c r="V316" s="814"/>
      <c r="W316" s="814"/>
      <c r="X316" s="814"/>
      <c r="Y316" s="814"/>
      <c r="Z316" s="814"/>
      <c r="AA316" s="814"/>
      <c r="AB316" s="814"/>
      <c r="AC316" s="815"/>
      <c r="AD316" s="953"/>
      <c r="AE316" s="1545"/>
    </row>
    <row r="317" spans="1:31" s="1178" customFormat="1" ht="15.75">
      <c r="A317" s="1304" t="s">
        <v>156</v>
      </c>
      <c r="B317" s="663" t="s">
        <v>1031</v>
      </c>
      <c r="C317" s="663"/>
      <c r="D317" s="663"/>
      <c r="E317" s="1292">
        <v>2710</v>
      </c>
      <c r="F317" s="727">
        <v>150</v>
      </c>
      <c r="G317" s="727">
        <f t="shared" si="234"/>
        <v>406.5</v>
      </c>
      <c r="H317" s="1288"/>
      <c r="I317" s="811"/>
      <c r="J317" s="891"/>
      <c r="K317" s="830"/>
      <c r="L317" s="830"/>
      <c r="M317" s="830"/>
      <c r="N317" s="830"/>
      <c r="O317" s="830"/>
      <c r="P317" s="830"/>
      <c r="Q317" s="813"/>
      <c r="R317" s="813"/>
      <c r="S317" s="813"/>
      <c r="T317" s="1071"/>
      <c r="U317" s="1147"/>
      <c r="V317" s="814"/>
      <c r="W317" s="814"/>
      <c r="X317" s="814"/>
      <c r="Y317" s="814"/>
      <c r="Z317" s="814"/>
      <c r="AA317" s="814"/>
      <c r="AB317" s="814"/>
      <c r="AC317" s="815"/>
      <c r="AD317" s="953"/>
      <c r="AE317" s="1545"/>
    </row>
    <row r="318" spans="1:31" s="1178" customFormat="1" ht="15.75">
      <c r="A318" s="1304" t="s">
        <v>774</v>
      </c>
      <c r="B318" s="663" t="s">
        <v>1031</v>
      </c>
      <c r="C318" s="663"/>
      <c r="D318" s="663"/>
      <c r="E318" s="1292">
        <v>750</v>
      </c>
      <c r="F318" s="727">
        <v>150</v>
      </c>
      <c r="G318" s="727">
        <f t="shared" si="234"/>
        <v>112.5</v>
      </c>
      <c r="H318" s="1288"/>
      <c r="I318" s="811"/>
      <c r="J318" s="891"/>
      <c r="K318" s="830"/>
      <c r="L318" s="830"/>
      <c r="M318" s="830"/>
      <c r="N318" s="830"/>
      <c r="O318" s="830"/>
      <c r="P318" s="830"/>
      <c r="Q318" s="813"/>
      <c r="R318" s="813"/>
      <c r="S318" s="813"/>
      <c r="T318" s="1071"/>
      <c r="U318" s="1147"/>
      <c r="V318" s="814"/>
      <c r="W318" s="814"/>
      <c r="X318" s="814"/>
      <c r="Y318" s="814"/>
      <c r="Z318" s="814"/>
      <c r="AA318" s="814"/>
      <c r="AB318" s="814"/>
      <c r="AC318" s="815"/>
      <c r="AD318" s="953"/>
      <c r="AE318" s="1545"/>
    </row>
    <row r="319" spans="1:31" s="1178" customFormat="1" ht="15.75">
      <c r="A319" s="1304" t="s">
        <v>799</v>
      </c>
      <c r="B319" s="663" t="s">
        <v>1031</v>
      </c>
      <c r="C319" s="663"/>
      <c r="D319" s="663"/>
      <c r="E319" s="1292">
        <v>135</v>
      </c>
      <c r="F319" s="727">
        <v>150</v>
      </c>
      <c r="G319" s="727">
        <f t="shared" si="234"/>
        <v>20.25</v>
      </c>
      <c r="H319" s="1288"/>
      <c r="I319" s="811"/>
      <c r="J319" s="891"/>
      <c r="K319" s="830"/>
      <c r="L319" s="830"/>
      <c r="M319" s="830"/>
      <c r="N319" s="830"/>
      <c r="O319" s="830"/>
      <c r="P319" s="830"/>
      <c r="Q319" s="813"/>
      <c r="R319" s="813"/>
      <c r="S319" s="813"/>
      <c r="T319" s="1071"/>
      <c r="U319" s="1147"/>
      <c r="V319" s="814"/>
      <c r="W319" s="814"/>
      <c r="X319" s="814"/>
      <c r="Y319" s="814"/>
      <c r="Z319" s="814"/>
      <c r="AA319" s="814"/>
      <c r="AB319" s="814"/>
      <c r="AC319" s="815"/>
      <c r="AD319" s="953"/>
      <c r="AE319" s="1545"/>
    </row>
    <row r="320" spans="1:31" s="1178" customFormat="1" ht="15.75">
      <c r="A320" s="1304" t="s">
        <v>157</v>
      </c>
      <c r="B320" s="663" t="s">
        <v>1031</v>
      </c>
      <c r="C320" s="663"/>
      <c r="D320" s="663"/>
      <c r="E320" s="1292">
        <v>1195</v>
      </c>
      <c r="F320" s="727">
        <v>150</v>
      </c>
      <c r="G320" s="727">
        <f t="shared" si="234"/>
        <v>179.25</v>
      </c>
      <c r="H320" s="1288"/>
      <c r="I320" s="811"/>
      <c r="J320" s="891"/>
      <c r="K320" s="830"/>
      <c r="L320" s="830"/>
      <c r="M320" s="830"/>
      <c r="N320" s="830"/>
      <c r="O320" s="830"/>
      <c r="P320" s="830"/>
      <c r="Q320" s="830"/>
      <c r="R320" s="813"/>
      <c r="S320" s="813"/>
      <c r="T320" s="1071"/>
      <c r="U320" s="1147"/>
      <c r="V320" s="814"/>
      <c r="W320" s="814"/>
      <c r="X320" s="814"/>
      <c r="Y320" s="814"/>
      <c r="Z320" s="814"/>
      <c r="AA320" s="814"/>
      <c r="AB320" s="814"/>
      <c r="AC320" s="815"/>
      <c r="AD320" s="953"/>
      <c r="AE320" s="1551"/>
    </row>
    <row r="321" spans="1:32" s="1178" customFormat="1" ht="15.75">
      <c r="A321" s="1304" t="s">
        <v>781</v>
      </c>
      <c r="B321" s="663" t="s">
        <v>1031</v>
      </c>
      <c r="C321" s="663"/>
      <c r="D321" s="663"/>
      <c r="E321" s="1292">
        <v>280</v>
      </c>
      <c r="F321" s="727">
        <v>150</v>
      </c>
      <c r="G321" s="727">
        <f t="shared" si="234"/>
        <v>42</v>
      </c>
      <c r="H321" s="1288"/>
      <c r="I321" s="811"/>
      <c r="J321" s="891"/>
      <c r="K321" s="830"/>
      <c r="L321" s="830"/>
      <c r="M321" s="830"/>
      <c r="N321" s="830"/>
      <c r="O321" s="830"/>
      <c r="P321" s="830"/>
      <c r="Q321" s="830"/>
      <c r="R321" s="813"/>
      <c r="S321" s="813"/>
      <c r="T321" s="1071"/>
      <c r="U321" s="1147"/>
      <c r="V321" s="814"/>
      <c r="W321" s="814"/>
      <c r="X321" s="814"/>
      <c r="Y321" s="814"/>
      <c r="Z321" s="814"/>
      <c r="AA321" s="814"/>
      <c r="AB321" s="814"/>
      <c r="AC321" s="815"/>
      <c r="AD321" s="953"/>
      <c r="AE321" s="1545"/>
    </row>
    <row r="322" spans="1:32" s="1178" customFormat="1" ht="15.75">
      <c r="A322" s="1304" t="s">
        <v>158</v>
      </c>
      <c r="B322" s="663" t="s">
        <v>1031</v>
      </c>
      <c r="C322" s="663"/>
      <c r="D322" s="663"/>
      <c r="E322" s="1292">
        <v>990</v>
      </c>
      <c r="F322" s="727">
        <v>150</v>
      </c>
      <c r="G322" s="727">
        <f t="shared" si="234"/>
        <v>148.5</v>
      </c>
      <c r="H322" s="1288"/>
      <c r="I322" s="811"/>
      <c r="J322" s="891"/>
      <c r="K322" s="830"/>
      <c r="L322" s="830"/>
      <c r="M322" s="830"/>
      <c r="N322" s="830"/>
      <c r="O322" s="830"/>
      <c r="P322" s="830"/>
      <c r="Q322" s="830"/>
      <c r="R322" s="813"/>
      <c r="S322" s="813"/>
      <c r="T322" s="1071"/>
      <c r="U322" s="1147"/>
      <c r="V322" s="814"/>
      <c r="W322" s="814"/>
      <c r="X322" s="814"/>
      <c r="Y322" s="814"/>
      <c r="Z322" s="814"/>
      <c r="AA322" s="814"/>
      <c r="AB322" s="814"/>
      <c r="AC322" s="815"/>
      <c r="AD322" s="953"/>
      <c r="AE322" s="1545"/>
    </row>
    <row r="323" spans="1:32" s="1178" customFormat="1" ht="15.75">
      <c r="A323" s="1304" t="s">
        <v>159</v>
      </c>
      <c r="B323" s="663" t="s">
        <v>1031</v>
      </c>
      <c r="C323" s="663"/>
      <c r="D323" s="663"/>
      <c r="E323" s="1292">
        <v>1180</v>
      </c>
      <c r="F323" s="727">
        <v>150</v>
      </c>
      <c r="G323" s="727">
        <f t="shared" si="234"/>
        <v>177</v>
      </c>
      <c r="H323" s="1288"/>
      <c r="I323" s="811"/>
      <c r="J323" s="891"/>
      <c r="K323" s="830"/>
      <c r="L323" s="830"/>
      <c r="M323" s="830"/>
      <c r="N323" s="830"/>
      <c r="O323" s="830"/>
      <c r="P323" s="830"/>
      <c r="Q323" s="830"/>
      <c r="R323" s="813"/>
      <c r="S323" s="813"/>
      <c r="T323" s="1071"/>
      <c r="U323" s="1147"/>
      <c r="V323" s="814"/>
      <c r="W323" s="814"/>
      <c r="X323" s="814"/>
      <c r="Y323" s="814"/>
      <c r="Z323" s="814"/>
      <c r="AA323" s="814"/>
      <c r="AB323" s="814"/>
      <c r="AC323" s="815"/>
      <c r="AD323" s="953"/>
      <c r="AE323" s="1545"/>
    </row>
    <row r="324" spans="1:32" s="1178" customFormat="1" ht="15.75">
      <c r="A324" s="1304" t="s">
        <v>153</v>
      </c>
      <c r="B324" s="663" t="s">
        <v>1031</v>
      </c>
      <c r="C324" s="663"/>
      <c r="D324" s="663"/>
      <c r="E324" s="1292">
        <v>1700</v>
      </c>
      <c r="F324" s="727">
        <v>150</v>
      </c>
      <c r="G324" s="727">
        <f t="shared" si="234"/>
        <v>255</v>
      </c>
      <c r="H324" s="1288"/>
      <c r="I324" s="811"/>
      <c r="J324" s="891"/>
      <c r="K324" s="830"/>
      <c r="L324" s="830"/>
      <c r="M324" s="830"/>
      <c r="N324" s="830"/>
      <c r="O324" s="830"/>
      <c r="P324" s="813"/>
      <c r="Q324" s="813"/>
      <c r="R324" s="813"/>
      <c r="S324" s="813"/>
      <c r="T324" s="1071"/>
      <c r="U324" s="1147"/>
      <c r="V324" s="814"/>
      <c r="W324" s="814"/>
      <c r="X324" s="814"/>
      <c r="Y324" s="814"/>
      <c r="Z324" s="814"/>
      <c r="AA324" s="814"/>
      <c r="AB324" s="814"/>
      <c r="AC324" s="815"/>
      <c r="AD324" s="953"/>
      <c r="AE324" s="1545"/>
    </row>
    <row r="325" spans="1:32" s="1178" customFormat="1" ht="15.75">
      <c r="A325" s="1304" t="s">
        <v>483</v>
      </c>
      <c r="B325" s="663" t="s">
        <v>1031</v>
      </c>
      <c r="C325" s="663"/>
      <c r="D325" s="663"/>
      <c r="E325" s="1292">
        <v>1200</v>
      </c>
      <c r="F325" s="727">
        <v>150</v>
      </c>
      <c r="G325" s="727">
        <f t="shared" si="234"/>
        <v>180</v>
      </c>
      <c r="H325" s="815"/>
      <c r="I325" s="811"/>
      <c r="J325" s="891"/>
      <c r="K325" s="830"/>
      <c r="L325" s="830"/>
      <c r="M325" s="830"/>
      <c r="N325" s="830"/>
      <c r="O325" s="830"/>
      <c r="P325" s="813"/>
      <c r="Q325" s="813"/>
      <c r="R325" s="813"/>
      <c r="S325" s="813"/>
      <c r="T325" s="1071"/>
      <c r="U325" s="1147"/>
      <c r="V325" s="814"/>
      <c r="W325" s="814"/>
      <c r="X325" s="814"/>
      <c r="Y325" s="814"/>
      <c r="Z325" s="814"/>
      <c r="AA325" s="814"/>
      <c r="AB325" s="814"/>
      <c r="AC325" s="815"/>
      <c r="AD325" s="953"/>
      <c r="AE325" s="1545"/>
    </row>
    <row r="326" spans="1:32" s="1178" customFormat="1" ht="15.75">
      <c r="A326" s="1304" t="s">
        <v>150</v>
      </c>
      <c r="B326" s="663" t="s">
        <v>1031</v>
      </c>
      <c r="C326" s="663"/>
      <c r="D326" s="663"/>
      <c r="E326" s="1292">
        <v>1080</v>
      </c>
      <c r="F326" s="727">
        <v>150</v>
      </c>
      <c r="G326" s="727">
        <f t="shared" si="234"/>
        <v>162</v>
      </c>
      <c r="H326" s="1288"/>
      <c r="I326" s="811"/>
      <c r="J326" s="891"/>
      <c r="K326" s="830"/>
      <c r="L326" s="830"/>
      <c r="M326" s="830"/>
      <c r="N326" s="830"/>
      <c r="O326" s="830"/>
      <c r="P326" s="813"/>
      <c r="Q326" s="813"/>
      <c r="R326" s="813"/>
      <c r="S326" s="813"/>
      <c r="T326" s="1071"/>
      <c r="U326" s="1147"/>
      <c r="V326" s="814"/>
      <c r="W326" s="814"/>
      <c r="X326" s="814"/>
      <c r="Y326" s="814"/>
      <c r="Z326" s="814"/>
      <c r="AA326" s="814"/>
      <c r="AB326" s="814"/>
      <c r="AC326" s="815"/>
      <c r="AD326" s="953"/>
      <c r="AE326" s="1545"/>
    </row>
    <row r="327" spans="1:32" s="1178" customFormat="1" ht="15.75">
      <c r="A327" s="1304" t="s">
        <v>151</v>
      </c>
      <c r="B327" s="663" t="s">
        <v>1031</v>
      </c>
      <c r="C327" s="663"/>
      <c r="D327" s="663"/>
      <c r="E327" s="1292">
        <v>320</v>
      </c>
      <c r="F327" s="727">
        <v>150</v>
      </c>
      <c r="G327" s="727">
        <f t="shared" si="234"/>
        <v>48</v>
      </c>
      <c r="H327" s="1288"/>
      <c r="I327" s="811"/>
      <c r="J327" s="891"/>
      <c r="K327" s="830"/>
      <c r="L327" s="830"/>
      <c r="M327" s="830"/>
      <c r="N327" s="830"/>
      <c r="O327" s="830"/>
      <c r="P327" s="813"/>
      <c r="Q327" s="813"/>
      <c r="R327" s="813"/>
      <c r="S327" s="813"/>
      <c r="T327" s="1071"/>
      <c r="U327" s="1147"/>
      <c r="V327" s="814"/>
      <c r="W327" s="814"/>
      <c r="X327" s="814"/>
      <c r="Y327" s="814"/>
      <c r="Z327" s="814"/>
      <c r="AA327" s="814"/>
      <c r="AB327" s="814"/>
      <c r="AC327" s="815"/>
      <c r="AD327" s="953"/>
      <c r="AE327" s="1545"/>
    </row>
    <row r="328" spans="1:32" s="1178" customFormat="1" ht="15.75">
      <c r="A328" s="1304" t="s">
        <v>152</v>
      </c>
      <c r="B328" s="663" t="s">
        <v>1031</v>
      </c>
      <c r="C328" s="663"/>
      <c r="D328" s="663"/>
      <c r="E328" s="1292">
        <v>700</v>
      </c>
      <c r="F328" s="727">
        <v>150</v>
      </c>
      <c r="G328" s="727">
        <f t="shared" si="234"/>
        <v>105</v>
      </c>
      <c r="H328" s="1288"/>
      <c r="I328" s="811"/>
      <c r="J328" s="891"/>
      <c r="K328" s="830"/>
      <c r="L328" s="830"/>
      <c r="M328" s="830"/>
      <c r="N328" s="830"/>
      <c r="O328" s="830"/>
      <c r="P328" s="813"/>
      <c r="Q328" s="813"/>
      <c r="R328" s="813"/>
      <c r="S328" s="813"/>
      <c r="T328" s="1071"/>
      <c r="U328" s="1147"/>
      <c r="V328" s="814"/>
      <c r="W328" s="814"/>
      <c r="X328" s="814"/>
      <c r="Y328" s="814"/>
      <c r="Z328" s="814"/>
      <c r="AA328" s="814"/>
      <c r="AB328" s="814"/>
      <c r="AC328" s="815"/>
      <c r="AD328" s="953"/>
      <c r="AE328" s="1545"/>
    </row>
    <row r="329" spans="1:32" ht="15.75">
      <c r="A329" s="844"/>
      <c r="B329" s="663"/>
      <c r="C329" s="663"/>
      <c r="D329" s="663"/>
      <c r="E329" s="838"/>
      <c r="F329" s="663"/>
      <c r="G329" s="663"/>
      <c r="H329" s="926"/>
      <c r="I329" s="804"/>
      <c r="J329" s="771"/>
      <c r="K329" s="706"/>
      <c r="L329" s="706"/>
      <c r="M329" s="772"/>
      <c r="N329" s="772"/>
      <c r="O329" s="772"/>
      <c r="P329" s="772"/>
      <c r="Q329" s="772"/>
      <c r="R329" s="772"/>
      <c r="S329" s="772"/>
      <c r="T329" s="1049"/>
      <c r="U329" s="805"/>
      <c r="V329" s="789"/>
      <c r="W329" s="789"/>
      <c r="X329" s="789"/>
      <c r="Y329" s="789"/>
      <c r="Z329" s="789"/>
      <c r="AA329" s="789"/>
      <c r="AB329" s="789"/>
      <c r="AC329" s="790"/>
      <c r="AD329" s="848"/>
      <c r="AE329" s="1545"/>
      <c r="AF329" s="968"/>
    </row>
    <row r="330" spans="1:32" s="1178" customFormat="1" ht="15.75">
      <c r="A330" s="1073" t="s">
        <v>875</v>
      </c>
      <c r="B330" s="663"/>
      <c r="C330" s="663"/>
      <c r="D330" s="663"/>
      <c r="E330" s="727">
        <v>26080</v>
      </c>
      <c r="F330" s="677">
        <v>150</v>
      </c>
      <c r="G330" s="677">
        <f t="shared" si="234"/>
        <v>3912</v>
      </c>
      <c r="H330" s="943"/>
      <c r="I330" s="1140"/>
      <c r="J330" s="1175"/>
      <c r="K330" s="1173"/>
      <c r="L330" s="1173"/>
      <c r="M330" s="1174"/>
      <c r="N330" s="1174"/>
      <c r="O330" s="1174"/>
      <c r="P330" s="1174"/>
      <c r="Q330" s="1174"/>
      <c r="R330" s="1174"/>
      <c r="S330" s="1174"/>
      <c r="T330" s="1071"/>
      <c r="U330" s="1510"/>
      <c r="V330" s="1176"/>
      <c r="W330" s="1176"/>
      <c r="X330" s="1176"/>
      <c r="Y330" s="1176"/>
      <c r="Z330" s="1176"/>
      <c r="AA330" s="1176"/>
      <c r="AB330" s="1176"/>
      <c r="AC330" s="943"/>
      <c r="AD330" s="1177"/>
      <c r="AE330" s="1547"/>
    </row>
    <row r="331" spans="1:32" ht="15.75">
      <c r="A331" s="1305" t="s">
        <v>762</v>
      </c>
      <c r="B331" s="663" t="s">
        <v>1031</v>
      </c>
      <c r="C331" s="663"/>
      <c r="D331" s="663"/>
      <c r="E331" s="1408">
        <v>2021.4</v>
      </c>
      <c r="F331" s="671"/>
      <c r="G331" s="671"/>
      <c r="H331" s="803"/>
      <c r="I331" s="800"/>
      <c r="J331" s="801"/>
      <c r="K331" s="673"/>
      <c r="L331" s="672"/>
      <c r="M331" s="673"/>
      <c r="N331" s="673"/>
      <c r="O331" s="673"/>
      <c r="P331" s="673"/>
      <c r="Q331" s="673"/>
      <c r="R331" s="673"/>
      <c r="S331" s="673"/>
      <c r="T331" s="1049"/>
      <c r="U331" s="802"/>
      <c r="V331" s="668"/>
      <c r="W331" s="668"/>
      <c r="X331" s="668"/>
      <c r="Y331" s="668"/>
      <c r="Z331" s="668"/>
      <c r="AA331" s="668"/>
      <c r="AB331" s="668"/>
      <c r="AC331" s="803"/>
      <c r="AD331" s="948"/>
      <c r="AE331" s="1547"/>
    </row>
    <row r="332" spans="1:32" ht="15.75">
      <c r="A332" s="1305" t="s">
        <v>763</v>
      </c>
      <c r="B332" s="663" t="s">
        <v>1031</v>
      </c>
      <c r="C332" s="663"/>
      <c r="D332" s="663"/>
      <c r="E332" s="1408">
        <v>517.5</v>
      </c>
      <c r="F332" s="671"/>
      <c r="G332" s="671"/>
      <c r="H332" s="803"/>
      <c r="I332" s="800"/>
      <c r="J332" s="801"/>
      <c r="K332" s="673"/>
      <c r="L332" s="672"/>
      <c r="M332" s="673"/>
      <c r="N332" s="673"/>
      <c r="O332" s="673"/>
      <c r="P332" s="673"/>
      <c r="Q332" s="673"/>
      <c r="R332" s="673"/>
      <c r="S332" s="673"/>
      <c r="T332" s="1049"/>
      <c r="U332" s="802"/>
      <c r="V332" s="668"/>
      <c r="W332" s="668"/>
      <c r="X332" s="668"/>
      <c r="Y332" s="668"/>
      <c r="Z332" s="668"/>
      <c r="AA332" s="668"/>
      <c r="AB332" s="668"/>
      <c r="AC332" s="803"/>
      <c r="AD332" s="948"/>
      <c r="AE332" s="1547"/>
    </row>
    <row r="333" spans="1:32" ht="15.75">
      <c r="A333" s="1305" t="s">
        <v>764</v>
      </c>
      <c r="B333" s="663" t="s">
        <v>1031</v>
      </c>
      <c r="C333" s="663"/>
      <c r="D333" s="663"/>
      <c r="E333" s="1408">
        <v>1670.7</v>
      </c>
      <c r="F333" s="671"/>
      <c r="G333" s="671"/>
      <c r="H333" s="803"/>
      <c r="I333" s="800"/>
      <c r="J333" s="801"/>
      <c r="K333" s="673"/>
      <c r="L333" s="672"/>
      <c r="M333" s="673"/>
      <c r="N333" s="673"/>
      <c r="O333" s="673"/>
      <c r="P333" s="673"/>
      <c r="Q333" s="673"/>
      <c r="R333" s="673"/>
      <c r="S333" s="673"/>
      <c r="T333" s="1049"/>
      <c r="U333" s="802"/>
      <c r="V333" s="668"/>
      <c r="W333" s="668"/>
      <c r="X333" s="668"/>
      <c r="Y333" s="668"/>
      <c r="Z333" s="668"/>
      <c r="AA333" s="668"/>
      <c r="AB333" s="668"/>
      <c r="AC333" s="803"/>
      <c r="AD333" s="948"/>
      <c r="AE333" s="1547"/>
    </row>
    <row r="334" spans="1:32" ht="15.75">
      <c r="A334" s="1305" t="s">
        <v>765</v>
      </c>
      <c r="B334" s="663" t="s">
        <v>1031</v>
      </c>
      <c r="C334" s="663"/>
      <c r="D334" s="663"/>
      <c r="E334" s="1408">
        <v>906.1</v>
      </c>
      <c r="F334" s="671"/>
      <c r="G334" s="671"/>
      <c r="H334" s="803"/>
      <c r="I334" s="800"/>
      <c r="J334" s="801"/>
      <c r="K334" s="673"/>
      <c r="L334" s="672"/>
      <c r="M334" s="673"/>
      <c r="N334" s="673"/>
      <c r="O334" s="673"/>
      <c r="P334" s="673"/>
      <c r="Q334" s="673"/>
      <c r="R334" s="673"/>
      <c r="S334" s="673"/>
      <c r="T334" s="1049"/>
      <c r="U334" s="802"/>
      <c r="V334" s="668"/>
      <c r="W334" s="668"/>
      <c r="X334" s="668"/>
      <c r="Y334" s="668"/>
      <c r="Z334" s="668"/>
      <c r="AA334" s="668"/>
      <c r="AB334" s="668"/>
      <c r="AC334" s="803"/>
      <c r="AD334" s="948"/>
      <c r="AE334" s="1547"/>
    </row>
    <row r="335" spans="1:32" ht="15.75">
      <c r="A335" s="1305" t="s">
        <v>767</v>
      </c>
      <c r="B335" s="663" t="s">
        <v>1031</v>
      </c>
      <c r="C335" s="663"/>
      <c r="D335" s="663"/>
      <c r="E335" s="1408">
        <v>503.5</v>
      </c>
      <c r="F335" s="671"/>
      <c r="G335" s="671"/>
      <c r="H335" s="803"/>
      <c r="I335" s="800"/>
      <c r="J335" s="801"/>
      <c r="K335" s="673"/>
      <c r="L335" s="672"/>
      <c r="M335" s="673"/>
      <c r="N335" s="673"/>
      <c r="O335" s="673"/>
      <c r="P335" s="673"/>
      <c r="Q335" s="673"/>
      <c r="R335" s="673"/>
      <c r="S335" s="673"/>
      <c r="T335" s="1049"/>
      <c r="U335" s="802"/>
      <c r="V335" s="668"/>
      <c r="W335" s="668"/>
      <c r="X335" s="668"/>
      <c r="Y335" s="668"/>
      <c r="Z335" s="668"/>
      <c r="AA335" s="668"/>
      <c r="AB335" s="668"/>
      <c r="AC335" s="803"/>
      <c r="AD335" s="948"/>
      <c r="AE335" s="1553"/>
    </row>
    <row r="336" spans="1:32" ht="15.75">
      <c r="A336" s="1305" t="s">
        <v>768</v>
      </c>
      <c r="B336" s="663" t="s">
        <v>1031</v>
      </c>
      <c r="C336" s="663"/>
      <c r="D336" s="663"/>
      <c r="E336" s="1408">
        <v>548.79999999999995</v>
      </c>
      <c r="F336" s="671"/>
      <c r="G336" s="671"/>
      <c r="H336" s="803"/>
      <c r="I336" s="800"/>
      <c r="J336" s="801"/>
      <c r="K336" s="673"/>
      <c r="L336" s="672"/>
      <c r="M336" s="673"/>
      <c r="N336" s="673"/>
      <c r="O336" s="673"/>
      <c r="P336" s="673"/>
      <c r="Q336" s="673"/>
      <c r="R336" s="673"/>
      <c r="S336" s="673"/>
      <c r="T336" s="1049"/>
      <c r="U336" s="802"/>
      <c r="V336" s="668"/>
      <c r="W336" s="668"/>
      <c r="X336" s="668"/>
      <c r="Y336" s="668"/>
      <c r="Z336" s="668"/>
      <c r="AA336" s="668"/>
      <c r="AB336" s="668"/>
      <c r="AC336" s="803"/>
      <c r="AD336" s="948"/>
      <c r="AE336" s="1553"/>
    </row>
    <row r="337" spans="1:31" ht="15.75">
      <c r="A337" s="1305" t="s">
        <v>770</v>
      </c>
      <c r="B337" s="663" t="s">
        <v>1031</v>
      </c>
      <c r="C337" s="663"/>
      <c r="D337" s="663"/>
      <c r="E337" s="1408">
        <v>2240.6</v>
      </c>
      <c r="F337" s="671"/>
      <c r="G337" s="671"/>
      <c r="H337" s="803"/>
      <c r="I337" s="800"/>
      <c r="J337" s="801"/>
      <c r="K337" s="673"/>
      <c r="L337" s="672"/>
      <c r="M337" s="673"/>
      <c r="N337" s="673"/>
      <c r="O337" s="673"/>
      <c r="P337" s="673"/>
      <c r="Q337" s="673"/>
      <c r="R337" s="673"/>
      <c r="S337" s="673"/>
      <c r="T337" s="1049"/>
      <c r="U337" s="802"/>
      <c r="V337" s="668"/>
      <c r="W337" s="668"/>
      <c r="X337" s="668"/>
      <c r="Y337" s="668"/>
      <c r="Z337" s="668"/>
      <c r="AA337" s="668"/>
      <c r="AB337" s="668"/>
      <c r="AC337" s="803"/>
      <c r="AD337" s="948"/>
      <c r="AE337" s="1553"/>
    </row>
    <row r="338" spans="1:31" ht="15.75">
      <c r="A338" s="1305" t="s">
        <v>771</v>
      </c>
      <c r="B338" s="663" t="s">
        <v>1031</v>
      </c>
      <c r="C338" s="663"/>
      <c r="D338" s="663"/>
      <c r="E338" s="1408">
        <v>1343.4</v>
      </c>
      <c r="F338" s="671"/>
      <c r="G338" s="671"/>
      <c r="H338" s="803"/>
      <c r="I338" s="800"/>
      <c r="J338" s="801"/>
      <c r="K338" s="673"/>
      <c r="L338" s="672"/>
      <c r="M338" s="673"/>
      <c r="N338" s="673"/>
      <c r="O338" s="673"/>
      <c r="P338" s="673"/>
      <c r="Q338" s="673"/>
      <c r="R338" s="673"/>
      <c r="S338" s="673"/>
      <c r="T338" s="1049"/>
      <c r="U338" s="802"/>
      <c r="V338" s="668"/>
      <c r="W338" s="668"/>
      <c r="X338" s="668"/>
      <c r="Y338" s="668"/>
      <c r="Z338" s="668"/>
      <c r="AA338" s="668"/>
      <c r="AB338" s="668"/>
      <c r="AC338" s="803"/>
      <c r="AD338" s="948"/>
      <c r="AE338" s="1553"/>
    </row>
    <row r="339" spans="1:31" ht="15.75">
      <c r="A339" s="1305" t="s">
        <v>772</v>
      </c>
      <c r="B339" s="663" t="s">
        <v>1031</v>
      </c>
      <c r="C339" s="663"/>
      <c r="D339" s="663"/>
      <c r="E339" s="1408">
        <v>642</v>
      </c>
      <c r="F339" s="671"/>
      <c r="G339" s="671"/>
      <c r="H339" s="803"/>
      <c r="I339" s="800"/>
      <c r="J339" s="801"/>
      <c r="K339" s="673"/>
      <c r="L339" s="672"/>
      <c r="M339" s="673"/>
      <c r="N339" s="673"/>
      <c r="O339" s="673"/>
      <c r="P339" s="673"/>
      <c r="Q339" s="673"/>
      <c r="R339" s="673"/>
      <c r="S339" s="673"/>
      <c r="T339" s="1049"/>
      <c r="U339" s="802"/>
      <c r="V339" s="668"/>
      <c r="W339" s="668"/>
      <c r="X339" s="668"/>
      <c r="Y339" s="668"/>
      <c r="Z339" s="668"/>
      <c r="AA339" s="668"/>
      <c r="AB339" s="668"/>
      <c r="AC339" s="803"/>
      <c r="AD339" s="948"/>
      <c r="AE339" s="1553"/>
    </row>
    <row r="340" spans="1:31" ht="15.75">
      <c r="A340" s="1305" t="s">
        <v>773</v>
      </c>
      <c r="B340" s="663" t="s">
        <v>1031</v>
      </c>
      <c r="C340" s="663"/>
      <c r="D340" s="663"/>
      <c r="E340" s="1408">
        <v>220.5</v>
      </c>
      <c r="F340" s="671"/>
      <c r="G340" s="671"/>
      <c r="H340" s="803"/>
      <c r="I340" s="800"/>
      <c r="J340" s="801"/>
      <c r="K340" s="673"/>
      <c r="L340" s="672"/>
      <c r="M340" s="673"/>
      <c r="N340" s="673"/>
      <c r="O340" s="673"/>
      <c r="P340" s="673"/>
      <c r="Q340" s="673"/>
      <c r="R340" s="673"/>
      <c r="S340" s="673"/>
      <c r="T340" s="1049"/>
      <c r="U340" s="802"/>
      <c r="V340" s="668"/>
      <c r="W340" s="668"/>
      <c r="X340" s="668"/>
      <c r="Y340" s="668"/>
      <c r="Z340" s="668"/>
      <c r="AA340" s="668"/>
      <c r="AB340" s="668"/>
      <c r="AC340" s="803"/>
      <c r="AD340" s="948"/>
      <c r="AE340" s="1553"/>
    </row>
    <row r="341" spans="1:31" ht="15.75">
      <c r="A341" s="1305" t="s">
        <v>775</v>
      </c>
      <c r="B341" s="663" t="s">
        <v>1031</v>
      </c>
      <c r="C341" s="663"/>
      <c r="D341" s="663"/>
      <c r="E341" s="1408">
        <v>335.2</v>
      </c>
      <c r="F341" s="671"/>
      <c r="G341" s="671"/>
      <c r="H341" s="803"/>
      <c r="I341" s="800"/>
      <c r="J341" s="801"/>
      <c r="K341" s="673"/>
      <c r="L341" s="672"/>
      <c r="M341" s="673"/>
      <c r="N341" s="673"/>
      <c r="O341" s="673"/>
      <c r="P341" s="673"/>
      <c r="Q341" s="673"/>
      <c r="R341" s="673"/>
      <c r="S341" s="673"/>
      <c r="T341" s="1049"/>
      <c r="U341" s="802"/>
      <c r="V341" s="668"/>
      <c r="W341" s="668"/>
      <c r="X341" s="668"/>
      <c r="Y341" s="668"/>
      <c r="Z341" s="668"/>
      <c r="AA341" s="668"/>
      <c r="AB341" s="668"/>
      <c r="AC341" s="803"/>
      <c r="AD341" s="948"/>
      <c r="AE341" s="1553"/>
    </row>
    <row r="342" spans="1:31" ht="15.75">
      <c r="A342" s="1305" t="s">
        <v>975</v>
      </c>
      <c r="B342" s="663" t="s">
        <v>1031</v>
      </c>
      <c r="C342" s="663"/>
      <c r="D342" s="663"/>
      <c r="E342" s="1408">
        <v>296.5</v>
      </c>
      <c r="F342" s="671"/>
      <c r="G342" s="671"/>
      <c r="H342" s="803"/>
      <c r="I342" s="800"/>
      <c r="J342" s="801"/>
      <c r="K342" s="673"/>
      <c r="L342" s="672"/>
      <c r="M342" s="673"/>
      <c r="N342" s="673"/>
      <c r="O342" s="673"/>
      <c r="P342" s="673"/>
      <c r="Q342" s="673"/>
      <c r="R342" s="673"/>
      <c r="S342" s="673"/>
      <c r="T342" s="1049"/>
      <c r="U342" s="802"/>
      <c r="V342" s="668"/>
      <c r="W342" s="668"/>
      <c r="X342" s="668"/>
      <c r="Y342" s="668"/>
      <c r="Z342" s="668"/>
      <c r="AA342" s="668"/>
      <c r="AB342" s="668"/>
      <c r="AC342" s="803"/>
      <c r="AD342" s="948"/>
      <c r="AE342" s="1553"/>
    </row>
    <row r="343" spans="1:31">
      <c r="A343" s="1305" t="s">
        <v>776</v>
      </c>
      <c r="B343" s="663" t="s">
        <v>1031</v>
      </c>
      <c r="C343" s="663"/>
      <c r="D343" s="663"/>
      <c r="E343" s="1408">
        <v>345.5</v>
      </c>
      <c r="F343" s="671"/>
      <c r="G343" s="671"/>
      <c r="H343" s="803"/>
      <c r="I343" s="800"/>
      <c r="J343" s="801"/>
      <c r="K343" s="673"/>
      <c r="L343" s="672"/>
      <c r="M343" s="673"/>
      <c r="N343" s="673"/>
      <c r="O343" s="673"/>
      <c r="P343" s="673"/>
      <c r="Q343" s="673"/>
      <c r="R343" s="673"/>
      <c r="S343" s="673"/>
      <c r="T343" s="1049"/>
      <c r="U343" s="802"/>
      <c r="V343" s="668"/>
      <c r="W343" s="668"/>
      <c r="X343" s="668"/>
      <c r="Y343" s="668"/>
      <c r="Z343" s="668"/>
      <c r="AA343" s="668"/>
      <c r="AB343" s="668"/>
      <c r="AC343" s="803"/>
      <c r="AD343" s="948"/>
      <c r="AE343" s="1544"/>
    </row>
    <row r="344" spans="1:31">
      <c r="A344" s="1305" t="s">
        <v>777</v>
      </c>
      <c r="B344" s="663" t="s">
        <v>1031</v>
      </c>
      <c r="C344" s="663"/>
      <c r="D344" s="663"/>
      <c r="E344" s="1408">
        <v>549</v>
      </c>
      <c r="F344" s="671"/>
      <c r="G344" s="671"/>
      <c r="H344" s="803"/>
      <c r="I344" s="800"/>
      <c r="J344" s="801"/>
      <c r="K344" s="673"/>
      <c r="L344" s="672"/>
      <c r="M344" s="673"/>
      <c r="N344" s="673"/>
      <c r="O344" s="673"/>
      <c r="P344" s="673"/>
      <c r="Q344" s="673"/>
      <c r="R344" s="673"/>
      <c r="S344" s="673"/>
      <c r="T344" s="1049"/>
      <c r="U344" s="802"/>
      <c r="V344" s="668"/>
      <c r="W344" s="668"/>
      <c r="X344" s="668"/>
      <c r="Y344" s="668"/>
      <c r="Z344" s="668"/>
      <c r="AA344" s="668"/>
      <c r="AB344" s="668"/>
      <c r="AC344" s="803"/>
      <c r="AD344" s="948"/>
      <c r="AE344" s="1544"/>
    </row>
    <row r="345" spans="1:31">
      <c r="A345" s="1305" t="s">
        <v>778</v>
      </c>
      <c r="B345" s="663" t="s">
        <v>1031</v>
      </c>
      <c r="C345" s="663"/>
      <c r="D345" s="663"/>
      <c r="E345" s="1408">
        <v>1195.5</v>
      </c>
      <c r="F345" s="671"/>
      <c r="G345" s="671"/>
      <c r="H345" s="803"/>
      <c r="I345" s="800"/>
      <c r="J345" s="801"/>
      <c r="K345" s="673"/>
      <c r="L345" s="672"/>
      <c r="M345" s="673"/>
      <c r="N345" s="673"/>
      <c r="O345" s="673"/>
      <c r="P345" s="673"/>
      <c r="Q345" s="673"/>
      <c r="R345" s="673"/>
      <c r="S345" s="673"/>
      <c r="T345" s="1049"/>
      <c r="U345" s="802"/>
      <c r="V345" s="668"/>
      <c r="W345" s="668"/>
      <c r="X345" s="668"/>
      <c r="Y345" s="668"/>
      <c r="Z345" s="668"/>
      <c r="AA345" s="668"/>
      <c r="AB345" s="668"/>
      <c r="AC345" s="803"/>
      <c r="AD345" s="948"/>
      <c r="AE345" s="1544"/>
    </row>
    <row r="346" spans="1:31" ht="15.75">
      <c r="A346" s="1305" t="s">
        <v>779</v>
      </c>
      <c r="B346" s="663" t="s">
        <v>1031</v>
      </c>
      <c r="C346" s="663"/>
      <c r="D346" s="663"/>
      <c r="E346" s="1408">
        <v>700</v>
      </c>
      <c r="F346" s="671"/>
      <c r="G346" s="671"/>
      <c r="H346" s="803"/>
      <c r="I346" s="800"/>
      <c r="J346" s="801"/>
      <c r="K346" s="673"/>
      <c r="L346" s="672"/>
      <c r="M346" s="673"/>
      <c r="N346" s="673"/>
      <c r="O346" s="673"/>
      <c r="P346" s="673"/>
      <c r="Q346" s="673"/>
      <c r="R346" s="673"/>
      <c r="S346" s="673"/>
      <c r="T346" s="1049"/>
      <c r="U346" s="802"/>
      <c r="V346" s="668"/>
      <c r="W346" s="668"/>
      <c r="X346" s="668"/>
      <c r="Y346" s="668"/>
      <c r="Z346" s="668"/>
      <c r="AA346" s="668"/>
      <c r="AB346" s="668"/>
      <c r="AC346" s="803"/>
      <c r="AD346" s="948"/>
      <c r="AE346" s="1548"/>
    </row>
    <row r="347" spans="1:31" ht="15.75">
      <c r="A347" s="1305" t="s">
        <v>782</v>
      </c>
      <c r="B347" s="663" t="s">
        <v>1031</v>
      </c>
      <c r="C347" s="663"/>
      <c r="D347" s="663"/>
      <c r="E347" s="1408">
        <v>428.2</v>
      </c>
      <c r="F347" s="671"/>
      <c r="G347" s="671"/>
      <c r="H347" s="803"/>
      <c r="I347" s="800"/>
      <c r="J347" s="801"/>
      <c r="K347" s="673"/>
      <c r="L347" s="672"/>
      <c r="M347" s="673"/>
      <c r="N347" s="673"/>
      <c r="O347" s="673"/>
      <c r="P347" s="673"/>
      <c r="Q347" s="673"/>
      <c r="R347" s="673"/>
      <c r="S347" s="673"/>
      <c r="T347" s="1049"/>
      <c r="U347" s="802"/>
      <c r="V347" s="668"/>
      <c r="W347" s="668"/>
      <c r="X347" s="668"/>
      <c r="Y347" s="668"/>
      <c r="Z347" s="668"/>
      <c r="AA347" s="668"/>
      <c r="AB347" s="668"/>
      <c r="AC347" s="803"/>
      <c r="AD347" s="948"/>
      <c r="AE347" s="1548"/>
    </row>
    <row r="348" spans="1:31" ht="15.75">
      <c r="A348" s="1305" t="s">
        <v>783</v>
      </c>
      <c r="B348" s="663" t="s">
        <v>1031</v>
      </c>
      <c r="C348" s="663"/>
      <c r="D348" s="663"/>
      <c r="E348" s="1408">
        <v>467.4</v>
      </c>
      <c r="F348" s="671"/>
      <c r="G348" s="671"/>
      <c r="H348" s="803"/>
      <c r="I348" s="800"/>
      <c r="J348" s="801"/>
      <c r="K348" s="673"/>
      <c r="L348" s="672"/>
      <c r="M348" s="673"/>
      <c r="N348" s="673"/>
      <c r="O348" s="673"/>
      <c r="P348" s="673"/>
      <c r="Q348" s="673"/>
      <c r="R348" s="673"/>
      <c r="S348" s="673"/>
      <c r="T348" s="1049"/>
      <c r="U348" s="802"/>
      <c r="V348" s="668"/>
      <c r="W348" s="668"/>
      <c r="X348" s="668"/>
      <c r="Y348" s="668"/>
      <c r="Z348" s="668"/>
      <c r="AA348" s="668"/>
      <c r="AB348" s="668"/>
      <c r="AC348" s="803"/>
      <c r="AD348" s="948"/>
      <c r="AE348" s="1548"/>
    </row>
    <row r="349" spans="1:31">
      <c r="A349" s="1305" t="s">
        <v>784</v>
      </c>
      <c r="B349" s="663" t="s">
        <v>1031</v>
      </c>
      <c r="C349" s="663"/>
      <c r="D349" s="663"/>
      <c r="E349" s="1408">
        <v>444.7</v>
      </c>
      <c r="F349" s="671"/>
      <c r="G349" s="671"/>
      <c r="H349" s="803"/>
      <c r="I349" s="800"/>
      <c r="J349" s="801"/>
      <c r="K349" s="673"/>
      <c r="L349" s="672"/>
      <c r="M349" s="673"/>
      <c r="N349" s="673"/>
      <c r="O349" s="673"/>
      <c r="P349" s="673"/>
      <c r="Q349" s="673"/>
      <c r="R349" s="673"/>
      <c r="S349" s="673"/>
      <c r="T349" s="1049"/>
      <c r="U349" s="802"/>
      <c r="V349" s="668"/>
      <c r="W349" s="668"/>
      <c r="X349" s="668"/>
      <c r="Y349" s="668"/>
      <c r="Z349" s="668"/>
      <c r="AA349" s="668"/>
      <c r="AB349" s="668"/>
      <c r="AC349" s="803"/>
      <c r="AD349" s="948"/>
      <c r="AE349" s="1544"/>
    </row>
    <row r="350" spans="1:31">
      <c r="A350" s="1305" t="s">
        <v>785</v>
      </c>
      <c r="B350" s="663" t="s">
        <v>1031</v>
      </c>
      <c r="C350" s="663"/>
      <c r="D350" s="663"/>
      <c r="E350" s="1408">
        <v>585.70000000000005</v>
      </c>
      <c r="F350" s="671"/>
      <c r="G350" s="671"/>
      <c r="H350" s="803"/>
      <c r="I350" s="800"/>
      <c r="J350" s="801"/>
      <c r="K350" s="673"/>
      <c r="L350" s="672"/>
      <c r="M350" s="673"/>
      <c r="N350" s="673"/>
      <c r="O350" s="673"/>
      <c r="P350" s="673"/>
      <c r="Q350" s="673"/>
      <c r="R350" s="673"/>
      <c r="S350" s="673"/>
      <c r="T350" s="1049"/>
      <c r="U350" s="802"/>
      <c r="V350" s="668"/>
      <c r="W350" s="668"/>
      <c r="X350" s="668"/>
      <c r="Y350" s="668"/>
      <c r="Z350" s="668"/>
      <c r="AA350" s="668"/>
      <c r="AB350" s="668"/>
      <c r="AC350" s="803"/>
      <c r="AD350" s="948"/>
      <c r="AE350" s="1544"/>
    </row>
    <row r="351" spans="1:31">
      <c r="A351" s="1305" t="s">
        <v>786</v>
      </c>
      <c r="B351" s="663" t="s">
        <v>1031</v>
      </c>
      <c r="C351" s="663"/>
      <c r="D351" s="663"/>
      <c r="E351" s="1408">
        <v>328.9</v>
      </c>
      <c r="F351" s="671"/>
      <c r="G351" s="671"/>
      <c r="H351" s="803"/>
      <c r="I351" s="800"/>
      <c r="J351" s="801"/>
      <c r="K351" s="673"/>
      <c r="L351" s="672"/>
      <c r="M351" s="673"/>
      <c r="N351" s="673"/>
      <c r="O351" s="673"/>
      <c r="P351" s="673"/>
      <c r="Q351" s="673"/>
      <c r="R351" s="673"/>
      <c r="S351" s="673"/>
      <c r="T351" s="1049"/>
      <c r="U351" s="802"/>
      <c r="V351" s="668"/>
      <c r="W351" s="668"/>
      <c r="X351" s="668"/>
      <c r="Y351" s="668"/>
      <c r="Z351" s="668"/>
      <c r="AA351" s="668"/>
      <c r="AB351" s="668"/>
      <c r="AC351" s="803"/>
      <c r="AD351" s="948"/>
      <c r="AE351" s="1544"/>
    </row>
    <row r="352" spans="1:31">
      <c r="A352" s="1305" t="s">
        <v>787</v>
      </c>
      <c r="B352" s="663" t="s">
        <v>1031</v>
      </c>
      <c r="C352" s="663"/>
      <c r="D352" s="663"/>
      <c r="E352" s="1408">
        <v>670.9</v>
      </c>
      <c r="F352" s="671"/>
      <c r="G352" s="671"/>
      <c r="H352" s="803"/>
      <c r="I352" s="800"/>
      <c r="J352" s="801"/>
      <c r="K352" s="673"/>
      <c r="L352" s="672"/>
      <c r="M352" s="673"/>
      <c r="N352" s="673"/>
      <c r="O352" s="673"/>
      <c r="P352" s="673"/>
      <c r="Q352" s="673"/>
      <c r="R352" s="673"/>
      <c r="S352" s="673"/>
      <c r="T352" s="1049"/>
      <c r="U352" s="802"/>
      <c r="V352" s="668"/>
      <c r="W352" s="668"/>
      <c r="X352" s="668"/>
      <c r="Y352" s="668"/>
      <c r="Z352" s="668"/>
      <c r="AA352" s="668"/>
      <c r="AB352" s="668"/>
      <c r="AC352" s="803"/>
      <c r="AD352" s="948"/>
      <c r="AE352" s="1544"/>
    </row>
    <row r="353" spans="1:31" ht="15.75">
      <c r="A353" s="1305" t="s">
        <v>788</v>
      </c>
      <c r="B353" s="663" t="s">
        <v>1031</v>
      </c>
      <c r="C353" s="663"/>
      <c r="D353" s="663"/>
      <c r="E353" s="1408">
        <v>4170.6000000000004</v>
      </c>
      <c r="F353" s="671"/>
      <c r="G353" s="671"/>
      <c r="H353" s="803"/>
      <c r="I353" s="800"/>
      <c r="J353" s="801"/>
      <c r="K353" s="673"/>
      <c r="L353" s="672"/>
      <c r="M353" s="673"/>
      <c r="N353" s="673"/>
      <c r="O353" s="673"/>
      <c r="P353" s="673"/>
      <c r="Q353" s="673"/>
      <c r="R353" s="673"/>
      <c r="S353" s="673"/>
      <c r="T353" s="1049"/>
      <c r="U353" s="802"/>
      <c r="V353" s="668"/>
      <c r="W353" s="668"/>
      <c r="X353" s="668"/>
      <c r="Y353" s="668"/>
      <c r="Z353" s="668"/>
      <c r="AA353" s="668"/>
      <c r="AB353" s="668"/>
      <c r="AC353" s="803"/>
      <c r="AD353" s="948" t="s">
        <v>983</v>
      </c>
      <c r="AE353" s="1545"/>
    </row>
    <row r="354" spans="1:31" ht="15.75">
      <c r="A354" s="1305" t="s">
        <v>789</v>
      </c>
      <c r="B354" s="663" t="s">
        <v>1031</v>
      </c>
      <c r="C354" s="663"/>
      <c r="D354" s="663"/>
      <c r="E354" s="1408">
        <v>305</v>
      </c>
      <c r="F354" s="671"/>
      <c r="G354" s="671"/>
      <c r="H354" s="803"/>
      <c r="I354" s="800"/>
      <c r="J354" s="801"/>
      <c r="K354" s="673"/>
      <c r="L354" s="672"/>
      <c r="M354" s="673"/>
      <c r="N354" s="673"/>
      <c r="O354" s="673"/>
      <c r="P354" s="673"/>
      <c r="Q354" s="673"/>
      <c r="R354" s="673"/>
      <c r="S354" s="673"/>
      <c r="T354" s="1049"/>
      <c r="U354" s="802"/>
      <c r="V354" s="668"/>
      <c r="W354" s="668"/>
      <c r="X354" s="668"/>
      <c r="Y354" s="668"/>
      <c r="Z354" s="668"/>
      <c r="AA354" s="668"/>
      <c r="AB354" s="668"/>
      <c r="AC354" s="803"/>
      <c r="AD354" s="948"/>
      <c r="AE354" s="1545"/>
    </row>
    <row r="355" spans="1:31" ht="15.75">
      <c r="A355" s="1305" t="s">
        <v>790</v>
      </c>
      <c r="B355" s="663" t="s">
        <v>1031</v>
      </c>
      <c r="C355" s="663"/>
      <c r="D355" s="663"/>
      <c r="E355" s="1408">
        <v>340.3</v>
      </c>
      <c r="F355" s="671"/>
      <c r="G355" s="671"/>
      <c r="H355" s="803"/>
      <c r="I355" s="800"/>
      <c r="J355" s="801"/>
      <c r="K355" s="673"/>
      <c r="L355" s="672"/>
      <c r="M355" s="673"/>
      <c r="N355" s="673"/>
      <c r="O355" s="673"/>
      <c r="P355" s="673"/>
      <c r="Q355" s="673"/>
      <c r="R355" s="673"/>
      <c r="S355" s="673"/>
      <c r="T355" s="1049"/>
      <c r="U355" s="802"/>
      <c r="V355" s="668"/>
      <c r="W355" s="668"/>
      <c r="X355" s="668"/>
      <c r="Y355" s="668"/>
      <c r="Z355" s="668"/>
      <c r="AA355" s="668"/>
      <c r="AB355" s="668"/>
      <c r="AC355" s="803"/>
      <c r="AD355" s="948"/>
      <c r="AE355" s="1545"/>
    </row>
    <row r="356" spans="1:31" ht="15.75">
      <c r="A356" s="1305" t="s">
        <v>791</v>
      </c>
      <c r="B356" s="663" t="s">
        <v>1031</v>
      </c>
      <c r="C356" s="663"/>
      <c r="D356" s="663"/>
      <c r="E356" s="1408">
        <v>380.8</v>
      </c>
      <c r="F356" s="671"/>
      <c r="G356" s="671"/>
      <c r="H356" s="803"/>
      <c r="I356" s="800"/>
      <c r="J356" s="801"/>
      <c r="K356" s="673"/>
      <c r="L356" s="672"/>
      <c r="M356" s="673"/>
      <c r="N356" s="673"/>
      <c r="O356" s="673"/>
      <c r="P356" s="673"/>
      <c r="Q356" s="673"/>
      <c r="R356" s="673"/>
      <c r="S356" s="673"/>
      <c r="T356" s="1049"/>
      <c r="U356" s="802"/>
      <c r="V356" s="668"/>
      <c r="W356" s="668"/>
      <c r="X356" s="668"/>
      <c r="Y356" s="668"/>
      <c r="Z356" s="668"/>
      <c r="AA356" s="668"/>
      <c r="AB356" s="668"/>
      <c r="AC356" s="803"/>
      <c r="AD356" s="948"/>
      <c r="AE356" s="1545"/>
    </row>
    <row r="357" spans="1:31" ht="15.75">
      <c r="A357" s="1305" t="s">
        <v>792</v>
      </c>
      <c r="B357" s="663" t="s">
        <v>1031</v>
      </c>
      <c r="C357" s="663"/>
      <c r="D357" s="663"/>
      <c r="E357" s="1408">
        <v>264.47000000000003</v>
      </c>
      <c r="F357" s="671"/>
      <c r="G357" s="671"/>
      <c r="H357" s="803"/>
      <c r="I357" s="800"/>
      <c r="J357" s="801"/>
      <c r="K357" s="673"/>
      <c r="L357" s="672"/>
      <c r="M357" s="673"/>
      <c r="N357" s="673"/>
      <c r="O357" s="673"/>
      <c r="P357" s="673"/>
      <c r="Q357" s="673"/>
      <c r="R357" s="673"/>
      <c r="S357" s="673"/>
      <c r="T357" s="1049"/>
      <c r="U357" s="802"/>
      <c r="V357" s="668"/>
      <c r="W357" s="668"/>
      <c r="X357" s="668"/>
      <c r="Y357" s="668"/>
      <c r="Z357" s="668"/>
      <c r="AA357" s="668"/>
      <c r="AB357" s="668"/>
      <c r="AC357" s="803"/>
      <c r="AD357" s="948"/>
      <c r="AE357" s="1545"/>
    </row>
    <row r="358" spans="1:31" ht="15.75">
      <c r="A358" s="1305" t="s">
        <v>793</v>
      </c>
      <c r="B358" s="663" t="s">
        <v>1031</v>
      </c>
      <c r="C358" s="663"/>
      <c r="D358" s="663"/>
      <c r="E358" s="1408">
        <v>204.7</v>
      </c>
      <c r="F358" s="671"/>
      <c r="G358" s="671"/>
      <c r="H358" s="803"/>
      <c r="I358" s="800"/>
      <c r="J358" s="801"/>
      <c r="K358" s="673"/>
      <c r="L358" s="672"/>
      <c r="M358" s="673"/>
      <c r="N358" s="673"/>
      <c r="O358" s="673"/>
      <c r="P358" s="673"/>
      <c r="Q358" s="673"/>
      <c r="R358" s="673"/>
      <c r="S358" s="673"/>
      <c r="T358" s="1049"/>
      <c r="U358" s="802"/>
      <c r="V358" s="668"/>
      <c r="W358" s="668"/>
      <c r="X358" s="668"/>
      <c r="Y358" s="668"/>
      <c r="Z358" s="668"/>
      <c r="AA358" s="668"/>
      <c r="AB358" s="668"/>
      <c r="AC358" s="803"/>
      <c r="AD358" s="948"/>
      <c r="AE358" s="1545"/>
    </row>
    <row r="359" spans="1:31" ht="15.75">
      <c r="A359" s="1305" t="s">
        <v>794</v>
      </c>
      <c r="B359" s="663" t="s">
        <v>1031</v>
      </c>
      <c r="C359" s="663"/>
      <c r="D359" s="663"/>
      <c r="E359" s="1408">
        <v>182.9</v>
      </c>
      <c r="F359" s="671"/>
      <c r="G359" s="671"/>
      <c r="H359" s="803"/>
      <c r="I359" s="800"/>
      <c r="J359" s="801"/>
      <c r="K359" s="673"/>
      <c r="L359" s="672"/>
      <c r="M359" s="673"/>
      <c r="N359" s="673"/>
      <c r="O359" s="673"/>
      <c r="P359" s="673"/>
      <c r="Q359" s="673"/>
      <c r="R359" s="673"/>
      <c r="S359" s="673"/>
      <c r="T359" s="1049"/>
      <c r="U359" s="802"/>
      <c r="V359" s="668"/>
      <c r="W359" s="668"/>
      <c r="X359" s="668"/>
      <c r="Y359" s="668"/>
      <c r="Z359" s="668"/>
      <c r="AA359" s="668"/>
      <c r="AB359" s="668"/>
      <c r="AC359" s="803"/>
      <c r="AD359" s="948"/>
      <c r="AE359" s="1545"/>
    </row>
    <row r="360" spans="1:31" ht="15.75">
      <c r="A360" s="1305" t="s">
        <v>980</v>
      </c>
      <c r="B360" s="663" t="s">
        <v>1031</v>
      </c>
      <c r="C360" s="663"/>
      <c r="D360" s="663"/>
      <c r="E360" s="1408">
        <v>1397</v>
      </c>
      <c r="F360" s="671"/>
      <c r="G360" s="671"/>
      <c r="H360" s="803"/>
      <c r="I360" s="800"/>
      <c r="J360" s="801"/>
      <c r="K360" s="673"/>
      <c r="L360" s="672"/>
      <c r="M360" s="673"/>
      <c r="N360" s="673"/>
      <c r="O360" s="673"/>
      <c r="P360" s="673"/>
      <c r="Q360" s="673"/>
      <c r="R360" s="673"/>
      <c r="S360" s="673"/>
      <c r="T360" s="1049"/>
      <c r="U360" s="802"/>
      <c r="V360" s="668"/>
      <c r="W360" s="668"/>
      <c r="X360" s="668"/>
      <c r="Y360" s="668"/>
      <c r="Z360" s="668"/>
      <c r="AA360" s="668"/>
      <c r="AB360" s="668"/>
      <c r="AC360" s="803"/>
      <c r="AD360" s="948"/>
      <c r="AE360" s="1545"/>
    </row>
    <row r="361" spans="1:31" ht="15.75">
      <c r="A361" s="1305" t="s">
        <v>796</v>
      </c>
      <c r="B361" s="663" t="s">
        <v>1031</v>
      </c>
      <c r="C361" s="663"/>
      <c r="D361" s="663"/>
      <c r="E361" s="1408">
        <v>216.7</v>
      </c>
      <c r="F361" s="671"/>
      <c r="G361" s="671"/>
      <c r="H361" s="803"/>
      <c r="I361" s="800"/>
      <c r="J361" s="801"/>
      <c r="K361" s="673"/>
      <c r="L361" s="672"/>
      <c r="M361" s="673"/>
      <c r="N361" s="673"/>
      <c r="O361" s="673"/>
      <c r="P361" s="673"/>
      <c r="Q361" s="673"/>
      <c r="R361" s="673"/>
      <c r="S361" s="673"/>
      <c r="T361" s="1049"/>
      <c r="U361" s="802"/>
      <c r="V361" s="668"/>
      <c r="W361" s="668"/>
      <c r="X361" s="668"/>
      <c r="Y361" s="668"/>
      <c r="Z361" s="668"/>
      <c r="AA361" s="668"/>
      <c r="AB361" s="668"/>
      <c r="AC361" s="803"/>
      <c r="AD361" s="948"/>
      <c r="AE361" s="1545"/>
    </row>
    <row r="362" spans="1:31" ht="15.75">
      <c r="A362" s="1305" t="s">
        <v>797</v>
      </c>
      <c r="B362" s="663" t="s">
        <v>1031</v>
      </c>
      <c r="C362" s="663"/>
      <c r="D362" s="663"/>
      <c r="E362" s="1408">
        <v>440.9</v>
      </c>
      <c r="F362" s="671"/>
      <c r="G362" s="671"/>
      <c r="H362" s="803"/>
      <c r="I362" s="800"/>
      <c r="J362" s="801"/>
      <c r="K362" s="673"/>
      <c r="L362" s="672"/>
      <c r="M362" s="673"/>
      <c r="N362" s="673"/>
      <c r="O362" s="673"/>
      <c r="P362" s="673"/>
      <c r="Q362" s="673"/>
      <c r="R362" s="673"/>
      <c r="S362" s="673"/>
      <c r="T362" s="1049"/>
      <c r="U362" s="802"/>
      <c r="V362" s="668"/>
      <c r="W362" s="668"/>
      <c r="X362" s="668"/>
      <c r="Y362" s="668"/>
      <c r="Z362" s="668"/>
      <c r="AA362" s="668"/>
      <c r="AB362" s="668"/>
      <c r="AC362" s="803"/>
      <c r="AD362" s="948"/>
      <c r="AE362" s="1545"/>
    </row>
    <row r="363" spans="1:31" ht="15.75">
      <c r="A363" s="1305" t="s">
        <v>798</v>
      </c>
      <c r="B363" s="663" t="s">
        <v>1031</v>
      </c>
      <c r="C363" s="663"/>
      <c r="D363" s="663"/>
      <c r="E363" s="1408">
        <v>218.4</v>
      </c>
      <c r="F363" s="671"/>
      <c r="G363" s="671"/>
      <c r="H363" s="803"/>
      <c r="I363" s="800"/>
      <c r="J363" s="801"/>
      <c r="K363" s="673"/>
      <c r="L363" s="672"/>
      <c r="M363" s="673"/>
      <c r="N363" s="673"/>
      <c r="O363" s="673"/>
      <c r="P363" s="673"/>
      <c r="Q363" s="673"/>
      <c r="R363" s="673"/>
      <c r="S363" s="673"/>
      <c r="T363" s="1049"/>
      <c r="U363" s="802"/>
      <c r="V363" s="668"/>
      <c r="W363" s="668"/>
      <c r="X363" s="668"/>
      <c r="Y363" s="668"/>
      <c r="Z363" s="668"/>
      <c r="AA363" s="668"/>
      <c r="AB363" s="668"/>
      <c r="AC363" s="803"/>
      <c r="AD363" s="948"/>
      <c r="AE363" s="1545"/>
    </row>
    <row r="364" spans="1:31" ht="15.75">
      <c r="A364" s="1305" t="s">
        <v>800</v>
      </c>
      <c r="B364" s="663" t="s">
        <v>1031</v>
      </c>
      <c r="C364" s="663"/>
      <c r="D364" s="663"/>
      <c r="E364" s="1408">
        <v>132</v>
      </c>
      <c r="F364" s="671"/>
      <c r="G364" s="671"/>
      <c r="H364" s="803"/>
      <c r="I364" s="800"/>
      <c r="J364" s="801"/>
      <c r="K364" s="673"/>
      <c r="L364" s="672"/>
      <c r="M364" s="673"/>
      <c r="N364" s="673"/>
      <c r="O364" s="673"/>
      <c r="P364" s="673"/>
      <c r="Q364" s="673"/>
      <c r="R364" s="673"/>
      <c r="S364" s="673"/>
      <c r="T364" s="1049"/>
      <c r="U364" s="802"/>
      <c r="V364" s="668"/>
      <c r="W364" s="668"/>
      <c r="X364" s="668"/>
      <c r="Y364" s="668"/>
      <c r="Z364" s="668"/>
      <c r="AA364" s="668"/>
      <c r="AB364" s="668"/>
      <c r="AC364" s="803"/>
      <c r="AD364" s="948"/>
      <c r="AE364" s="1545"/>
    </row>
    <row r="365" spans="1:31" ht="15.75">
      <c r="A365" s="844"/>
      <c r="B365" s="663"/>
      <c r="C365" s="663"/>
      <c r="D365" s="663"/>
      <c r="E365" s="663"/>
      <c r="F365" s="671"/>
      <c r="G365" s="671"/>
      <c r="H365" s="803"/>
      <c r="I365" s="800"/>
      <c r="J365" s="801"/>
      <c r="K365" s="673"/>
      <c r="L365" s="672"/>
      <c r="M365" s="673"/>
      <c r="N365" s="673"/>
      <c r="O365" s="673"/>
      <c r="P365" s="673"/>
      <c r="Q365" s="673"/>
      <c r="R365" s="673"/>
      <c r="S365" s="673"/>
      <c r="T365" s="1049"/>
      <c r="U365" s="802"/>
      <c r="V365" s="668"/>
      <c r="W365" s="668"/>
      <c r="X365" s="668"/>
      <c r="Y365" s="668"/>
      <c r="Z365" s="668"/>
      <c r="AA365" s="668"/>
      <c r="AB365" s="668"/>
      <c r="AC365" s="803"/>
      <c r="AD365" s="948"/>
      <c r="AE365" s="1545"/>
    </row>
    <row r="366" spans="1:31" ht="15.75">
      <c r="A366" s="1194" t="s">
        <v>842</v>
      </c>
      <c r="B366" s="663"/>
      <c r="C366" s="663"/>
      <c r="D366" s="663"/>
      <c r="E366" s="901"/>
      <c r="F366" s="671"/>
      <c r="G366" s="680">
        <f>SUM(G367:G371)</f>
        <v>11300</v>
      </c>
      <c r="H366" s="803"/>
      <c r="I366" s="800"/>
      <c r="J366" s="801"/>
      <c r="K366" s="673"/>
      <c r="L366" s="673"/>
      <c r="M366" s="673"/>
      <c r="N366" s="673"/>
      <c r="O366" s="673"/>
      <c r="P366" s="673"/>
      <c r="Q366" s="673"/>
      <c r="R366" s="673"/>
      <c r="S366" s="673"/>
      <c r="T366" s="1072">
        <f>SUM(T367:T371)</f>
        <v>230</v>
      </c>
      <c r="U366" s="819">
        <f>SUM(U367:U371)</f>
        <v>230</v>
      </c>
      <c r="V366" s="818">
        <f t="shared" ref="V366:AC366" si="235">SUM(V367:V371)</f>
        <v>1030</v>
      </c>
      <c r="W366" s="818">
        <f t="shared" si="235"/>
        <v>1030</v>
      </c>
      <c r="X366" s="818">
        <f t="shared" si="235"/>
        <v>230</v>
      </c>
      <c r="Y366" s="818">
        <f t="shared" si="235"/>
        <v>1780</v>
      </c>
      <c r="Z366" s="818">
        <f t="shared" si="235"/>
        <v>4030</v>
      </c>
      <c r="AA366" s="818">
        <f t="shared" si="235"/>
        <v>4030</v>
      </c>
      <c r="AB366" s="818">
        <f t="shared" si="235"/>
        <v>5030</v>
      </c>
      <c r="AC366" s="817">
        <f t="shared" si="235"/>
        <v>7030</v>
      </c>
      <c r="AD366" s="948"/>
      <c r="AE366" s="1545"/>
    </row>
    <row r="367" spans="1:31" ht="15.75">
      <c r="A367" s="844" t="s">
        <v>834</v>
      </c>
      <c r="B367" s="663" t="s">
        <v>1068</v>
      </c>
      <c r="C367" s="663" t="s">
        <v>1065</v>
      </c>
      <c r="D367" s="663"/>
      <c r="E367" s="663"/>
      <c r="F367" s="671"/>
      <c r="G367" s="671">
        <v>5000</v>
      </c>
      <c r="H367" s="925"/>
      <c r="I367" s="800"/>
      <c r="J367" s="801"/>
      <c r="K367" s="673"/>
      <c r="L367" s="673"/>
      <c r="M367" s="673"/>
      <c r="N367" s="673"/>
      <c r="O367" s="673">
        <v>0.15</v>
      </c>
      <c r="P367" s="673">
        <v>0.6</v>
      </c>
      <c r="Q367" s="673">
        <v>0.6</v>
      </c>
      <c r="R367" s="673">
        <v>0.8</v>
      </c>
      <c r="S367" s="673">
        <v>1.2</v>
      </c>
      <c r="T367" s="1049">
        <f t="shared" ref="T367:T370" si="236">ROUND(J367*$G367,-1)</f>
        <v>0</v>
      </c>
      <c r="U367" s="805">
        <f t="shared" ref="U367:U370" si="237">ROUND(K367*$G367,-1)</f>
        <v>0</v>
      </c>
      <c r="V367" s="789">
        <f t="shared" ref="V367:V370" si="238">ROUND(L367*$G367,-1)</f>
        <v>0</v>
      </c>
      <c r="W367" s="789">
        <f t="shared" ref="W367:W370" si="239">ROUND(M367*$G367,-1)</f>
        <v>0</v>
      </c>
      <c r="X367" s="789">
        <f t="shared" ref="X367:X370" si="240">ROUND(N367*$G367,-1)</f>
        <v>0</v>
      </c>
      <c r="Y367" s="789">
        <f t="shared" ref="Y367:Y370" si="241">ROUND(O367*$G367,-1)</f>
        <v>750</v>
      </c>
      <c r="Z367" s="1433">
        <f t="shared" ref="Z367:Z370" si="242">ROUND(P367*$G367,-1)</f>
        <v>3000</v>
      </c>
      <c r="AA367" s="1433">
        <f t="shared" ref="AA367:AA370" si="243">ROUND(Q367*$G367,-1)</f>
        <v>3000</v>
      </c>
      <c r="AB367" s="1433">
        <f t="shared" ref="AB367:AB370" si="244">ROUND(R367*$G367,-1)</f>
        <v>4000</v>
      </c>
      <c r="AC367" s="1434">
        <f t="shared" ref="AC367:AC370" si="245">ROUND(S367*$G367,-1)</f>
        <v>6000</v>
      </c>
      <c r="AD367" s="948"/>
      <c r="AE367" s="1545"/>
    </row>
    <row r="368" spans="1:31" ht="15.75">
      <c r="A368" s="844" t="s">
        <v>833</v>
      </c>
      <c r="B368" s="663" t="s">
        <v>1068</v>
      </c>
      <c r="C368" s="663" t="s">
        <v>1065</v>
      </c>
      <c r="D368" s="663"/>
      <c r="E368" s="663"/>
      <c r="F368" s="671"/>
      <c r="G368" s="671">
        <v>4000</v>
      </c>
      <c r="H368" s="925"/>
      <c r="I368" s="800"/>
      <c r="J368" s="801"/>
      <c r="K368" s="673"/>
      <c r="L368" s="673">
        <v>0.2</v>
      </c>
      <c r="M368" s="673">
        <v>0.2</v>
      </c>
      <c r="N368" s="673">
        <v>0</v>
      </c>
      <c r="O368" s="673">
        <v>0.2</v>
      </c>
      <c r="P368" s="673">
        <v>0.2</v>
      </c>
      <c r="Q368" s="673">
        <v>0.2</v>
      </c>
      <c r="R368" s="673">
        <v>0.2</v>
      </c>
      <c r="S368" s="673">
        <v>0.2</v>
      </c>
      <c r="T368" s="1049">
        <f t="shared" si="236"/>
        <v>0</v>
      </c>
      <c r="U368" s="805">
        <f t="shared" si="237"/>
        <v>0</v>
      </c>
      <c r="V368" s="789">
        <f t="shared" si="238"/>
        <v>800</v>
      </c>
      <c r="W368" s="789">
        <f t="shared" si="239"/>
        <v>800</v>
      </c>
      <c r="X368" s="789">
        <f t="shared" si="240"/>
        <v>0</v>
      </c>
      <c r="Y368" s="789">
        <f t="shared" si="241"/>
        <v>800</v>
      </c>
      <c r="Z368" s="789">
        <f t="shared" si="242"/>
        <v>800</v>
      </c>
      <c r="AA368" s="789">
        <f t="shared" si="243"/>
        <v>800</v>
      </c>
      <c r="AB368" s="789">
        <f t="shared" si="244"/>
        <v>800</v>
      </c>
      <c r="AC368" s="790">
        <f t="shared" si="245"/>
        <v>800</v>
      </c>
      <c r="AD368" s="948"/>
      <c r="AE368" s="1545"/>
    </row>
    <row r="369" spans="1:31" ht="15.75">
      <c r="A369" s="844" t="s">
        <v>835</v>
      </c>
      <c r="B369" s="663" t="s">
        <v>1068</v>
      </c>
      <c r="C369" s="663" t="s">
        <v>1065</v>
      </c>
      <c r="D369" s="663"/>
      <c r="E369" s="663"/>
      <c r="F369" s="671"/>
      <c r="G369" s="671">
        <v>1500</v>
      </c>
      <c r="H369" s="925"/>
      <c r="I369" s="800"/>
      <c r="J369" s="801">
        <v>0.1</v>
      </c>
      <c r="K369" s="673">
        <v>0.1</v>
      </c>
      <c r="L369" s="673">
        <v>0.1</v>
      </c>
      <c r="M369" s="673">
        <v>0.1</v>
      </c>
      <c r="N369" s="673">
        <v>0.1</v>
      </c>
      <c r="O369" s="673">
        <v>0.1</v>
      </c>
      <c r="P369" s="673">
        <v>0.1</v>
      </c>
      <c r="Q369" s="673">
        <v>0.1</v>
      </c>
      <c r="R369" s="673">
        <v>0.1</v>
      </c>
      <c r="S369" s="673">
        <v>0.1</v>
      </c>
      <c r="T369" s="1049">
        <f t="shared" si="236"/>
        <v>150</v>
      </c>
      <c r="U369" s="805">
        <f t="shared" si="237"/>
        <v>150</v>
      </c>
      <c r="V369" s="789">
        <f t="shared" si="238"/>
        <v>150</v>
      </c>
      <c r="W369" s="789">
        <f t="shared" si="239"/>
        <v>150</v>
      </c>
      <c r="X369" s="789">
        <f t="shared" si="240"/>
        <v>150</v>
      </c>
      <c r="Y369" s="789">
        <f t="shared" si="241"/>
        <v>150</v>
      </c>
      <c r="Z369" s="789">
        <f t="shared" si="242"/>
        <v>150</v>
      </c>
      <c r="AA369" s="789">
        <f t="shared" si="243"/>
        <v>150</v>
      </c>
      <c r="AB369" s="789">
        <f t="shared" si="244"/>
        <v>150</v>
      </c>
      <c r="AC369" s="790">
        <f t="shared" si="245"/>
        <v>150</v>
      </c>
      <c r="AD369" s="948"/>
      <c r="AE369" s="1545"/>
    </row>
    <row r="370" spans="1:31" ht="15.75">
      <c r="A370" s="844" t="s">
        <v>843</v>
      </c>
      <c r="B370" s="663" t="s">
        <v>1068</v>
      </c>
      <c r="C370" s="663" t="s">
        <v>1065</v>
      </c>
      <c r="D370" s="663"/>
      <c r="E370" s="663"/>
      <c r="F370" s="671"/>
      <c r="G370" s="671">
        <v>800</v>
      </c>
      <c r="H370" s="925"/>
      <c r="I370" s="800"/>
      <c r="J370" s="801">
        <v>0.1</v>
      </c>
      <c r="K370" s="673">
        <v>0.1</v>
      </c>
      <c r="L370" s="673">
        <v>0.1</v>
      </c>
      <c r="M370" s="673">
        <v>0.1</v>
      </c>
      <c r="N370" s="673">
        <v>0.1</v>
      </c>
      <c r="O370" s="673">
        <v>0.1</v>
      </c>
      <c r="P370" s="673">
        <v>0.1</v>
      </c>
      <c r="Q370" s="673">
        <v>0.1</v>
      </c>
      <c r="R370" s="673">
        <v>0.1</v>
      </c>
      <c r="S370" s="673">
        <v>0.1</v>
      </c>
      <c r="T370" s="1049">
        <f t="shared" si="236"/>
        <v>80</v>
      </c>
      <c r="U370" s="805">
        <f t="shared" si="237"/>
        <v>80</v>
      </c>
      <c r="V370" s="789">
        <f t="shared" si="238"/>
        <v>80</v>
      </c>
      <c r="W370" s="789">
        <f t="shared" si="239"/>
        <v>80</v>
      </c>
      <c r="X370" s="789">
        <f t="shared" si="240"/>
        <v>80</v>
      </c>
      <c r="Y370" s="789">
        <f t="shared" si="241"/>
        <v>80</v>
      </c>
      <c r="Z370" s="789">
        <f t="shared" si="242"/>
        <v>80</v>
      </c>
      <c r="AA370" s="789">
        <f t="shared" si="243"/>
        <v>80</v>
      </c>
      <c r="AB370" s="789">
        <f t="shared" si="244"/>
        <v>80</v>
      </c>
      <c r="AC370" s="790">
        <f t="shared" si="245"/>
        <v>80</v>
      </c>
      <c r="AD370" s="948"/>
      <c r="AE370" s="1545"/>
    </row>
    <row r="371" spans="1:31" ht="15.75">
      <c r="A371" s="713"/>
      <c r="B371" s="663"/>
      <c r="C371" s="663"/>
      <c r="D371" s="663"/>
      <c r="E371" s="663"/>
      <c r="F371" s="671"/>
      <c r="G371" s="671"/>
      <c r="H371" s="803"/>
      <c r="I371" s="800"/>
      <c r="J371" s="801"/>
      <c r="K371" s="673"/>
      <c r="L371" s="673"/>
      <c r="M371" s="673"/>
      <c r="N371" s="673"/>
      <c r="O371" s="673"/>
      <c r="P371" s="673"/>
      <c r="Q371" s="673"/>
      <c r="R371" s="673"/>
      <c r="S371" s="673"/>
      <c r="T371" s="1049"/>
      <c r="U371" s="802"/>
      <c r="V371" s="668"/>
      <c r="W371" s="668"/>
      <c r="X371" s="668"/>
      <c r="Y371" s="668"/>
      <c r="Z371" s="668"/>
      <c r="AA371" s="668"/>
      <c r="AB371" s="668"/>
      <c r="AC371" s="803"/>
      <c r="AD371" s="948"/>
      <c r="AE371" s="1545"/>
    </row>
    <row r="372" spans="1:31" ht="15.75">
      <c r="A372" s="695" t="s">
        <v>361</v>
      </c>
      <c r="B372" s="897"/>
      <c r="C372" s="897"/>
      <c r="D372" s="897"/>
      <c r="E372" s="897">
        <f>SUM(E373:E393)</f>
        <v>9980</v>
      </c>
      <c r="F372" s="897"/>
      <c r="G372" s="897">
        <f>SUM(G373:G393)</f>
        <v>6570</v>
      </c>
      <c r="H372" s="967"/>
      <c r="I372" s="898"/>
      <c r="J372" s="899"/>
      <c r="K372" s="900"/>
      <c r="L372" s="716"/>
      <c r="M372" s="716"/>
      <c r="N372" s="900"/>
      <c r="O372" s="900"/>
      <c r="P372" s="900"/>
      <c r="Q372" s="900"/>
      <c r="R372" s="900"/>
      <c r="S372" s="900"/>
      <c r="T372" s="1072">
        <f>SUM(T375:T393)</f>
        <v>1100</v>
      </c>
      <c r="U372" s="816">
        <f t="shared" ref="U372:AC372" si="246">SUM(U375:U393)</f>
        <v>220</v>
      </c>
      <c r="V372" s="818">
        <f t="shared" si="246"/>
        <v>120</v>
      </c>
      <c r="W372" s="818">
        <f t="shared" si="246"/>
        <v>720</v>
      </c>
      <c r="X372" s="818">
        <f t="shared" si="246"/>
        <v>820</v>
      </c>
      <c r="Y372" s="818">
        <f t="shared" si="246"/>
        <v>720</v>
      </c>
      <c r="Z372" s="818">
        <f t="shared" si="246"/>
        <v>670</v>
      </c>
      <c r="AA372" s="818">
        <f t="shared" si="246"/>
        <v>830</v>
      </c>
      <c r="AB372" s="818">
        <f t="shared" si="246"/>
        <v>590</v>
      </c>
      <c r="AC372" s="817">
        <f t="shared" si="246"/>
        <v>590</v>
      </c>
      <c r="AD372" s="955"/>
      <c r="AE372" s="1545"/>
    </row>
    <row r="373" spans="1:31" ht="15.75">
      <c r="A373" s="924" t="s">
        <v>807</v>
      </c>
      <c r="B373" s="663"/>
      <c r="C373" s="663"/>
      <c r="D373" s="663"/>
      <c r="E373" s="877"/>
      <c r="F373" s="875"/>
      <c r="G373" s="875"/>
      <c r="H373" s="925"/>
      <c r="I373" s="800"/>
      <c r="J373" s="876"/>
      <c r="K373" s="672"/>
      <c r="L373" s="672"/>
      <c r="M373" s="672"/>
      <c r="N373" s="673"/>
      <c r="O373" s="673"/>
      <c r="P373" s="673"/>
      <c r="Q373" s="673"/>
      <c r="R373" s="673"/>
      <c r="S373" s="673"/>
      <c r="T373" s="1496">
        <v>500</v>
      </c>
      <c r="U373" s="1495">
        <v>300</v>
      </c>
      <c r="V373" s="1399">
        <v>200</v>
      </c>
      <c r="W373" s="1399">
        <v>900</v>
      </c>
      <c r="X373" s="1399">
        <v>950</v>
      </c>
      <c r="Y373" s="1399">
        <v>800</v>
      </c>
      <c r="Z373" s="1399">
        <v>600</v>
      </c>
      <c r="AA373" s="1399">
        <v>600</v>
      </c>
      <c r="AB373" s="1399">
        <v>600</v>
      </c>
      <c r="AC373" s="1500">
        <v>600</v>
      </c>
      <c r="AD373" s="948"/>
      <c r="AE373" s="1545"/>
    </row>
    <row r="374" spans="1:31" ht="15.75">
      <c r="A374" s="924"/>
      <c r="B374" s="663"/>
      <c r="C374" s="663"/>
      <c r="D374" s="663"/>
      <c r="E374" s="838"/>
      <c r="F374" s="837"/>
      <c r="G374" s="837"/>
      <c r="H374" s="925"/>
      <c r="I374" s="836"/>
      <c r="J374" s="801"/>
      <c r="K374" s="672"/>
      <c r="L374" s="672"/>
      <c r="M374" s="673"/>
      <c r="N374" s="673"/>
      <c r="O374" s="673"/>
      <c r="P374" s="673"/>
      <c r="Q374" s="673"/>
      <c r="R374" s="673"/>
      <c r="S374" s="673"/>
      <c r="T374" s="1521">
        <f>T373-T372</f>
        <v>-600</v>
      </c>
      <c r="U374" s="1515">
        <f>U373-U372</f>
        <v>80</v>
      </c>
      <c r="V374" s="1187">
        <f t="shared" ref="V374:AC374" si="247">V373-V372</f>
        <v>80</v>
      </c>
      <c r="W374" s="1187">
        <f t="shared" si="247"/>
        <v>180</v>
      </c>
      <c r="X374" s="1187">
        <f t="shared" si="247"/>
        <v>130</v>
      </c>
      <c r="Y374" s="1187">
        <f t="shared" si="247"/>
        <v>80</v>
      </c>
      <c r="Z374" s="1187">
        <f t="shared" si="247"/>
        <v>-70</v>
      </c>
      <c r="AA374" s="1187">
        <f t="shared" si="247"/>
        <v>-230</v>
      </c>
      <c r="AB374" s="1187">
        <f t="shared" si="247"/>
        <v>10</v>
      </c>
      <c r="AC374" s="1525">
        <f t="shared" si="247"/>
        <v>10</v>
      </c>
      <c r="AD374" s="948"/>
      <c r="AE374" s="1545"/>
    </row>
    <row r="375" spans="1:31" ht="15.75">
      <c r="A375" s="924"/>
      <c r="B375" s="663"/>
      <c r="C375" s="663"/>
      <c r="D375" s="663"/>
      <c r="E375" s="838"/>
      <c r="F375" s="837"/>
      <c r="G375" s="837"/>
      <c r="H375" s="925"/>
      <c r="I375" s="836"/>
      <c r="J375" s="801"/>
      <c r="K375" s="672"/>
      <c r="L375" s="672"/>
      <c r="M375" s="673"/>
      <c r="N375" s="673"/>
      <c r="O375" s="673"/>
      <c r="P375" s="673"/>
      <c r="Q375" s="673"/>
      <c r="R375" s="673"/>
      <c r="S375" s="772"/>
      <c r="T375" s="1049"/>
      <c r="U375" s="805"/>
      <c r="V375" s="789"/>
      <c r="W375" s="789"/>
      <c r="X375" s="789"/>
      <c r="Y375" s="789"/>
      <c r="Z375" s="789"/>
      <c r="AA375" s="789"/>
      <c r="AB375" s="789"/>
      <c r="AC375" s="790"/>
      <c r="AD375" s="848"/>
      <c r="AE375" s="1545"/>
    </row>
    <row r="376" spans="1:31" ht="15.75">
      <c r="A376" s="1267" t="s">
        <v>1021</v>
      </c>
      <c r="B376" s="663"/>
      <c r="C376" s="663"/>
      <c r="D376" s="663"/>
      <c r="E376" s="663"/>
      <c r="F376" s="663"/>
      <c r="G376" s="663"/>
      <c r="H376" s="790"/>
      <c r="I376" s="804"/>
      <c r="J376" s="772"/>
      <c r="K376" s="772"/>
      <c r="L376" s="772"/>
      <c r="M376" s="772"/>
      <c r="N376" s="772"/>
      <c r="O376" s="772"/>
      <c r="P376" s="772"/>
      <c r="Q376" s="772"/>
      <c r="R376" s="772"/>
      <c r="S376" s="772"/>
      <c r="T376" s="1072"/>
      <c r="U376" s="920"/>
      <c r="V376" s="901"/>
      <c r="W376" s="901"/>
      <c r="X376" s="901"/>
      <c r="Y376" s="901"/>
      <c r="Z376" s="901"/>
      <c r="AA376" s="901"/>
      <c r="AB376" s="901"/>
      <c r="AC376" s="942"/>
      <c r="AD376" s="848"/>
      <c r="AE376" s="1545"/>
    </row>
    <row r="377" spans="1:31" ht="15.75">
      <c r="A377" s="1267" t="s">
        <v>1020</v>
      </c>
      <c r="B377" s="663"/>
      <c r="C377" s="663"/>
      <c r="D377" s="663"/>
      <c r="E377" s="663"/>
      <c r="F377" s="663"/>
      <c r="G377" s="663"/>
      <c r="H377" s="790"/>
      <c r="I377" s="804"/>
      <c r="J377" s="772"/>
      <c r="K377" s="772"/>
      <c r="L377" s="772"/>
      <c r="M377" s="772"/>
      <c r="N377" s="772"/>
      <c r="O377" s="772"/>
      <c r="P377" s="772"/>
      <c r="Q377" s="772"/>
      <c r="R377" s="772"/>
      <c r="S377" s="772"/>
      <c r="T377" s="1072"/>
      <c r="U377" s="920"/>
      <c r="V377" s="901"/>
      <c r="W377" s="901"/>
      <c r="X377" s="901"/>
      <c r="Y377" s="901"/>
      <c r="Z377" s="901"/>
      <c r="AA377" s="901"/>
      <c r="AB377" s="901"/>
      <c r="AC377" s="942"/>
      <c r="AD377" s="848"/>
      <c r="AE377" s="1545"/>
    </row>
    <row r="378" spans="1:31" s="523" customFormat="1" ht="15.75">
      <c r="A378" s="1079" t="s">
        <v>973</v>
      </c>
      <c r="B378" s="663" t="s">
        <v>1031</v>
      </c>
      <c r="C378" s="663" t="s">
        <v>1066</v>
      </c>
      <c r="D378" s="663"/>
      <c r="E378" s="838"/>
      <c r="F378" s="838"/>
      <c r="G378" s="838">
        <v>300</v>
      </c>
      <c r="H378" s="926" t="s">
        <v>986</v>
      </c>
      <c r="I378" s="1272">
        <v>0.1</v>
      </c>
      <c r="J378" s="771">
        <v>0.9</v>
      </c>
      <c r="K378" s="706"/>
      <c r="L378" s="706"/>
      <c r="M378" s="772"/>
      <c r="N378" s="772"/>
      <c r="O378" s="772"/>
      <c r="P378" s="772"/>
      <c r="Q378" s="772"/>
      <c r="R378" s="772"/>
      <c r="S378" s="772"/>
      <c r="T378" s="1049">
        <f t="shared" ref="T378" si="248">ROUND(J378*$G378,-1)</f>
        <v>270</v>
      </c>
      <c r="U378" s="805">
        <f t="shared" ref="U378" si="249">ROUND(K378*$G378,-1)</f>
        <v>0</v>
      </c>
      <c r="V378" s="789">
        <f t="shared" ref="V378" si="250">ROUND(L378*$G378,-1)</f>
        <v>0</v>
      </c>
      <c r="W378" s="789">
        <f t="shared" ref="W378" si="251">ROUND(M378*$G378,-1)</f>
        <v>0</v>
      </c>
      <c r="X378" s="789">
        <f t="shared" ref="X378" si="252">ROUND(N378*$G378,-1)</f>
        <v>0</v>
      </c>
      <c r="Y378" s="789">
        <f t="shared" ref="Y378" si="253">ROUND(O378*$G378,-1)</f>
        <v>0</v>
      </c>
      <c r="Z378" s="789">
        <f t="shared" ref="Z378" si="254">ROUND(P378*$G378,-1)</f>
        <v>0</v>
      </c>
      <c r="AA378" s="789">
        <f t="shared" ref="AA378" si="255">ROUND(Q378*$G378,-1)</f>
        <v>0</v>
      </c>
      <c r="AB378" s="789">
        <f t="shared" ref="AB378" si="256">ROUND(R378*$G378,-1)</f>
        <v>0</v>
      </c>
      <c r="AC378" s="790">
        <f t="shared" ref="AC378" si="257">ROUND(S378*$G378,-1)</f>
        <v>0</v>
      </c>
      <c r="AD378" s="848" t="s">
        <v>1000</v>
      </c>
      <c r="AE378" s="1545"/>
    </row>
    <row r="379" spans="1:31" ht="15.75">
      <c r="A379" s="1267" t="s">
        <v>1019</v>
      </c>
      <c r="B379" s="663"/>
      <c r="C379" s="663"/>
      <c r="D379" s="663"/>
      <c r="E379" s="663"/>
      <c r="F379" s="663"/>
      <c r="G379" s="663"/>
      <c r="H379" s="790"/>
      <c r="I379" s="804"/>
      <c r="J379" s="772"/>
      <c r="K379" s="772"/>
      <c r="L379" s="772"/>
      <c r="M379" s="772"/>
      <c r="N379" s="772"/>
      <c r="O379" s="772"/>
      <c r="P379" s="772"/>
      <c r="Q379" s="772"/>
      <c r="R379" s="772"/>
      <c r="S379" s="772"/>
      <c r="T379" s="1072"/>
      <c r="U379" s="920"/>
      <c r="V379" s="901"/>
      <c r="W379" s="901"/>
      <c r="X379" s="901"/>
      <c r="Y379" s="901"/>
      <c r="Z379" s="901"/>
      <c r="AA379" s="901"/>
      <c r="AB379" s="901"/>
      <c r="AC379" s="942"/>
      <c r="AD379" s="848"/>
      <c r="AE379" s="1545"/>
    </row>
    <row r="380" spans="1:31" ht="15.75">
      <c r="A380" s="1267" t="s">
        <v>1018</v>
      </c>
      <c r="B380" s="663"/>
      <c r="C380" s="663"/>
      <c r="D380" s="663"/>
      <c r="E380" s="663"/>
      <c r="F380" s="663"/>
      <c r="G380" s="663"/>
      <c r="H380" s="790"/>
      <c r="I380" s="804"/>
      <c r="J380" s="772"/>
      <c r="K380" s="772"/>
      <c r="L380" s="772"/>
      <c r="M380" s="772"/>
      <c r="N380" s="772"/>
      <c r="O380" s="772"/>
      <c r="P380" s="772"/>
      <c r="Q380" s="772"/>
      <c r="R380" s="772"/>
      <c r="S380" s="772"/>
      <c r="T380" s="1072"/>
      <c r="U380" s="920"/>
      <c r="V380" s="901"/>
      <c r="W380" s="901"/>
      <c r="X380" s="901"/>
      <c r="Y380" s="901"/>
      <c r="Z380" s="901"/>
      <c r="AA380" s="901"/>
      <c r="AB380" s="901"/>
      <c r="AC380" s="942"/>
      <c r="AD380" s="848"/>
      <c r="AE380" s="1545"/>
    </row>
    <row r="381" spans="1:31" ht="15.75">
      <c r="A381" s="1267" t="s">
        <v>1017</v>
      </c>
      <c r="B381" s="663"/>
      <c r="C381" s="663"/>
      <c r="D381" s="663"/>
      <c r="E381" s="663"/>
      <c r="F381" s="663"/>
      <c r="G381" s="663"/>
      <c r="H381" s="790"/>
      <c r="I381" s="804"/>
      <c r="J381" s="772"/>
      <c r="K381" s="772"/>
      <c r="L381" s="772"/>
      <c r="M381" s="772"/>
      <c r="N381" s="772"/>
      <c r="O381" s="772"/>
      <c r="P381" s="772"/>
      <c r="Q381" s="772"/>
      <c r="R381" s="772"/>
      <c r="S381" s="772"/>
      <c r="T381" s="1072"/>
      <c r="U381" s="920"/>
      <c r="V381" s="901"/>
      <c r="W381" s="901"/>
      <c r="X381" s="901"/>
      <c r="Y381" s="901"/>
      <c r="Z381" s="901"/>
      <c r="AA381" s="901"/>
      <c r="AB381" s="901"/>
      <c r="AC381" s="942"/>
      <c r="AD381" s="848"/>
      <c r="AE381" s="1545"/>
    </row>
    <row r="382" spans="1:31" ht="15.75">
      <c r="A382" s="844" t="s">
        <v>602</v>
      </c>
      <c r="B382" s="874" t="s">
        <v>1031</v>
      </c>
      <c r="C382" s="874" t="s">
        <v>1066</v>
      </c>
      <c r="D382" s="874"/>
      <c r="E382" s="663">
        <v>4000</v>
      </c>
      <c r="F382" s="663">
        <v>150</v>
      </c>
      <c r="G382" s="663">
        <f>F382*E382/1000</f>
        <v>600</v>
      </c>
      <c r="H382" s="790"/>
      <c r="I382" s="880"/>
      <c r="J382" s="772"/>
      <c r="K382" s="706"/>
      <c r="L382" s="706"/>
      <c r="M382" s="772"/>
      <c r="N382" s="772"/>
      <c r="O382" s="772"/>
      <c r="P382" s="772">
        <v>0.8</v>
      </c>
      <c r="Q382" s="772">
        <v>0.2</v>
      </c>
      <c r="R382" s="772"/>
      <c r="S382" s="772"/>
      <c r="T382" s="1049">
        <f t="shared" ref="T382:AC382" si="258">ROUND(J382*$G382,-1)</f>
        <v>0</v>
      </c>
      <c r="U382" s="805">
        <f t="shared" si="258"/>
        <v>0</v>
      </c>
      <c r="V382" s="789">
        <f t="shared" si="258"/>
        <v>0</v>
      </c>
      <c r="W382" s="789">
        <f t="shared" si="258"/>
        <v>0</v>
      </c>
      <c r="X382" s="789">
        <f t="shared" si="258"/>
        <v>0</v>
      </c>
      <c r="Y382" s="789">
        <f t="shared" si="258"/>
        <v>0</v>
      </c>
      <c r="Z382" s="789">
        <f t="shared" si="258"/>
        <v>480</v>
      </c>
      <c r="AA382" s="789">
        <f t="shared" si="258"/>
        <v>120</v>
      </c>
      <c r="AB382" s="789">
        <f t="shared" si="258"/>
        <v>0</v>
      </c>
      <c r="AC382" s="790">
        <f t="shared" si="258"/>
        <v>0</v>
      </c>
      <c r="AD382" s="848"/>
      <c r="AE382" s="1545"/>
    </row>
    <row r="383" spans="1:31" ht="15.75">
      <c r="A383" s="1267" t="s">
        <v>1016</v>
      </c>
      <c r="B383" s="874"/>
      <c r="C383" s="874"/>
      <c r="D383" s="874"/>
      <c r="E383" s="663"/>
      <c r="F383" s="663"/>
      <c r="G383" s="663"/>
      <c r="H383" s="790"/>
      <c r="I383" s="804"/>
      <c r="J383" s="772"/>
      <c r="K383" s="772"/>
      <c r="L383" s="772"/>
      <c r="M383" s="772"/>
      <c r="N383" s="772"/>
      <c r="O383" s="772"/>
      <c r="P383" s="772"/>
      <c r="Q383" s="772"/>
      <c r="R383" s="772"/>
      <c r="S383" s="772"/>
      <c r="T383" s="1072"/>
      <c r="U383" s="920"/>
      <c r="V383" s="901"/>
      <c r="W383" s="901"/>
      <c r="X383" s="901"/>
      <c r="Y383" s="901"/>
      <c r="Z383" s="901"/>
      <c r="AA383" s="901"/>
      <c r="AB383" s="901"/>
      <c r="AC383" s="942"/>
      <c r="AD383" s="848"/>
      <c r="AE383" s="1545"/>
    </row>
    <row r="384" spans="1:31">
      <c r="A384" s="844" t="s">
        <v>802</v>
      </c>
      <c r="B384" s="874" t="s">
        <v>1031</v>
      </c>
      <c r="C384" s="874" t="s">
        <v>1066</v>
      </c>
      <c r="D384" s="874"/>
      <c r="E384" s="663">
        <v>4680</v>
      </c>
      <c r="F384" s="663">
        <v>250</v>
      </c>
      <c r="G384" s="663">
        <f>F384*E384/1000</f>
        <v>1170</v>
      </c>
      <c r="H384" s="790"/>
      <c r="I384" s="804"/>
      <c r="J384" s="772"/>
      <c r="K384" s="772"/>
      <c r="L384" s="772"/>
      <c r="M384" s="772"/>
      <c r="N384" s="772"/>
      <c r="O384" s="772"/>
      <c r="P384" s="772">
        <v>0.1</v>
      </c>
      <c r="Q384" s="772">
        <v>0.5</v>
      </c>
      <c r="R384" s="772">
        <v>0.4</v>
      </c>
      <c r="S384" s="772"/>
      <c r="T384" s="1049">
        <f t="shared" ref="T384:T385" si="259">ROUND(J384*$G384,-1)</f>
        <v>0</v>
      </c>
      <c r="U384" s="805">
        <f t="shared" ref="U384:U385" si="260">ROUND(K384*$G384,-1)</f>
        <v>0</v>
      </c>
      <c r="V384" s="789">
        <f t="shared" ref="V384:V385" si="261">ROUND(L384*$G384,-1)</f>
        <v>0</v>
      </c>
      <c r="W384" s="789">
        <f t="shared" ref="W384:W385" si="262">ROUND(M384*$G384,-1)</f>
        <v>0</v>
      </c>
      <c r="X384" s="789">
        <f t="shared" ref="X384:X385" si="263">ROUND(N384*$G384,-1)</f>
        <v>0</v>
      </c>
      <c r="Y384" s="789">
        <f t="shared" ref="Y384:Y385" si="264">ROUND(O384*$G384,-1)</f>
        <v>0</v>
      </c>
      <c r="Z384" s="789">
        <f t="shared" ref="Z384:Z385" si="265">ROUND(P384*$G384,-1)</f>
        <v>120</v>
      </c>
      <c r="AA384" s="789">
        <f t="shared" ref="AA384:AA385" si="266">ROUND(Q384*$G384,-1)</f>
        <v>590</v>
      </c>
      <c r="AB384" s="789">
        <f t="shared" ref="AB384:AB385" si="267">ROUND(R384*$G384,-1)</f>
        <v>470</v>
      </c>
      <c r="AC384" s="790">
        <f t="shared" ref="AC384:AC385" si="268">ROUND(S384*$G384,-1)</f>
        <v>0</v>
      </c>
      <c r="AD384" s="848"/>
      <c r="AE384" s="1544"/>
    </row>
    <row r="385" spans="1:31" s="1193" customFormat="1">
      <c r="A385" s="1189" t="s">
        <v>877</v>
      </c>
      <c r="B385" s="874" t="s">
        <v>1031</v>
      </c>
      <c r="C385" s="874" t="s">
        <v>1066</v>
      </c>
      <c r="D385" s="874"/>
      <c r="E385" s="1182"/>
      <c r="F385" s="1182"/>
      <c r="G385" s="1182">
        <v>400</v>
      </c>
      <c r="H385" s="1190"/>
      <c r="I385" s="1191"/>
      <c r="J385" s="1188"/>
      <c r="K385" s="1188"/>
      <c r="L385" s="1188"/>
      <c r="M385" s="1188"/>
      <c r="N385" s="1188">
        <v>1</v>
      </c>
      <c r="O385" s="772"/>
      <c r="P385" s="1213"/>
      <c r="Q385" s="1188"/>
      <c r="R385" s="1188"/>
      <c r="S385" s="1188"/>
      <c r="T385" s="1049">
        <f t="shared" si="259"/>
        <v>0</v>
      </c>
      <c r="U385" s="805">
        <f t="shared" si="260"/>
        <v>0</v>
      </c>
      <c r="V385" s="789">
        <f t="shared" si="261"/>
        <v>0</v>
      </c>
      <c r="W385" s="789">
        <f t="shared" si="262"/>
        <v>0</v>
      </c>
      <c r="X385" s="789">
        <f t="shared" si="263"/>
        <v>400</v>
      </c>
      <c r="Y385" s="789">
        <f t="shared" si="264"/>
        <v>0</v>
      </c>
      <c r="Z385" s="789">
        <f t="shared" si="265"/>
        <v>0</v>
      </c>
      <c r="AA385" s="789">
        <f t="shared" si="266"/>
        <v>0</v>
      </c>
      <c r="AB385" s="789">
        <f t="shared" si="267"/>
        <v>0</v>
      </c>
      <c r="AC385" s="790">
        <f t="shared" si="268"/>
        <v>0</v>
      </c>
      <c r="AD385" s="1192"/>
      <c r="AE385" s="1544"/>
    </row>
    <row r="386" spans="1:31" s="639" customFormat="1">
      <c r="A386" s="844" t="s">
        <v>925</v>
      </c>
      <c r="B386" s="874" t="s">
        <v>1031</v>
      </c>
      <c r="C386" s="874" t="s">
        <v>1066</v>
      </c>
      <c r="D386" s="874"/>
      <c r="E386" s="663">
        <v>1300</v>
      </c>
      <c r="F386" s="663"/>
      <c r="G386" s="663">
        <v>900</v>
      </c>
      <c r="H386" s="790" t="s">
        <v>926</v>
      </c>
      <c r="I386" s="804">
        <v>0.2</v>
      </c>
      <c r="J386" s="772">
        <v>0.8</v>
      </c>
      <c r="K386" s="772"/>
      <c r="L386" s="772"/>
      <c r="M386" s="772"/>
      <c r="N386" s="772"/>
      <c r="O386" s="772"/>
      <c r="P386" s="772"/>
      <c r="Q386" s="772"/>
      <c r="R386" s="772"/>
      <c r="S386" s="772"/>
      <c r="T386" s="1049">
        <f t="shared" ref="T386" si="269">ROUND(J386*$G386,-1)</f>
        <v>720</v>
      </c>
      <c r="U386" s="805">
        <f t="shared" ref="U386" si="270">ROUND(K386*$G386,-1)</f>
        <v>0</v>
      </c>
      <c r="V386" s="789">
        <f t="shared" ref="V386" si="271">ROUND(L386*$G386,-1)</f>
        <v>0</v>
      </c>
      <c r="W386" s="789">
        <f t="shared" ref="W386" si="272">ROUND(M386*$G386,-1)</f>
        <v>0</v>
      </c>
      <c r="X386" s="789">
        <f t="shared" ref="X386" si="273">ROUND(N386*$G386,-1)</f>
        <v>0</v>
      </c>
      <c r="Y386" s="789">
        <f t="shared" ref="Y386" si="274">ROUND(O386*$G386,-1)</f>
        <v>0</v>
      </c>
      <c r="Z386" s="789">
        <f t="shared" ref="Z386" si="275">ROUND(P386*$G386,-1)</f>
        <v>0</v>
      </c>
      <c r="AA386" s="789">
        <f t="shared" ref="AA386" si="276">ROUND(Q386*$G386,-1)</f>
        <v>0</v>
      </c>
      <c r="AB386" s="789">
        <f t="shared" ref="AB386" si="277">ROUND(R386*$G386,-1)</f>
        <v>0</v>
      </c>
      <c r="AC386" s="790">
        <f t="shared" ref="AC386" si="278">ROUND(S386*$G386,-1)</f>
        <v>0</v>
      </c>
      <c r="AD386" s="848"/>
      <c r="AE386" s="1544"/>
    </row>
    <row r="387" spans="1:31" s="1178" customFormat="1">
      <c r="A387" s="1132" t="s">
        <v>1022</v>
      </c>
      <c r="B387" s="874"/>
      <c r="C387" s="874"/>
      <c r="D387" s="874"/>
      <c r="E387" s="727"/>
      <c r="F387" s="727"/>
      <c r="G387" s="727"/>
      <c r="H387" s="815"/>
      <c r="I387" s="811"/>
      <c r="J387" s="813"/>
      <c r="K387" s="813"/>
      <c r="L387" s="813"/>
      <c r="M387" s="813"/>
      <c r="N387" s="813"/>
      <c r="O387" s="813"/>
      <c r="P387" s="813"/>
      <c r="Q387" s="813"/>
      <c r="R387" s="813"/>
      <c r="S387" s="813"/>
      <c r="T387" s="1071">
        <f t="shared" ref="T387:T388" si="279">ROUND(J387*$G387,-1)</f>
        <v>0</v>
      </c>
      <c r="U387" s="1147">
        <f t="shared" ref="U387:U388" si="280">ROUND(K387*$G387,-1)</f>
        <v>0</v>
      </c>
      <c r="V387" s="814">
        <f t="shared" ref="V387:V388" si="281">ROUND(L387*$G387,-1)</f>
        <v>0</v>
      </c>
      <c r="W387" s="814">
        <f t="shared" ref="W387:W388" si="282">ROUND(M387*$G387,-1)</f>
        <v>0</v>
      </c>
      <c r="X387" s="814">
        <f t="shared" ref="X387:X388" si="283">ROUND(N387*$G387,-1)</f>
        <v>0</v>
      </c>
      <c r="Y387" s="814">
        <f t="shared" ref="Y387:Y388" si="284">ROUND(O387*$G387,-1)</f>
        <v>0</v>
      </c>
      <c r="Z387" s="814">
        <f t="shared" ref="Z387:Z388" si="285">ROUND(P387*$G387,-1)</f>
        <v>0</v>
      </c>
      <c r="AA387" s="814">
        <f t="shared" ref="AA387:AA388" si="286">ROUND(Q387*$G387,-1)</f>
        <v>0</v>
      </c>
      <c r="AB387" s="814">
        <f t="shared" ref="AB387:AB388" si="287">ROUND(R387*$G387,-1)</f>
        <v>0</v>
      </c>
      <c r="AC387" s="815">
        <f t="shared" ref="AC387:AC388" si="288">ROUND(S387*$G387,-1)</f>
        <v>0</v>
      </c>
      <c r="AD387" s="953"/>
      <c r="AE387" s="1544"/>
    </row>
    <row r="388" spans="1:31" s="1178" customFormat="1">
      <c r="A388" s="1132" t="s">
        <v>1023</v>
      </c>
      <c r="B388" s="874"/>
      <c r="C388" s="874"/>
      <c r="D388" s="874"/>
      <c r="E388" s="727"/>
      <c r="F388" s="727"/>
      <c r="G388" s="727"/>
      <c r="H388" s="815"/>
      <c r="I388" s="811"/>
      <c r="J388" s="813"/>
      <c r="K388" s="813"/>
      <c r="L388" s="813"/>
      <c r="M388" s="813"/>
      <c r="N388" s="813"/>
      <c r="O388" s="813"/>
      <c r="P388" s="813"/>
      <c r="Q388" s="813"/>
      <c r="R388" s="813"/>
      <c r="S388" s="813"/>
      <c r="T388" s="1071">
        <f t="shared" si="279"/>
        <v>0</v>
      </c>
      <c r="U388" s="1147">
        <f t="shared" si="280"/>
        <v>0</v>
      </c>
      <c r="V388" s="814">
        <f t="shared" si="281"/>
        <v>0</v>
      </c>
      <c r="W388" s="814">
        <f t="shared" si="282"/>
        <v>0</v>
      </c>
      <c r="X388" s="814">
        <f t="shared" si="283"/>
        <v>0</v>
      </c>
      <c r="Y388" s="814">
        <f t="shared" si="284"/>
        <v>0</v>
      </c>
      <c r="Z388" s="814">
        <f t="shared" si="285"/>
        <v>0</v>
      </c>
      <c r="AA388" s="814">
        <f t="shared" si="286"/>
        <v>0</v>
      </c>
      <c r="AB388" s="814">
        <f t="shared" si="287"/>
        <v>0</v>
      </c>
      <c r="AC388" s="815">
        <f t="shared" si="288"/>
        <v>0</v>
      </c>
      <c r="AD388" s="953"/>
      <c r="AE388" s="1544"/>
    </row>
    <row r="389" spans="1:31" ht="15.75">
      <c r="A389" s="1132"/>
      <c r="B389" s="874"/>
      <c r="C389" s="874"/>
      <c r="D389" s="874"/>
      <c r="E389" s="663"/>
      <c r="F389" s="663"/>
      <c r="G389" s="663"/>
      <c r="H389" s="790"/>
      <c r="I389" s="804"/>
      <c r="J389" s="772"/>
      <c r="K389" s="772"/>
      <c r="L389" s="772"/>
      <c r="M389" s="772"/>
      <c r="N389" s="772"/>
      <c r="O389" s="772"/>
      <c r="P389" s="772"/>
      <c r="Q389" s="772"/>
      <c r="R389" s="772"/>
      <c r="S389" s="772"/>
      <c r="T389" s="1049"/>
      <c r="U389" s="805"/>
      <c r="V389" s="789"/>
      <c r="W389" s="789"/>
      <c r="X389" s="789"/>
      <c r="Y389" s="789"/>
      <c r="Z389" s="789"/>
      <c r="AA389" s="789"/>
      <c r="AB389" s="789"/>
      <c r="AC389" s="790"/>
      <c r="AD389" s="848"/>
      <c r="AE389" s="1546"/>
    </row>
    <row r="390" spans="1:31">
      <c r="A390" s="844" t="s">
        <v>848</v>
      </c>
      <c r="B390" s="874" t="s">
        <v>1031</v>
      </c>
      <c r="C390" s="874" t="s">
        <v>1066</v>
      </c>
      <c r="D390" s="874"/>
      <c r="E390" s="663"/>
      <c r="F390" s="663"/>
      <c r="G390" s="663">
        <v>2000</v>
      </c>
      <c r="H390" s="790"/>
      <c r="I390" s="804"/>
      <c r="J390" s="772"/>
      <c r="K390" s="772"/>
      <c r="L390" s="772"/>
      <c r="M390" s="772"/>
      <c r="N390" s="772"/>
      <c r="O390" s="772"/>
      <c r="P390" s="772"/>
      <c r="Q390" s="772"/>
      <c r="R390" s="772"/>
      <c r="S390" s="772">
        <v>0.23499999999999999</v>
      </c>
      <c r="T390" s="1049">
        <f t="shared" ref="T390:AC392" si="289">ROUND(J390*$G390,-1)</f>
        <v>0</v>
      </c>
      <c r="U390" s="805">
        <v>0</v>
      </c>
      <c r="V390" s="789">
        <f t="shared" si="289"/>
        <v>0</v>
      </c>
      <c r="W390" s="789">
        <f t="shared" si="289"/>
        <v>0</v>
      </c>
      <c r="X390" s="789">
        <f t="shared" si="289"/>
        <v>0</v>
      </c>
      <c r="Y390" s="789">
        <f t="shared" si="289"/>
        <v>0</v>
      </c>
      <c r="Z390" s="789">
        <f t="shared" si="289"/>
        <v>0</v>
      </c>
      <c r="AA390" s="789">
        <f t="shared" si="289"/>
        <v>0</v>
      </c>
      <c r="AB390" s="789">
        <f t="shared" si="289"/>
        <v>0</v>
      </c>
      <c r="AC390" s="790">
        <f t="shared" si="289"/>
        <v>470</v>
      </c>
      <c r="AD390" s="848"/>
      <c r="AE390" s="1544"/>
    </row>
    <row r="391" spans="1:31">
      <c r="A391" s="696" t="s">
        <v>373</v>
      </c>
      <c r="B391" s="874" t="s">
        <v>1031</v>
      </c>
      <c r="C391" s="874" t="s">
        <v>1066</v>
      </c>
      <c r="D391" s="874"/>
      <c r="E391" s="686"/>
      <c r="F391" s="686"/>
      <c r="G391" s="686">
        <v>1000</v>
      </c>
      <c r="H391" s="829"/>
      <c r="I391" s="825"/>
      <c r="J391" s="673">
        <v>0.1</v>
      </c>
      <c r="K391" s="673">
        <v>0.2</v>
      </c>
      <c r="L391" s="673">
        <v>0.1</v>
      </c>
      <c r="M391" s="673">
        <v>0.7</v>
      </c>
      <c r="N391" s="673">
        <v>0.4</v>
      </c>
      <c r="O391" s="673">
        <v>0.7</v>
      </c>
      <c r="P391" s="673">
        <v>0.05</v>
      </c>
      <c r="Q391" s="673">
        <v>0.1</v>
      </c>
      <c r="R391" s="673">
        <v>0.1</v>
      </c>
      <c r="S391" s="673">
        <v>0.1</v>
      </c>
      <c r="T391" s="1049">
        <f t="shared" si="289"/>
        <v>100</v>
      </c>
      <c r="U391" s="805">
        <f t="shared" ref="U391:U392" si="290">ROUND(K391*$G391,-1)</f>
        <v>200</v>
      </c>
      <c r="V391" s="789">
        <f t="shared" si="289"/>
        <v>100</v>
      </c>
      <c r="W391" s="789">
        <f t="shared" si="289"/>
        <v>700</v>
      </c>
      <c r="X391" s="789">
        <f t="shared" si="289"/>
        <v>400</v>
      </c>
      <c r="Y391" s="789">
        <f t="shared" si="289"/>
        <v>700</v>
      </c>
      <c r="Z391" s="789">
        <f t="shared" si="289"/>
        <v>50</v>
      </c>
      <c r="AA391" s="789">
        <f t="shared" si="289"/>
        <v>100</v>
      </c>
      <c r="AB391" s="789">
        <f t="shared" si="289"/>
        <v>100</v>
      </c>
      <c r="AC391" s="790">
        <f t="shared" si="289"/>
        <v>100</v>
      </c>
      <c r="AD391" s="948"/>
      <c r="AE391" s="1544"/>
    </row>
    <row r="392" spans="1:31">
      <c r="A392" s="696" t="s">
        <v>114</v>
      </c>
      <c r="B392" s="874" t="s">
        <v>1031</v>
      </c>
      <c r="C392" s="874" t="s">
        <v>1066</v>
      </c>
      <c r="D392" s="874"/>
      <c r="E392" s="686"/>
      <c r="F392" s="686"/>
      <c r="G392" s="686">
        <v>200</v>
      </c>
      <c r="H392" s="829"/>
      <c r="I392" s="825"/>
      <c r="J392" s="673">
        <v>0.05</v>
      </c>
      <c r="K392" s="673">
        <v>0.1</v>
      </c>
      <c r="L392" s="673">
        <v>0.1</v>
      </c>
      <c r="M392" s="673">
        <v>0.1</v>
      </c>
      <c r="N392" s="673">
        <v>0.1</v>
      </c>
      <c r="O392" s="673">
        <v>0.1</v>
      </c>
      <c r="P392" s="673">
        <v>0.1</v>
      </c>
      <c r="Q392" s="673">
        <v>0.1</v>
      </c>
      <c r="R392" s="673">
        <v>0.1</v>
      </c>
      <c r="S392" s="673">
        <v>0.1</v>
      </c>
      <c r="T392" s="1049">
        <f t="shared" si="289"/>
        <v>10</v>
      </c>
      <c r="U392" s="805">
        <f t="shared" si="290"/>
        <v>20</v>
      </c>
      <c r="V392" s="789">
        <f t="shared" si="289"/>
        <v>20</v>
      </c>
      <c r="W392" s="789">
        <f t="shared" si="289"/>
        <v>20</v>
      </c>
      <c r="X392" s="789">
        <f t="shared" si="289"/>
        <v>20</v>
      </c>
      <c r="Y392" s="789">
        <f t="shared" si="289"/>
        <v>20</v>
      </c>
      <c r="Z392" s="789">
        <f t="shared" si="289"/>
        <v>20</v>
      </c>
      <c r="AA392" s="789">
        <f t="shared" si="289"/>
        <v>20</v>
      </c>
      <c r="AB392" s="789">
        <f t="shared" si="289"/>
        <v>20</v>
      </c>
      <c r="AC392" s="790">
        <f t="shared" si="289"/>
        <v>20</v>
      </c>
      <c r="AD392" s="948"/>
      <c r="AE392" s="1544"/>
    </row>
    <row r="393" spans="1:31" ht="15.75" thickBot="1">
      <c r="A393" s="713"/>
      <c r="B393" s="874"/>
      <c r="C393" s="874"/>
      <c r="D393" s="874"/>
      <c r="E393" s="671"/>
      <c r="F393" s="671"/>
      <c r="G393" s="671"/>
      <c r="H393" s="803"/>
      <c r="I393" s="800"/>
      <c r="J393" s="876"/>
      <c r="K393" s="673"/>
      <c r="L393" s="672"/>
      <c r="M393" s="672"/>
      <c r="N393" s="673"/>
      <c r="O393" s="673"/>
      <c r="P393" s="673"/>
      <c r="Q393" s="673"/>
      <c r="R393" s="673"/>
      <c r="S393" s="673"/>
      <c r="T393" s="1052"/>
      <c r="U393" s="961"/>
      <c r="V393" s="962"/>
      <c r="W393" s="962"/>
      <c r="X393" s="962"/>
      <c r="Y393" s="962"/>
      <c r="Z393" s="962"/>
      <c r="AA393" s="962"/>
      <c r="AB393" s="962"/>
      <c r="AC393" s="919"/>
      <c r="AD393" s="948"/>
      <c r="AE393" s="1544"/>
    </row>
    <row r="394" spans="1:31">
      <c r="A394" s="648"/>
      <c r="B394" s="904"/>
      <c r="C394" s="904"/>
      <c r="D394" s="904"/>
      <c r="E394" s="902"/>
      <c r="F394" s="904"/>
      <c r="G394" s="902"/>
      <c r="H394" s="902"/>
      <c r="I394" s="903"/>
      <c r="J394" s="903"/>
      <c r="K394" s="905"/>
      <c r="L394" s="903"/>
      <c r="M394" s="903"/>
      <c r="N394" s="903"/>
      <c r="O394" s="903"/>
      <c r="P394" s="903"/>
      <c r="Q394" s="903"/>
      <c r="R394" s="903"/>
      <c r="S394" s="903"/>
      <c r="T394" s="902"/>
      <c r="U394" s="902"/>
      <c r="V394" s="902"/>
      <c r="W394" s="902"/>
      <c r="X394" s="902"/>
      <c r="Y394" s="902"/>
      <c r="Z394" s="902"/>
      <c r="AA394" s="902"/>
      <c r="AB394" s="902"/>
      <c r="AC394" s="902"/>
      <c r="AD394" s="688"/>
      <c r="AE394" s="1544"/>
    </row>
    <row r="395" spans="1:31">
      <c r="A395" s="648"/>
      <c r="B395" s="904"/>
      <c r="C395" s="904"/>
      <c r="D395" s="904"/>
      <c r="E395" s="902"/>
      <c r="F395" s="904"/>
      <c r="G395" s="902"/>
      <c r="H395" s="641"/>
      <c r="I395" s="903" t="s">
        <v>1028</v>
      </c>
      <c r="J395" s="903"/>
      <c r="K395" s="905"/>
      <c r="L395" s="903"/>
      <c r="M395" s="903"/>
      <c r="N395" s="903"/>
      <c r="O395" s="903"/>
      <c r="P395" s="903"/>
      <c r="Q395" s="903"/>
      <c r="R395" s="903"/>
      <c r="S395" s="903"/>
      <c r="T395" s="902">
        <f t="shared" ref="T395:AC395" si="291">T34</f>
        <v>0</v>
      </c>
      <c r="U395" s="902">
        <f t="shared" si="291"/>
        <v>0</v>
      </c>
      <c r="V395" s="902">
        <f t="shared" si="291"/>
        <v>0</v>
      </c>
      <c r="W395" s="902">
        <f t="shared" si="291"/>
        <v>0</v>
      </c>
      <c r="X395" s="902">
        <f t="shared" si="291"/>
        <v>0</v>
      </c>
      <c r="Y395" s="902">
        <f t="shared" si="291"/>
        <v>0</v>
      </c>
      <c r="Z395" s="902">
        <f t="shared" si="291"/>
        <v>0</v>
      </c>
      <c r="AA395" s="902">
        <f t="shared" si="291"/>
        <v>0</v>
      </c>
      <c r="AB395" s="902">
        <f t="shared" si="291"/>
        <v>0</v>
      </c>
      <c r="AC395" s="902">
        <f t="shared" si="291"/>
        <v>0</v>
      </c>
      <c r="AD395" s="688"/>
      <c r="AE395" s="1544"/>
    </row>
    <row r="396" spans="1:31">
      <c r="A396" s="648"/>
      <c r="B396" s="648"/>
      <c r="C396" s="648"/>
      <c r="D396" s="648"/>
      <c r="E396" s="902"/>
      <c r="F396" s="904"/>
      <c r="G396" s="902"/>
      <c r="H396" s="641"/>
      <c r="I396" s="903" t="s">
        <v>1029</v>
      </c>
      <c r="J396" s="903"/>
      <c r="K396" s="903"/>
      <c r="L396" s="905"/>
      <c r="M396" s="903"/>
      <c r="N396" s="903"/>
      <c r="O396" s="903"/>
      <c r="P396" s="903"/>
      <c r="Q396" s="903"/>
      <c r="R396" s="903"/>
      <c r="S396" s="903"/>
      <c r="T396" s="902">
        <f t="shared" ref="T396:AC396" si="292">T177</f>
        <v>200</v>
      </c>
      <c r="U396" s="902">
        <f t="shared" si="292"/>
        <v>0</v>
      </c>
      <c r="V396" s="902">
        <f t="shared" si="292"/>
        <v>0</v>
      </c>
      <c r="W396" s="902">
        <f t="shared" si="292"/>
        <v>0</v>
      </c>
      <c r="X396" s="902">
        <f t="shared" si="292"/>
        <v>0</v>
      </c>
      <c r="Y396" s="902">
        <f t="shared" si="292"/>
        <v>0</v>
      </c>
      <c r="Z396" s="902">
        <f t="shared" si="292"/>
        <v>0</v>
      </c>
      <c r="AA396" s="902">
        <f t="shared" si="292"/>
        <v>0</v>
      </c>
      <c r="AB396" s="902">
        <f t="shared" si="292"/>
        <v>0</v>
      </c>
      <c r="AC396" s="902">
        <f t="shared" si="292"/>
        <v>0</v>
      </c>
      <c r="AD396" s="688"/>
      <c r="AE396" s="1544"/>
    </row>
    <row r="397" spans="1:31">
      <c r="A397" s="720"/>
      <c r="B397" s="720"/>
      <c r="C397" s="720"/>
      <c r="D397" s="720"/>
      <c r="E397" s="906"/>
      <c r="F397" s="904"/>
      <c r="G397" s="906"/>
      <c r="H397" s="641"/>
      <c r="I397" s="903" t="s">
        <v>1030</v>
      </c>
      <c r="J397" s="907"/>
      <c r="K397" s="907"/>
      <c r="L397" s="893"/>
      <c r="M397" s="907"/>
      <c r="N397" s="907"/>
      <c r="O397" s="907"/>
      <c r="P397" s="907"/>
      <c r="Q397" s="907"/>
      <c r="R397" s="907"/>
      <c r="S397" s="907"/>
      <c r="T397" s="902"/>
      <c r="U397" s="902"/>
      <c r="V397" s="902"/>
      <c r="W397" s="902"/>
      <c r="X397" s="902"/>
      <c r="Y397" s="902"/>
      <c r="Z397" s="902"/>
      <c r="AA397" s="902"/>
      <c r="AB397" s="902"/>
      <c r="AC397" s="902"/>
      <c r="AD397" s="688"/>
      <c r="AE397" s="1544"/>
    </row>
    <row r="398" spans="1:31">
      <c r="A398" s="720"/>
      <c r="B398" s="720"/>
      <c r="C398" s="720"/>
      <c r="D398" s="720"/>
      <c r="E398" s="906"/>
      <c r="F398" s="904"/>
      <c r="G398" s="906"/>
      <c r="H398" s="641"/>
      <c r="I398" s="903" t="s">
        <v>1031</v>
      </c>
      <c r="J398" s="907"/>
      <c r="K398" s="907"/>
      <c r="L398" s="893"/>
      <c r="M398" s="907"/>
      <c r="N398" s="907"/>
      <c r="O398" s="907"/>
      <c r="P398" s="907"/>
      <c r="Q398" s="907"/>
      <c r="R398" s="907"/>
      <c r="S398" s="907"/>
      <c r="T398" s="902">
        <f t="shared" ref="T398:AC398" si="293">T392+T391+T390+T386+T385+T384+T382+T378+T303+T231+T230+T229+T228+T227+T225+T224+T223+T222+T221+T220+T219+T218+T217+T216+T213+T212+T211+T210+T128+T127+T126+T125+T109+T108+T107+T106+T103+T102+T101</f>
        <v>2400</v>
      </c>
      <c r="U398" s="902">
        <f t="shared" si="293"/>
        <v>2940</v>
      </c>
      <c r="V398" s="902">
        <f t="shared" si="293"/>
        <v>1850</v>
      </c>
      <c r="W398" s="902">
        <f t="shared" si="293"/>
        <v>2470</v>
      </c>
      <c r="X398" s="902">
        <f t="shared" si="293"/>
        <v>3310</v>
      </c>
      <c r="Y398" s="902">
        <f t="shared" si="293"/>
        <v>1710</v>
      </c>
      <c r="Z398" s="902">
        <f t="shared" si="293"/>
        <v>1720</v>
      </c>
      <c r="AA398" s="902">
        <f t="shared" si="293"/>
        <v>1610</v>
      </c>
      <c r="AB398" s="902">
        <f t="shared" si="293"/>
        <v>1090</v>
      </c>
      <c r="AC398" s="902">
        <f t="shared" si="293"/>
        <v>2590</v>
      </c>
      <c r="AD398" s="688"/>
      <c r="AE398" s="1544"/>
    </row>
    <row r="399" spans="1:31" ht="16.5" thickBot="1">
      <c r="A399" s="720"/>
      <c r="B399" s="720"/>
      <c r="C399" s="720"/>
      <c r="D399" s="720"/>
      <c r="E399" s="906"/>
      <c r="F399" s="908"/>
      <c r="G399" s="906"/>
      <c r="H399" s="641"/>
      <c r="I399" s="903" t="s">
        <v>1087</v>
      </c>
      <c r="J399" s="907"/>
      <c r="K399" s="907"/>
      <c r="L399" s="907"/>
      <c r="M399" s="907"/>
      <c r="N399" s="907"/>
      <c r="O399" s="907"/>
      <c r="P399" s="907"/>
      <c r="Q399" s="907"/>
      <c r="R399" s="907"/>
      <c r="S399" s="907"/>
      <c r="T399" s="902"/>
      <c r="U399" s="902"/>
      <c r="V399" s="902"/>
      <c r="W399" s="902"/>
      <c r="X399" s="902"/>
      <c r="Y399" s="902"/>
      <c r="Z399" s="902"/>
      <c r="AA399" s="902"/>
      <c r="AB399" s="902"/>
      <c r="AC399" s="902"/>
      <c r="AD399" s="688"/>
      <c r="AE399" s="1555"/>
    </row>
    <row r="400" spans="1:31" ht="15.75">
      <c r="A400" s="720"/>
      <c r="B400" s="720"/>
      <c r="C400" s="720"/>
      <c r="D400" s="720"/>
      <c r="E400" s="906"/>
      <c r="F400" s="908"/>
      <c r="G400" s="906"/>
      <c r="H400" s="641"/>
      <c r="I400" s="903" t="s">
        <v>1068</v>
      </c>
      <c r="J400" s="907"/>
      <c r="K400" s="907"/>
      <c r="L400" s="907"/>
      <c r="M400" s="893"/>
      <c r="N400" s="893"/>
      <c r="O400" s="893"/>
      <c r="P400" s="893"/>
      <c r="Q400" s="893"/>
      <c r="R400" s="893"/>
      <c r="S400" s="893"/>
      <c r="T400" s="902">
        <f t="shared" ref="T400:AC400" si="294">T370+T369+T368+T367+T291+T269+T207+T204+T201+T185+T183+T182+T179+T175+T122+T121+T120+T119+T118+T117+T116+T115+T114+T113+T112+T98+T74+T72+T70+T68+T65+T64+T63+T62+T61+T60+T59+T58+T57+T43+T39+T37+T35+T31+T30+T29+T26+T111</f>
        <v>2460</v>
      </c>
      <c r="U400" s="902">
        <f t="shared" si="294"/>
        <v>3150</v>
      </c>
      <c r="V400" s="902">
        <f t="shared" si="294"/>
        <v>6060</v>
      </c>
      <c r="W400" s="902">
        <f t="shared" si="294"/>
        <v>5580</v>
      </c>
      <c r="X400" s="902">
        <f t="shared" si="294"/>
        <v>2930</v>
      </c>
      <c r="Y400" s="902">
        <f t="shared" si="294"/>
        <v>4280</v>
      </c>
      <c r="Z400" s="902">
        <f t="shared" si="294"/>
        <v>6930</v>
      </c>
      <c r="AA400" s="902">
        <f t="shared" si="294"/>
        <v>6010</v>
      </c>
      <c r="AB400" s="902">
        <f t="shared" si="294"/>
        <v>8090</v>
      </c>
      <c r="AC400" s="902">
        <f t="shared" si="294"/>
        <v>7030</v>
      </c>
      <c r="AD400" s="688"/>
      <c r="AE400" s="1556"/>
    </row>
    <row r="401" spans="1:30">
      <c r="A401" s="720"/>
      <c r="B401" s="720"/>
      <c r="C401" s="720"/>
      <c r="D401" s="720"/>
      <c r="E401" s="906"/>
      <c r="F401" s="908"/>
      <c r="G401" s="906"/>
      <c r="H401" s="906"/>
      <c r="I401" s="903" t="s">
        <v>1088</v>
      </c>
      <c r="J401" s="907"/>
      <c r="K401" s="907"/>
      <c r="L401" s="907"/>
      <c r="M401" s="907"/>
      <c r="N401" s="907"/>
      <c r="O401" s="907"/>
      <c r="P401" s="907"/>
      <c r="Q401" s="907"/>
      <c r="R401" s="907"/>
      <c r="S401" s="907"/>
      <c r="T401" s="902"/>
      <c r="U401" s="902"/>
      <c r="V401" s="902"/>
      <c r="W401" s="902"/>
      <c r="X401" s="902"/>
      <c r="Y401" s="902"/>
      <c r="Z401" s="902"/>
      <c r="AA401" s="902"/>
      <c r="AB401" s="902"/>
      <c r="AC401" s="902"/>
      <c r="AD401" s="688"/>
    </row>
    <row r="402" spans="1:30">
      <c r="A402" s="720"/>
      <c r="B402" s="720"/>
      <c r="C402" s="720"/>
      <c r="D402" s="720"/>
      <c r="E402" s="906"/>
      <c r="F402" s="908"/>
      <c r="G402" s="906"/>
      <c r="H402" s="906"/>
      <c r="I402" s="903" t="s">
        <v>1069</v>
      </c>
      <c r="J402" s="907"/>
      <c r="K402" s="907"/>
      <c r="L402" s="907"/>
      <c r="M402" s="907"/>
      <c r="N402" s="907"/>
      <c r="O402" s="907"/>
      <c r="P402" s="907"/>
      <c r="Q402" s="907"/>
      <c r="R402" s="907"/>
      <c r="S402" s="907"/>
      <c r="T402" s="902"/>
      <c r="U402" s="902"/>
      <c r="V402" s="902"/>
      <c r="W402" s="902"/>
      <c r="X402" s="902"/>
      <c r="Y402" s="902"/>
      <c r="Z402" s="902"/>
      <c r="AA402" s="902"/>
      <c r="AB402" s="902"/>
      <c r="AC402" s="902"/>
      <c r="AD402" s="688"/>
    </row>
    <row r="403" spans="1:30">
      <c r="A403" s="720"/>
      <c r="B403" s="720"/>
      <c r="C403" s="720"/>
      <c r="D403" s="720"/>
      <c r="E403" s="906"/>
      <c r="F403" s="908"/>
      <c r="G403" s="906"/>
      <c r="H403" s="906"/>
      <c r="I403" s="903" t="s">
        <v>1070</v>
      </c>
      <c r="J403" s="907"/>
      <c r="K403" s="907"/>
      <c r="L403" s="907"/>
      <c r="M403" s="907"/>
      <c r="N403" s="907"/>
      <c r="O403" s="907"/>
      <c r="P403" s="907"/>
      <c r="Q403" s="907"/>
      <c r="R403" s="907"/>
      <c r="S403" s="907"/>
      <c r="T403" s="902">
        <f t="shared" ref="T403:AC403" si="295">T90+T89</f>
        <v>700</v>
      </c>
      <c r="U403" s="902">
        <f t="shared" si="295"/>
        <v>0</v>
      </c>
      <c r="V403" s="902">
        <f t="shared" si="295"/>
        <v>0</v>
      </c>
      <c r="W403" s="902">
        <f t="shared" si="295"/>
        <v>0</v>
      </c>
      <c r="X403" s="902">
        <f t="shared" si="295"/>
        <v>0</v>
      </c>
      <c r="Y403" s="902">
        <f t="shared" si="295"/>
        <v>0</v>
      </c>
      <c r="Z403" s="902">
        <f t="shared" si="295"/>
        <v>0</v>
      </c>
      <c r="AA403" s="902">
        <f t="shared" si="295"/>
        <v>0</v>
      </c>
      <c r="AB403" s="902">
        <f t="shared" si="295"/>
        <v>0</v>
      </c>
      <c r="AC403" s="902">
        <f t="shared" si="295"/>
        <v>0</v>
      </c>
      <c r="AD403" s="688"/>
    </row>
    <row r="404" spans="1:30">
      <c r="A404" s="720"/>
      <c r="B404" s="720"/>
      <c r="C404" s="720"/>
      <c r="D404" s="720"/>
      <c r="E404" s="906"/>
      <c r="F404" s="908"/>
      <c r="G404" s="906"/>
      <c r="H404" s="906"/>
      <c r="I404" s="903" t="s">
        <v>1089</v>
      </c>
      <c r="J404" s="907"/>
      <c r="K404" s="907"/>
      <c r="L404" s="907"/>
      <c r="M404" s="907"/>
      <c r="N404" s="907"/>
      <c r="O404" s="907"/>
      <c r="P404" s="907"/>
      <c r="Q404" s="907"/>
      <c r="R404" s="907"/>
      <c r="S404" s="907"/>
      <c r="T404" s="902"/>
      <c r="U404" s="902"/>
      <c r="V404" s="902"/>
      <c r="W404" s="902"/>
      <c r="X404" s="902"/>
      <c r="Y404" s="902"/>
      <c r="Z404" s="902"/>
      <c r="AA404" s="902"/>
      <c r="AB404" s="902"/>
      <c r="AC404" s="902"/>
      <c r="AD404" s="688"/>
    </row>
    <row r="405" spans="1:30">
      <c r="A405" s="720"/>
      <c r="B405" s="720"/>
      <c r="C405" s="720"/>
      <c r="D405" s="720"/>
      <c r="E405" s="906"/>
      <c r="F405" s="908"/>
      <c r="G405" s="906"/>
      <c r="H405" s="906"/>
      <c r="I405" s="903"/>
      <c r="J405" s="907"/>
      <c r="K405" s="907"/>
      <c r="L405" s="907"/>
      <c r="M405" s="907"/>
      <c r="N405" s="907"/>
      <c r="O405" s="907"/>
      <c r="P405" s="907"/>
      <c r="Q405" s="907"/>
      <c r="R405" s="907"/>
      <c r="S405" s="907"/>
      <c r="T405" s="906"/>
      <c r="U405" s="906"/>
      <c r="V405" s="906"/>
      <c r="W405" s="906"/>
      <c r="X405" s="906"/>
      <c r="Y405" s="906"/>
      <c r="Z405" s="906"/>
      <c r="AA405" s="906"/>
      <c r="AB405" s="906"/>
      <c r="AC405" s="906"/>
      <c r="AD405" s="688"/>
    </row>
    <row r="406" spans="1:30">
      <c r="A406" s="720"/>
      <c r="B406" s="720"/>
      <c r="C406" s="720"/>
      <c r="D406" s="720"/>
      <c r="E406" s="906"/>
      <c r="F406" s="908"/>
      <c r="G406" s="906"/>
      <c r="H406" s="906"/>
      <c r="I406" s="907"/>
      <c r="J406" s="907"/>
      <c r="K406" s="907"/>
      <c r="L406" s="907"/>
      <c r="M406" s="907"/>
      <c r="N406" s="907"/>
      <c r="O406" s="907"/>
      <c r="P406" s="907"/>
      <c r="Q406" s="907"/>
      <c r="R406" s="907"/>
      <c r="S406" s="907"/>
      <c r="T406" s="902">
        <f>SUM(T395:T404)</f>
        <v>5760</v>
      </c>
      <c r="U406" s="902">
        <f t="shared" ref="U406:AC406" si="296">SUM(U395:U404)</f>
        <v>6090</v>
      </c>
      <c r="V406" s="902">
        <f t="shared" si="296"/>
        <v>7910</v>
      </c>
      <c r="W406" s="902">
        <f t="shared" si="296"/>
        <v>8050</v>
      </c>
      <c r="X406" s="902">
        <f t="shared" si="296"/>
        <v>6240</v>
      </c>
      <c r="Y406" s="902">
        <f t="shared" si="296"/>
        <v>5990</v>
      </c>
      <c r="Z406" s="902">
        <f t="shared" si="296"/>
        <v>8650</v>
      </c>
      <c r="AA406" s="902">
        <f t="shared" si="296"/>
        <v>7620</v>
      </c>
      <c r="AB406" s="902">
        <f t="shared" si="296"/>
        <v>9180</v>
      </c>
      <c r="AC406" s="902">
        <f t="shared" si="296"/>
        <v>9620</v>
      </c>
      <c r="AD406" s="688"/>
    </row>
    <row r="407" spans="1:30">
      <c r="A407" s="720"/>
      <c r="B407" s="720"/>
      <c r="C407" s="720"/>
      <c r="D407" s="720"/>
      <c r="E407" s="906"/>
      <c r="F407" s="908"/>
      <c r="G407" s="906"/>
      <c r="H407" s="906"/>
      <c r="I407" s="907"/>
      <c r="J407" s="907"/>
      <c r="K407" s="907"/>
      <c r="L407" s="907"/>
      <c r="M407" s="907"/>
      <c r="N407" s="907"/>
      <c r="O407" s="907"/>
      <c r="P407" s="907"/>
      <c r="Q407" s="907"/>
      <c r="R407" s="907"/>
      <c r="S407" s="907"/>
      <c r="T407" s="906"/>
      <c r="U407" s="906"/>
      <c r="V407" s="906"/>
      <c r="W407" s="906"/>
      <c r="X407" s="906"/>
      <c r="Y407" s="906"/>
      <c r="Z407" s="906"/>
      <c r="AA407" s="906"/>
      <c r="AB407" s="906"/>
      <c r="AC407" s="906"/>
      <c r="AD407" s="688"/>
    </row>
    <row r="408" spans="1:30">
      <c r="A408" s="720"/>
      <c r="B408" s="720"/>
      <c r="C408" s="720"/>
      <c r="D408" s="720"/>
      <c r="E408" s="906"/>
      <c r="F408" s="908"/>
      <c r="G408" s="906"/>
      <c r="H408" s="906"/>
      <c r="I408" s="907"/>
      <c r="J408" s="907"/>
      <c r="K408" s="907"/>
      <c r="L408" s="907"/>
      <c r="M408" s="907"/>
      <c r="N408" s="907"/>
      <c r="O408" s="907"/>
      <c r="P408" s="907"/>
      <c r="Q408" s="907"/>
      <c r="R408" s="907"/>
      <c r="S408" s="907"/>
      <c r="T408" s="906"/>
      <c r="U408" s="906"/>
      <c r="V408" s="906"/>
      <c r="W408" s="906"/>
      <c r="X408" s="906"/>
      <c r="Y408" s="906"/>
      <c r="Z408" s="906"/>
      <c r="AA408" s="906"/>
      <c r="AB408" s="906"/>
      <c r="AC408" s="906"/>
      <c r="AD408" s="688"/>
    </row>
    <row r="409" spans="1:30">
      <c r="A409" s="648"/>
      <c r="B409" s="648"/>
      <c r="C409" s="648"/>
      <c r="D409" s="648"/>
      <c r="E409" s="902"/>
      <c r="F409" s="902"/>
      <c r="G409" s="902"/>
      <c r="H409" s="902"/>
      <c r="I409" s="903"/>
      <c r="J409" s="903"/>
      <c r="K409" s="903"/>
      <c r="L409" s="903"/>
      <c r="M409" s="903"/>
      <c r="N409" s="903"/>
      <c r="O409" s="903"/>
      <c r="P409" s="903"/>
      <c r="Q409" s="903"/>
      <c r="R409" s="903"/>
      <c r="S409" s="903"/>
      <c r="T409" s="902"/>
      <c r="U409" s="902"/>
      <c r="V409" s="902"/>
      <c r="W409" s="902"/>
      <c r="X409" s="902"/>
      <c r="Y409" s="902"/>
      <c r="Z409" s="902"/>
      <c r="AA409" s="902"/>
      <c r="AB409" s="902"/>
      <c r="AC409" s="902"/>
      <c r="AD409" s="688"/>
    </row>
    <row r="410" spans="1:30">
      <c r="A410" s="648"/>
      <c r="B410" s="648"/>
      <c r="C410" s="648"/>
      <c r="D410" s="648"/>
      <c r="E410" s="902"/>
      <c r="F410" s="902"/>
      <c r="G410" s="902"/>
      <c r="H410" s="902"/>
      <c r="I410" s="903"/>
      <c r="J410" s="903"/>
      <c r="K410" s="903"/>
      <c r="L410" s="903"/>
      <c r="M410" s="903"/>
      <c r="N410" s="903"/>
      <c r="O410" s="903"/>
      <c r="P410" s="903"/>
      <c r="Q410" s="903"/>
      <c r="R410" s="903"/>
      <c r="S410" s="903"/>
      <c r="T410" s="902"/>
      <c r="U410" s="902"/>
      <c r="V410" s="902"/>
      <c r="W410" s="902"/>
      <c r="X410" s="902"/>
      <c r="Y410" s="902"/>
      <c r="Z410" s="902"/>
      <c r="AA410" s="902"/>
      <c r="AB410" s="902"/>
      <c r="AC410" s="902"/>
      <c r="AD410" s="688"/>
    </row>
    <row r="411" spans="1:30">
      <c r="A411" s="648"/>
      <c r="B411" s="648"/>
      <c r="C411" s="648"/>
      <c r="D411" s="648"/>
      <c r="E411" s="902"/>
      <c r="F411" s="902"/>
      <c r="G411" s="902"/>
      <c r="H411" s="902"/>
      <c r="I411" s="903"/>
      <c r="J411" s="903"/>
      <c r="K411" s="903"/>
      <c r="L411" s="903"/>
      <c r="M411" s="903"/>
      <c r="N411" s="903"/>
      <c r="O411" s="903"/>
      <c r="P411" s="903"/>
      <c r="Q411" s="903"/>
      <c r="R411" s="903"/>
      <c r="S411" s="903"/>
      <c r="T411" s="902"/>
      <c r="U411" s="902"/>
      <c r="V411" s="902"/>
      <c r="W411" s="902"/>
      <c r="X411" s="902"/>
      <c r="Y411" s="902"/>
      <c r="Z411" s="902"/>
      <c r="AA411" s="902"/>
      <c r="AB411" s="902"/>
      <c r="AC411" s="902"/>
      <c r="AD411" s="688"/>
    </row>
    <row r="412" spans="1:30">
      <c r="A412" s="648"/>
      <c r="B412" s="648"/>
      <c r="C412" s="648"/>
      <c r="D412" s="648"/>
      <c r="E412" s="902"/>
      <c r="F412" s="902"/>
      <c r="G412" s="902"/>
      <c r="H412" s="904"/>
      <c r="I412" s="903"/>
      <c r="J412" s="903"/>
      <c r="K412" s="903"/>
      <c r="L412" s="903"/>
      <c r="M412" s="903"/>
      <c r="N412" s="903"/>
      <c r="O412" s="903"/>
      <c r="P412" s="903"/>
      <c r="Q412" s="903"/>
      <c r="R412" s="903"/>
      <c r="S412" s="903"/>
      <c r="T412" s="902"/>
      <c r="U412" s="902"/>
      <c r="V412" s="902"/>
      <c r="W412" s="902"/>
      <c r="X412" s="902"/>
      <c r="Y412" s="902"/>
      <c r="Z412" s="902"/>
      <c r="AA412" s="902"/>
      <c r="AB412" s="902"/>
      <c r="AC412" s="902"/>
      <c r="AD412" s="688"/>
    </row>
    <row r="413" spans="1:30">
      <c r="A413" s="648"/>
      <c r="B413" s="648"/>
      <c r="C413" s="648"/>
      <c r="D413" s="648"/>
      <c r="E413" s="648"/>
      <c r="F413" s="902"/>
      <c r="G413" s="902"/>
      <c r="H413" s="648"/>
      <c r="I413" s="903"/>
      <c r="J413" s="903"/>
      <c r="K413" s="903"/>
      <c r="L413" s="903"/>
      <c r="M413" s="903"/>
      <c r="N413" s="903"/>
      <c r="O413" s="903"/>
      <c r="P413" s="903"/>
      <c r="Q413" s="903"/>
      <c r="R413" s="903"/>
      <c r="S413" s="903"/>
      <c r="T413" s="902"/>
      <c r="U413" s="902"/>
      <c r="V413" s="902"/>
      <c r="W413" s="902"/>
      <c r="X413" s="902"/>
      <c r="Y413" s="902"/>
      <c r="Z413" s="902"/>
      <c r="AA413" s="902"/>
      <c r="AB413" s="902"/>
      <c r="AC413" s="902"/>
      <c r="AD413" s="688"/>
    </row>
    <row r="414" spans="1:30">
      <c r="A414" s="648"/>
      <c r="B414" s="648"/>
      <c r="C414" s="648"/>
      <c r="D414" s="648"/>
      <c r="E414" s="902"/>
      <c r="F414" s="902"/>
      <c r="G414" s="902"/>
      <c r="H414" s="902"/>
      <c r="I414" s="903"/>
      <c r="J414" s="903"/>
      <c r="K414" s="903"/>
      <c r="L414" s="903"/>
      <c r="M414" s="903"/>
      <c r="N414" s="903"/>
      <c r="O414" s="903"/>
      <c r="P414" s="903"/>
      <c r="Q414" s="903"/>
      <c r="R414" s="903"/>
      <c r="S414" s="903"/>
      <c r="T414" s="902"/>
      <c r="U414" s="902"/>
      <c r="V414" s="902"/>
      <c r="W414" s="902"/>
      <c r="X414" s="902"/>
      <c r="Y414" s="902"/>
      <c r="Z414" s="902"/>
      <c r="AA414" s="902"/>
      <c r="AB414" s="902"/>
      <c r="AC414" s="902"/>
      <c r="AD414" s="688"/>
    </row>
    <row r="415" spans="1:30">
      <c r="A415" s="648"/>
      <c r="B415" s="648"/>
      <c r="C415" s="648"/>
      <c r="D415" s="648"/>
      <c r="E415" s="902"/>
      <c r="F415" s="902"/>
      <c r="G415" s="902"/>
      <c r="H415" s="902"/>
      <c r="I415" s="903"/>
      <c r="J415" s="903"/>
      <c r="K415" s="903"/>
      <c r="L415" s="903"/>
      <c r="M415" s="903"/>
      <c r="N415" s="903"/>
      <c r="O415" s="903"/>
      <c r="P415" s="903"/>
      <c r="Q415" s="903"/>
      <c r="R415" s="903"/>
      <c r="S415" s="903"/>
      <c r="T415" s="902"/>
      <c r="U415" s="902"/>
      <c r="V415" s="902"/>
      <c r="W415" s="902"/>
      <c r="X415" s="902"/>
      <c r="Y415" s="902"/>
      <c r="Z415" s="902"/>
      <c r="AA415" s="902"/>
      <c r="AB415" s="902"/>
      <c r="AC415" s="902"/>
      <c r="AD415" s="688"/>
    </row>
    <row r="416" spans="1:30">
      <c r="A416" s="648"/>
      <c r="B416" s="648"/>
      <c r="C416" s="648"/>
      <c r="D416" s="648"/>
      <c r="E416" s="902"/>
      <c r="F416" s="902"/>
      <c r="G416" s="902"/>
      <c r="H416" s="902"/>
      <c r="I416" s="903"/>
      <c r="J416" s="903"/>
      <c r="K416" s="903"/>
      <c r="L416" s="903"/>
      <c r="M416" s="903"/>
      <c r="N416" s="903"/>
      <c r="O416" s="903"/>
      <c r="P416" s="903"/>
      <c r="Q416" s="903"/>
      <c r="R416" s="903"/>
      <c r="S416" s="903"/>
      <c r="T416" s="902"/>
      <c r="U416" s="902"/>
      <c r="V416" s="902"/>
      <c r="W416" s="902"/>
      <c r="X416" s="902"/>
      <c r="Y416" s="902"/>
      <c r="Z416" s="902"/>
      <c r="AA416" s="902"/>
      <c r="AB416" s="902"/>
      <c r="AC416" s="902"/>
      <c r="AD416" s="688"/>
    </row>
    <row r="417" spans="1:30">
      <c r="A417" s="648"/>
      <c r="B417" s="648"/>
      <c r="C417" s="648"/>
      <c r="D417" s="648"/>
      <c r="E417" s="902"/>
      <c r="F417" s="902"/>
      <c r="G417" s="902"/>
      <c r="H417" s="902"/>
      <c r="I417" s="903"/>
      <c r="J417" s="903"/>
      <c r="K417" s="903"/>
      <c r="L417" s="903"/>
      <c r="M417" s="903"/>
      <c r="N417" s="903"/>
      <c r="O417" s="903"/>
      <c r="P417" s="903"/>
      <c r="Q417" s="903"/>
      <c r="R417" s="903"/>
      <c r="S417" s="903"/>
      <c r="T417" s="902"/>
      <c r="U417" s="902"/>
      <c r="V417" s="902"/>
      <c r="W417" s="902"/>
      <c r="X417" s="902"/>
      <c r="Y417" s="902"/>
      <c r="Z417" s="902"/>
      <c r="AA417" s="902"/>
      <c r="AB417" s="902"/>
      <c r="AC417" s="902"/>
      <c r="AD417" s="688"/>
    </row>
    <row r="418" spans="1:30">
      <c r="A418" s="648"/>
      <c r="B418" s="648"/>
      <c r="C418" s="648"/>
      <c r="D418" s="648"/>
      <c r="E418" s="902"/>
      <c r="F418" s="902"/>
      <c r="G418" s="902"/>
      <c r="H418" s="902"/>
      <c r="I418" s="903"/>
      <c r="J418" s="903"/>
      <c r="K418" s="903"/>
      <c r="L418" s="903"/>
      <c r="M418" s="903"/>
      <c r="N418" s="903"/>
      <c r="O418" s="903"/>
      <c r="P418" s="903"/>
      <c r="Q418" s="903"/>
      <c r="R418" s="903"/>
      <c r="S418" s="903"/>
      <c r="T418" s="902"/>
      <c r="U418" s="902"/>
      <c r="V418" s="902"/>
      <c r="W418" s="902"/>
      <c r="X418" s="902"/>
      <c r="Y418" s="902"/>
      <c r="Z418" s="902"/>
      <c r="AA418" s="902"/>
      <c r="AB418" s="902"/>
      <c r="AC418" s="902"/>
      <c r="AD418" s="688"/>
    </row>
    <row r="419" spans="1:30">
      <c r="A419" s="648"/>
      <c r="B419" s="648"/>
      <c r="C419" s="648"/>
      <c r="D419" s="648"/>
      <c r="E419" s="902"/>
      <c r="F419" s="902"/>
      <c r="G419" s="902"/>
      <c r="H419" s="902"/>
      <c r="I419" s="903"/>
      <c r="J419" s="903"/>
      <c r="K419" s="903"/>
      <c r="L419" s="903"/>
      <c r="M419" s="903"/>
      <c r="N419" s="903"/>
      <c r="O419" s="903"/>
      <c r="P419" s="903"/>
      <c r="Q419" s="903"/>
      <c r="R419" s="903"/>
      <c r="S419" s="903"/>
      <c r="T419" s="902"/>
      <c r="U419" s="902"/>
      <c r="V419" s="902"/>
      <c r="W419" s="902"/>
      <c r="X419" s="902"/>
      <c r="Y419" s="902"/>
      <c r="Z419" s="902"/>
      <c r="AA419" s="902"/>
      <c r="AB419" s="902"/>
      <c r="AC419" s="902"/>
      <c r="AD419" s="688"/>
    </row>
    <row r="420" spans="1:30">
      <c r="A420" s="648"/>
      <c r="B420" s="648"/>
      <c r="C420" s="648"/>
      <c r="D420" s="648"/>
      <c r="E420" s="718"/>
      <c r="F420" s="718"/>
      <c r="G420" s="718"/>
      <c r="H420" s="718"/>
      <c r="I420" s="719"/>
      <c r="J420" s="719"/>
      <c r="K420" s="719"/>
      <c r="L420" s="719"/>
      <c r="M420" s="719"/>
      <c r="N420" s="719"/>
      <c r="O420" s="719"/>
      <c r="P420" s="719"/>
      <c r="Q420" s="719"/>
      <c r="R420" s="719"/>
      <c r="S420" s="719"/>
      <c r="T420" s="718"/>
      <c r="U420" s="718"/>
      <c r="V420" s="718"/>
      <c r="W420" s="718"/>
      <c r="X420" s="718"/>
      <c r="Y420" s="718"/>
      <c r="Z420" s="718"/>
      <c r="AA420" s="718"/>
      <c r="AB420" s="718"/>
      <c r="AC420" s="718"/>
      <c r="AD420" s="688"/>
    </row>
    <row r="421" spans="1:30">
      <c r="A421" s="648"/>
      <c r="B421" s="648"/>
      <c r="C421" s="648"/>
      <c r="D421" s="648"/>
      <c r="E421" s="902"/>
      <c r="F421" s="902"/>
      <c r="G421" s="902"/>
      <c r="H421" s="902"/>
      <c r="I421" s="903"/>
      <c r="J421" s="903"/>
      <c r="K421" s="903"/>
      <c r="L421" s="903"/>
      <c r="M421" s="903"/>
      <c r="N421" s="903"/>
      <c r="O421" s="903"/>
      <c r="P421" s="903"/>
      <c r="Q421" s="903"/>
      <c r="R421" s="903"/>
      <c r="S421" s="903"/>
      <c r="T421" s="902"/>
      <c r="U421" s="902"/>
      <c r="V421" s="902"/>
      <c r="W421" s="902"/>
      <c r="X421" s="902"/>
      <c r="Y421" s="902"/>
      <c r="Z421" s="902"/>
      <c r="AA421" s="902"/>
      <c r="AB421" s="902"/>
      <c r="AC421" s="902"/>
      <c r="AD421" s="688"/>
    </row>
    <row r="422" spans="1:30">
      <c r="A422" s="648"/>
      <c r="B422" s="648"/>
      <c r="C422" s="648"/>
      <c r="D422" s="648"/>
      <c r="E422" s="648"/>
      <c r="F422" s="902"/>
      <c r="G422" s="902"/>
      <c r="H422" s="648"/>
      <c r="I422" s="903"/>
      <c r="J422" s="903"/>
      <c r="K422" s="903"/>
      <c r="L422" s="903"/>
      <c r="M422" s="903"/>
      <c r="N422" s="903"/>
      <c r="O422" s="903"/>
      <c r="P422" s="903"/>
      <c r="Q422" s="903"/>
      <c r="R422" s="903"/>
      <c r="S422" s="903"/>
      <c r="T422" s="902"/>
      <c r="U422" s="902"/>
      <c r="V422" s="902"/>
      <c r="W422" s="902"/>
      <c r="X422" s="902"/>
      <c r="Y422" s="902"/>
      <c r="Z422" s="902"/>
      <c r="AA422" s="902"/>
      <c r="AB422" s="902"/>
      <c r="AC422" s="902"/>
      <c r="AD422" s="688"/>
    </row>
    <row r="423" spans="1:30">
      <c r="A423" s="648"/>
      <c r="B423" s="648"/>
      <c r="C423" s="648"/>
      <c r="D423" s="648"/>
      <c r="E423" s="648"/>
      <c r="F423" s="902"/>
      <c r="G423" s="902"/>
      <c r="H423" s="648"/>
      <c r="I423" s="903"/>
      <c r="J423" s="903"/>
      <c r="K423" s="903"/>
      <c r="L423" s="903"/>
      <c r="M423" s="903"/>
      <c r="N423" s="903"/>
      <c r="O423" s="903"/>
      <c r="P423" s="903"/>
      <c r="Q423" s="903"/>
      <c r="R423" s="903"/>
      <c r="S423" s="903"/>
      <c r="T423" s="902"/>
      <c r="U423" s="902"/>
      <c r="V423" s="902"/>
      <c r="W423" s="902"/>
      <c r="X423" s="902"/>
      <c r="Y423" s="902"/>
      <c r="Z423" s="902"/>
      <c r="AA423" s="902"/>
      <c r="AB423" s="902"/>
      <c r="AC423" s="902"/>
      <c r="AD423" s="688"/>
    </row>
    <row r="424" spans="1:30">
      <c r="A424" s="648"/>
      <c r="B424" s="648"/>
      <c r="C424" s="648"/>
      <c r="D424" s="648"/>
      <c r="E424" s="648"/>
      <c r="F424" s="902"/>
      <c r="G424" s="902"/>
      <c r="H424" s="902"/>
      <c r="I424" s="903"/>
      <c r="J424" s="903"/>
      <c r="K424" s="903"/>
      <c r="L424" s="903"/>
      <c r="M424" s="903"/>
      <c r="N424" s="903"/>
      <c r="O424" s="903"/>
      <c r="P424" s="903"/>
      <c r="Q424" s="903"/>
      <c r="R424" s="903"/>
      <c r="S424" s="903"/>
      <c r="T424" s="902"/>
      <c r="U424" s="902"/>
      <c r="V424" s="902"/>
      <c r="W424" s="902"/>
      <c r="X424" s="902"/>
      <c r="Y424" s="902"/>
      <c r="Z424" s="902"/>
      <c r="AA424" s="902"/>
      <c r="AB424" s="902"/>
      <c r="AC424" s="902"/>
      <c r="AD424" s="688"/>
    </row>
    <row r="425" spans="1:30">
      <c r="A425" s="648"/>
      <c r="B425" s="648"/>
      <c r="C425" s="648"/>
      <c r="D425" s="648"/>
      <c r="E425" s="648"/>
      <c r="F425" s="902"/>
      <c r="G425" s="902"/>
      <c r="H425" s="902"/>
      <c r="I425" s="903"/>
      <c r="J425" s="903"/>
      <c r="K425" s="903"/>
      <c r="L425" s="903"/>
      <c r="M425" s="903"/>
      <c r="N425" s="903"/>
      <c r="O425" s="903"/>
      <c r="P425" s="903"/>
      <c r="Q425" s="903"/>
      <c r="R425" s="903"/>
      <c r="S425" s="903"/>
      <c r="T425" s="902"/>
      <c r="U425" s="902"/>
      <c r="V425" s="902"/>
      <c r="W425" s="902"/>
      <c r="X425" s="902"/>
      <c r="Y425" s="902"/>
      <c r="Z425" s="902"/>
      <c r="AA425" s="902"/>
      <c r="AB425" s="902"/>
      <c r="AC425" s="902"/>
      <c r="AD425" s="688"/>
    </row>
    <row r="426" spans="1:30">
      <c r="A426" s="648"/>
      <c r="B426" s="648"/>
      <c r="C426" s="648"/>
      <c r="D426" s="648"/>
      <c r="E426" s="648"/>
      <c r="F426" s="902"/>
      <c r="G426" s="902"/>
      <c r="H426" s="902"/>
      <c r="I426" s="903"/>
      <c r="J426" s="903"/>
      <c r="K426" s="903"/>
      <c r="L426" s="903"/>
      <c r="M426" s="903"/>
      <c r="N426" s="903"/>
      <c r="O426" s="903"/>
      <c r="P426" s="903"/>
      <c r="Q426" s="903"/>
      <c r="R426" s="903"/>
      <c r="S426" s="903"/>
      <c r="T426" s="902"/>
      <c r="U426" s="902"/>
      <c r="V426" s="902"/>
      <c r="W426" s="902"/>
      <c r="X426" s="902"/>
      <c r="Y426" s="902"/>
      <c r="Z426" s="902"/>
      <c r="AA426" s="902"/>
      <c r="AB426" s="902"/>
      <c r="AC426" s="902"/>
      <c r="AD426" s="688"/>
    </row>
    <row r="427" spans="1:30">
      <c r="A427" s="648"/>
      <c r="B427" s="648"/>
      <c r="C427" s="648"/>
      <c r="D427" s="648"/>
      <c r="E427" s="648"/>
      <c r="F427" s="902"/>
      <c r="G427" s="902"/>
      <c r="H427" s="902"/>
      <c r="I427" s="903"/>
      <c r="J427" s="903"/>
      <c r="K427" s="903"/>
      <c r="L427" s="903"/>
      <c r="M427" s="903"/>
      <c r="N427" s="903"/>
      <c r="O427" s="903"/>
      <c r="P427" s="903"/>
      <c r="Q427" s="903"/>
      <c r="R427" s="903"/>
      <c r="S427" s="903"/>
      <c r="T427" s="902"/>
      <c r="U427" s="902"/>
      <c r="V427" s="902"/>
      <c r="W427" s="902"/>
      <c r="X427" s="902"/>
      <c r="Y427" s="902"/>
      <c r="Z427" s="902"/>
      <c r="AA427" s="902"/>
      <c r="AB427" s="902"/>
      <c r="AC427" s="902"/>
      <c r="AD427" s="688"/>
    </row>
    <row r="428" spans="1:30">
      <c r="A428" s="648"/>
      <c r="B428" s="648"/>
      <c r="C428" s="648"/>
      <c r="D428" s="648"/>
      <c r="E428" s="648"/>
      <c r="F428" s="902"/>
      <c r="G428" s="902"/>
      <c r="H428" s="902"/>
      <c r="I428" s="903"/>
      <c r="J428" s="903"/>
      <c r="K428" s="903"/>
      <c r="L428" s="903"/>
      <c r="M428" s="903"/>
      <c r="N428" s="903"/>
      <c r="O428" s="903"/>
      <c r="P428" s="903"/>
      <c r="Q428" s="903"/>
      <c r="R428" s="903"/>
      <c r="S428" s="903"/>
      <c r="T428" s="902"/>
      <c r="U428" s="902"/>
      <c r="V428" s="902"/>
      <c r="W428" s="902"/>
      <c r="X428" s="902"/>
      <c r="Y428" s="902"/>
      <c r="Z428" s="902"/>
      <c r="AA428" s="902"/>
      <c r="AB428" s="902"/>
      <c r="AC428" s="902"/>
      <c r="AD428" s="688"/>
    </row>
    <row r="429" spans="1:30">
      <c r="A429" s="648"/>
      <c r="B429" s="648"/>
      <c r="C429" s="648"/>
      <c r="D429" s="648"/>
      <c r="E429" s="648"/>
      <c r="F429" s="902"/>
      <c r="G429" s="902"/>
      <c r="H429" s="902"/>
      <c r="I429" s="903"/>
      <c r="J429" s="903"/>
      <c r="K429" s="903"/>
      <c r="L429" s="903"/>
      <c r="M429" s="903"/>
      <c r="N429" s="903"/>
      <c r="O429" s="903"/>
      <c r="P429" s="903"/>
      <c r="Q429" s="903"/>
      <c r="R429" s="903"/>
      <c r="S429" s="903"/>
      <c r="T429" s="902"/>
      <c r="U429" s="902"/>
      <c r="V429" s="902"/>
      <c r="W429" s="902"/>
      <c r="X429" s="902"/>
      <c r="Y429" s="902"/>
      <c r="Z429" s="902"/>
      <c r="AA429" s="902"/>
      <c r="AB429" s="902"/>
      <c r="AC429" s="902"/>
      <c r="AD429" s="688"/>
    </row>
    <row r="430" spans="1:30">
      <c r="A430" s="648"/>
      <c r="B430" s="648"/>
      <c r="C430" s="648"/>
      <c r="D430" s="648"/>
      <c r="E430" s="648"/>
      <c r="F430" s="902"/>
      <c r="G430" s="902"/>
      <c r="H430" s="902"/>
      <c r="I430" s="903"/>
      <c r="J430" s="903"/>
      <c r="K430" s="903"/>
      <c r="L430" s="903"/>
      <c r="M430" s="903"/>
      <c r="N430" s="903"/>
      <c r="O430" s="903"/>
      <c r="P430" s="903"/>
      <c r="Q430" s="903"/>
      <c r="R430" s="903"/>
      <c r="S430" s="903"/>
      <c r="T430" s="902"/>
      <c r="U430" s="902"/>
      <c r="V430" s="902"/>
      <c r="W430" s="902"/>
      <c r="X430" s="902"/>
      <c r="Y430" s="902"/>
      <c r="Z430" s="902"/>
      <c r="AA430" s="902"/>
      <c r="AB430" s="902"/>
      <c r="AC430" s="902"/>
      <c r="AD430" s="688"/>
    </row>
    <row r="431" spans="1:30">
      <c r="A431" s="648"/>
      <c r="B431" s="648"/>
      <c r="C431" s="648"/>
      <c r="D431" s="648"/>
      <c r="E431" s="648"/>
      <c r="F431" s="902"/>
      <c r="G431" s="902"/>
      <c r="H431" s="902"/>
      <c r="I431" s="903"/>
      <c r="J431" s="903"/>
      <c r="K431" s="903"/>
      <c r="L431" s="903"/>
      <c r="M431" s="903"/>
      <c r="N431" s="903"/>
      <c r="O431" s="903"/>
      <c r="P431" s="903"/>
      <c r="Q431" s="903"/>
      <c r="R431" s="903"/>
      <c r="S431" s="903"/>
      <c r="T431" s="902"/>
      <c r="U431" s="902"/>
      <c r="V431" s="902"/>
      <c r="W431" s="902"/>
      <c r="X431" s="902"/>
      <c r="Y431" s="902"/>
      <c r="Z431" s="902"/>
      <c r="AA431" s="902"/>
      <c r="AB431" s="902"/>
      <c r="AC431" s="902"/>
      <c r="AD431" s="688"/>
    </row>
    <row r="432" spans="1:30">
      <c r="A432" s="648"/>
      <c r="B432" s="648"/>
      <c r="C432" s="648"/>
      <c r="D432" s="648"/>
      <c r="E432" s="648"/>
      <c r="F432" s="902"/>
      <c r="G432" s="902"/>
      <c r="H432" s="902"/>
      <c r="I432" s="903"/>
      <c r="J432" s="903"/>
      <c r="K432" s="903"/>
      <c r="L432" s="903"/>
      <c r="M432" s="903"/>
      <c r="N432" s="903"/>
      <c r="O432" s="903"/>
      <c r="P432" s="903"/>
      <c r="Q432" s="903"/>
      <c r="R432" s="903"/>
      <c r="S432" s="903"/>
      <c r="T432" s="902"/>
      <c r="U432" s="902"/>
      <c r="V432" s="902"/>
      <c r="W432" s="902"/>
      <c r="X432" s="902"/>
      <c r="Y432" s="902"/>
      <c r="Z432" s="902"/>
      <c r="AA432" s="902"/>
      <c r="AB432" s="902"/>
      <c r="AC432" s="902"/>
      <c r="AD432" s="688"/>
    </row>
    <row r="433" spans="1:30">
      <c r="A433" s="648"/>
      <c r="B433" s="648"/>
      <c r="C433" s="648"/>
      <c r="D433" s="648"/>
      <c r="E433" s="648"/>
      <c r="F433" s="902"/>
      <c r="G433" s="902"/>
      <c r="H433" s="902"/>
      <c r="I433" s="903"/>
      <c r="J433" s="903"/>
      <c r="K433" s="903"/>
      <c r="L433" s="903"/>
      <c r="M433" s="903"/>
      <c r="N433" s="903"/>
      <c r="O433" s="903"/>
      <c r="P433" s="903"/>
      <c r="Q433" s="903"/>
      <c r="R433" s="903"/>
      <c r="S433" s="903"/>
      <c r="T433" s="902"/>
      <c r="U433" s="902"/>
      <c r="V433" s="902"/>
      <c r="W433" s="902"/>
      <c r="X433" s="902"/>
      <c r="Y433" s="902"/>
      <c r="Z433" s="902"/>
      <c r="AA433" s="902"/>
      <c r="AB433" s="902"/>
      <c r="AC433" s="902"/>
      <c r="AD433" s="688"/>
    </row>
    <row r="434" spans="1:30">
      <c r="A434" s="648"/>
      <c r="B434" s="648"/>
      <c r="C434" s="648"/>
      <c r="D434" s="648"/>
      <c r="E434" s="648"/>
      <c r="F434" s="902"/>
      <c r="G434" s="902"/>
      <c r="H434" s="902"/>
      <c r="I434" s="903"/>
      <c r="J434" s="903"/>
      <c r="K434" s="903"/>
      <c r="L434" s="903"/>
      <c r="M434" s="903"/>
      <c r="N434" s="903"/>
      <c r="O434" s="903"/>
      <c r="P434" s="903"/>
      <c r="Q434" s="903"/>
      <c r="R434" s="903"/>
      <c r="S434" s="903"/>
      <c r="T434" s="902"/>
      <c r="U434" s="902"/>
      <c r="V434" s="902"/>
      <c r="W434" s="902"/>
      <c r="X434" s="902"/>
      <c r="Y434" s="902"/>
      <c r="Z434" s="902"/>
      <c r="AA434" s="902"/>
      <c r="AB434" s="902"/>
      <c r="AC434" s="902"/>
      <c r="AD434" s="688"/>
    </row>
    <row r="435" spans="1:30">
      <c r="A435" s="648"/>
      <c r="B435" s="648"/>
      <c r="C435" s="648"/>
      <c r="D435" s="648"/>
      <c r="E435" s="648"/>
      <c r="F435" s="902"/>
      <c r="G435" s="902"/>
      <c r="H435" s="648"/>
      <c r="I435" s="903"/>
      <c r="J435" s="903"/>
      <c r="K435" s="903"/>
      <c r="L435" s="903"/>
      <c r="M435" s="903"/>
      <c r="N435" s="903"/>
      <c r="O435" s="903"/>
      <c r="P435" s="903"/>
      <c r="Q435" s="903"/>
      <c r="R435" s="903"/>
      <c r="S435" s="903"/>
      <c r="T435" s="902"/>
      <c r="U435" s="902"/>
      <c r="V435" s="902"/>
      <c r="W435" s="902"/>
      <c r="X435" s="902"/>
      <c r="Y435" s="902"/>
      <c r="Z435" s="902"/>
      <c r="AA435" s="902"/>
      <c r="AB435" s="902"/>
      <c r="AC435" s="902"/>
      <c r="AD435" s="688"/>
    </row>
    <row r="436" spans="1:30">
      <c r="A436" s="648"/>
      <c r="B436" s="648"/>
      <c r="C436" s="648"/>
      <c r="D436" s="648"/>
      <c r="E436" s="648"/>
      <c r="F436" s="902"/>
      <c r="G436" s="902"/>
      <c r="H436" s="902"/>
      <c r="I436" s="903"/>
      <c r="J436" s="903"/>
      <c r="K436" s="903"/>
      <c r="L436" s="903"/>
      <c r="M436" s="903"/>
      <c r="N436" s="903"/>
      <c r="O436" s="903"/>
      <c r="P436" s="903"/>
      <c r="Q436" s="903"/>
      <c r="R436" s="903"/>
      <c r="S436" s="903"/>
      <c r="T436" s="902"/>
      <c r="U436" s="902"/>
      <c r="V436" s="902"/>
      <c r="W436" s="902"/>
      <c r="X436" s="902"/>
      <c r="Y436" s="902"/>
      <c r="Z436" s="902"/>
      <c r="AA436" s="902"/>
      <c r="AB436" s="902"/>
      <c r="AC436" s="902"/>
      <c r="AD436" s="688"/>
    </row>
    <row r="437" spans="1:30">
      <c r="A437" s="648"/>
      <c r="B437" s="648"/>
      <c r="C437" s="648"/>
      <c r="D437" s="648"/>
      <c r="E437" s="648"/>
      <c r="F437" s="902"/>
      <c r="G437" s="902"/>
      <c r="H437" s="902"/>
      <c r="I437" s="903"/>
      <c r="J437" s="903"/>
      <c r="K437" s="903"/>
      <c r="L437" s="903"/>
      <c r="M437" s="903"/>
      <c r="N437" s="903"/>
      <c r="O437" s="903"/>
      <c r="P437" s="903"/>
      <c r="Q437" s="903"/>
      <c r="R437" s="903"/>
      <c r="S437" s="903"/>
      <c r="T437" s="902"/>
      <c r="U437" s="902"/>
      <c r="V437" s="902"/>
      <c r="W437" s="902"/>
      <c r="X437" s="902"/>
      <c r="Y437" s="902"/>
      <c r="Z437" s="902"/>
      <c r="AA437" s="902"/>
      <c r="AB437" s="902"/>
      <c r="AC437" s="902"/>
      <c r="AD437" s="688"/>
    </row>
    <row r="438" spans="1:30">
      <c r="A438" s="648"/>
      <c r="B438" s="648"/>
      <c r="C438" s="648"/>
      <c r="D438" s="648"/>
      <c r="E438" s="648"/>
      <c r="F438" s="902"/>
      <c r="G438" s="902"/>
      <c r="H438" s="648"/>
      <c r="I438" s="903"/>
      <c r="J438" s="903"/>
      <c r="K438" s="903"/>
      <c r="L438" s="903"/>
      <c r="M438" s="903"/>
      <c r="N438" s="903"/>
      <c r="O438" s="903"/>
      <c r="P438" s="903"/>
      <c r="Q438" s="903"/>
      <c r="R438" s="903"/>
      <c r="S438" s="903"/>
      <c r="T438" s="902"/>
      <c r="U438" s="902"/>
      <c r="V438" s="902"/>
      <c r="W438" s="902"/>
      <c r="X438" s="902"/>
      <c r="Y438" s="902"/>
      <c r="Z438" s="902"/>
      <c r="AA438" s="902"/>
      <c r="AB438" s="902"/>
      <c r="AC438" s="902"/>
      <c r="AD438" s="688"/>
    </row>
    <row r="439" spans="1:30">
      <c r="A439" s="720"/>
      <c r="B439" s="720"/>
      <c r="C439" s="720"/>
      <c r="D439" s="720"/>
      <c r="E439" s="648"/>
      <c r="F439" s="902"/>
      <c r="G439" s="902"/>
      <c r="H439" s="648"/>
      <c r="I439" s="903"/>
      <c r="J439" s="903"/>
      <c r="K439" s="903"/>
      <c r="L439" s="903"/>
      <c r="M439" s="903"/>
      <c r="N439" s="903"/>
      <c r="O439" s="903"/>
      <c r="P439" s="903"/>
      <c r="Q439" s="903"/>
      <c r="R439" s="903"/>
      <c r="S439" s="903"/>
      <c r="T439" s="902"/>
      <c r="U439" s="902"/>
      <c r="V439" s="902"/>
      <c r="W439" s="902"/>
      <c r="X439" s="902"/>
      <c r="Y439" s="902"/>
      <c r="Z439" s="902"/>
      <c r="AA439" s="902"/>
      <c r="AB439" s="902"/>
      <c r="AC439" s="902"/>
      <c r="AD439" s="688"/>
    </row>
    <row r="440" spans="1:30">
      <c r="A440" s="720"/>
      <c r="B440" s="720"/>
      <c r="C440" s="720"/>
      <c r="D440" s="720"/>
      <c r="E440" s="648"/>
      <c r="F440" s="902"/>
      <c r="G440" s="902"/>
      <c r="H440" s="648"/>
      <c r="I440" s="903"/>
      <c r="J440" s="903"/>
      <c r="K440" s="903"/>
      <c r="L440" s="903"/>
      <c r="M440" s="903"/>
      <c r="N440" s="903"/>
      <c r="O440" s="903"/>
      <c r="P440" s="903"/>
      <c r="Q440" s="903"/>
      <c r="R440" s="903"/>
      <c r="S440" s="903"/>
      <c r="T440" s="902"/>
      <c r="U440" s="902"/>
      <c r="V440" s="902"/>
      <c r="W440" s="902"/>
      <c r="X440" s="902"/>
      <c r="Y440" s="902"/>
      <c r="Z440" s="902"/>
      <c r="AA440" s="902"/>
      <c r="AB440" s="902"/>
      <c r="AC440" s="902"/>
      <c r="AD440" s="688"/>
    </row>
    <row r="441" spans="1:30">
      <c r="A441" s="720"/>
      <c r="B441" s="720"/>
      <c r="C441" s="720"/>
      <c r="D441" s="720"/>
      <c r="E441" s="648"/>
      <c r="F441" s="902"/>
      <c r="G441" s="902"/>
      <c r="H441" s="648"/>
      <c r="I441" s="903"/>
      <c r="J441" s="903"/>
      <c r="K441" s="903"/>
      <c r="L441" s="903"/>
      <c r="M441" s="903"/>
      <c r="N441" s="903"/>
      <c r="O441" s="903"/>
      <c r="P441" s="903"/>
      <c r="Q441" s="903"/>
      <c r="R441" s="903"/>
      <c r="S441" s="903"/>
      <c r="T441" s="902"/>
      <c r="U441" s="902"/>
      <c r="V441" s="902"/>
      <c r="W441" s="902"/>
      <c r="X441" s="902"/>
      <c r="Y441" s="902"/>
      <c r="Z441" s="902"/>
      <c r="AA441" s="902"/>
      <c r="AB441" s="902"/>
      <c r="AC441" s="902"/>
      <c r="AD441" s="688"/>
    </row>
    <row r="442" spans="1:30">
      <c r="A442" s="720"/>
      <c r="B442" s="720"/>
      <c r="C442" s="720"/>
      <c r="D442" s="720"/>
      <c r="E442" s="648"/>
      <c r="F442" s="902"/>
      <c r="G442" s="902"/>
      <c r="H442" s="648"/>
      <c r="I442" s="903"/>
      <c r="J442" s="903"/>
      <c r="K442" s="903"/>
      <c r="L442" s="903"/>
      <c r="M442" s="903"/>
      <c r="N442" s="903"/>
      <c r="O442" s="903"/>
      <c r="P442" s="903"/>
      <c r="Q442" s="903"/>
      <c r="R442" s="903"/>
      <c r="S442" s="903"/>
      <c r="T442" s="902"/>
      <c r="U442" s="902"/>
      <c r="V442" s="902"/>
      <c r="W442" s="902"/>
      <c r="X442" s="902"/>
      <c r="Y442" s="902"/>
      <c r="Z442" s="902"/>
      <c r="AA442" s="902"/>
      <c r="AB442" s="902"/>
      <c r="AC442" s="902"/>
      <c r="AD442" s="688"/>
    </row>
    <row r="443" spans="1:30">
      <c r="A443" s="648"/>
      <c r="B443" s="648"/>
      <c r="C443" s="648"/>
      <c r="D443" s="648"/>
      <c r="E443" s="902"/>
      <c r="F443" s="902"/>
      <c r="G443" s="902"/>
      <c r="H443" s="902"/>
      <c r="I443" s="903"/>
      <c r="J443" s="903"/>
      <c r="K443" s="903"/>
      <c r="L443" s="903"/>
      <c r="M443" s="903"/>
      <c r="N443" s="903"/>
      <c r="O443" s="903"/>
      <c r="P443" s="903"/>
      <c r="Q443" s="903"/>
      <c r="R443" s="903"/>
      <c r="S443" s="903"/>
      <c r="T443" s="902"/>
      <c r="U443" s="902"/>
      <c r="V443" s="902"/>
      <c r="W443" s="902"/>
      <c r="X443" s="902"/>
      <c r="Y443" s="902"/>
      <c r="Z443" s="902"/>
      <c r="AA443" s="902"/>
      <c r="AB443" s="902"/>
      <c r="AC443" s="902"/>
      <c r="AD443" s="688"/>
    </row>
    <row r="444" spans="1:30">
      <c r="A444" s="648"/>
      <c r="B444" s="648"/>
      <c r="C444" s="648"/>
      <c r="D444" s="648"/>
      <c r="E444" s="902"/>
      <c r="F444" s="902"/>
      <c r="G444" s="902"/>
      <c r="H444" s="902"/>
      <c r="I444" s="903"/>
      <c r="J444" s="903"/>
      <c r="K444" s="903"/>
      <c r="L444" s="903"/>
      <c r="M444" s="903"/>
      <c r="N444" s="903"/>
      <c r="O444" s="903"/>
      <c r="P444" s="903"/>
      <c r="Q444" s="903"/>
      <c r="R444" s="903"/>
      <c r="S444" s="903"/>
      <c r="T444" s="902"/>
      <c r="U444" s="902"/>
      <c r="V444" s="902"/>
      <c r="W444" s="902"/>
      <c r="X444" s="902"/>
      <c r="Y444" s="902"/>
      <c r="Z444" s="902"/>
      <c r="AA444" s="902"/>
      <c r="AB444" s="902"/>
      <c r="AC444" s="902"/>
      <c r="AD444" s="688"/>
    </row>
    <row r="445" spans="1:30">
      <c r="A445" s="648"/>
      <c r="B445" s="648"/>
      <c r="C445" s="648"/>
      <c r="D445" s="648"/>
      <c r="E445" s="902"/>
      <c r="F445" s="902"/>
      <c r="G445" s="902"/>
      <c r="H445" s="902"/>
      <c r="I445" s="903"/>
      <c r="J445" s="903"/>
      <c r="K445" s="903"/>
      <c r="L445" s="903"/>
      <c r="M445" s="903"/>
      <c r="N445" s="903"/>
      <c r="O445" s="903"/>
      <c r="P445" s="903"/>
      <c r="Q445" s="903"/>
      <c r="R445" s="903"/>
      <c r="S445" s="903"/>
      <c r="T445" s="902"/>
      <c r="U445" s="902"/>
      <c r="V445" s="902"/>
      <c r="W445" s="902"/>
      <c r="X445" s="902"/>
      <c r="Y445" s="902"/>
      <c r="Z445" s="902"/>
      <c r="AA445" s="902"/>
      <c r="AB445" s="902"/>
      <c r="AC445" s="902"/>
      <c r="AD445" s="688"/>
    </row>
    <row r="446" spans="1:30">
      <c r="A446" s="648"/>
      <c r="B446" s="648"/>
      <c r="C446" s="648"/>
      <c r="D446" s="648"/>
      <c r="E446" s="688"/>
      <c r="F446" s="718"/>
      <c r="G446" s="718"/>
      <c r="H446" s="688"/>
      <c r="I446" s="719"/>
      <c r="J446" s="719"/>
      <c r="K446" s="719"/>
      <c r="L446" s="719"/>
      <c r="M446" s="719"/>
      <c r="N446" s="719"/>
      <c r="O446" s="719"/>
      <c r="P446" s="719"/>
      <c r="Q446" s="719"/>
      <c r="R446" s="719"/>
      <c r="S446" s="719"/>
      <c r="T446" s="718"/>
      <c r="U446" s="718"/>
      <c r="V446" s="718"/>
      <c r="W446" s="718"/>
      <c r="X446" s="718"/>
      <c r="Y446" s="718"/>
      <c r="Z446" s="718"/>
      <c r="AA446" s="718"/>
      <c r="AB446" s="718"/>
      <c r="AC446" s="718"/>
      <c r="AD446" s="688"/>
    </row>
    <row r="447" spans="1:30">
      <c r="A447" s="648"/>
      <c r="B447" s="648"/>
      <c r="C447" s="648"/>
      <c r="D447" s="648"/>
      <c r="E447" s="648"/>
      <c r="F447" s="902"/>
      <c r="G447" s="902"/>
      <c r="H447" s="648"/>
      <c r="I447" s="903"/>
      <c r="J447" s="903"/>
      <c r="K447" s="903"/>
      <c r="L447" s="903"/>
      <c r="M447" s="903"/>
      <c r="N447" s="903"/>
      <c r="O447" s="903"/>
      <c r="P447" s="903"/>
      <c r="Q447" s="903"/>
      <c r="R447" s="903"/>
      <c r="S447" s="903"/>
      <c r="T447" s="902"/>
      <c r="U447" s="902"/>
      <c r="V447" s="902"/>
      <c r="W447" s="902"/>
      <c r="X447" s="902"/>
      <c r="Y447" s="902"/>
      <c r="Z447" s="902"/>
      <c r="AA447" s="902"/>
      <c r="AB447" s="902"/>
      <c r="AC447" s="902"/>
      <c r="AD447" s="688"/>
    </row>
    <row r="448" spans="1:30">
      <c r="A448" s="648"/>
      <c r="B448" s="648"/>
      <c r="C448" s="648"/>
      <c r="D448" s="648"/>
      <c r="E448" s="648"/>
      <c r="F448" s="902"/>
      <c r="G448" s="902"/>
      <c r="H448" s="648"/>
      <c r="I448" s="903"/>
      <c r="J448" s="903"/>
      <c r="K448" s="903"/>
      <c r="L448" s="903"/>
      <c r="M448" s="903"/>
      <c r="N448" s="903"/>
      <c r="O448" s="903"/>
      <c r="P448" s="903"/>
      <c r="Q448" s="903"/>
      <c r="R448" s="903"/>
      <c r="S448" s="903"/>
      <c r="T448" s="902"/>
      <c r="U448" s="902"/>
      <c r="V448" s="902"/>
      <c r="W448" s="902"/>
      <c r="X448" s="902"/>
      <c r="Y448" s="902"/>
      <c r="Z448" s="902"/>
      <c r="AA448" s="902"/>
      <c r="AB448" s="902"/>
      <c r="AC448" s="902"/>
      <c r="AD448" s="688"/>
    </row>
    <row r="449" spans="1:30">
      <c r="A449" s="648"/>
      <c r="B449" s="648"/>
      <c r="C449" s="648"/>
      <c r="D449" s="648"/>
      <c r="E449" s="648"/>
      <c r="F449" s="902"/>
      <c r="G449" s="902"/>
      <c r="H449" s="648"/>
      <c r="I449" s="903"/>
      <c r="J449" s="903"/>
      <c r="K449" s="903"/>
      <c r="L449" s="903"/>
      <c r="M449" s="903"/>
      <c r="N449" s="903"/>
      <c r="O449" s="903"/>
      <c r="P449" s="903"/>
      <c r="Q449" s="903"/>
      <c r="R449" s="903"/>
      <c r="S449" s="903"/>
      <c r="T449" s="902"/>
      <c r="U449" s="902"/>
      <c r="V449" s="902"/>
      <c r="W449" s="902"/>
      <c r="X449" s="902"/>
      <c r="Y449" s="902"/>
      <c r="Z449" s="902"/>
      <c r="AA449" s="902"/>
      <c r="AB449" s="902"/>
      <c r="AC449" s="902"/>
      <c r="AD449" s="688"/>
    </row>
    <row r="450" spans="1:30">
      <c r="A450" s="648"/>
      <c r="B450" s="648"/>
      <c r="C450" s="648"/>
      <c r="D450" s="648"/>
      <c r="E450" s="648"/>
      <c r="F450" s="902"/>
      <c r="G450" s="902"/>
      <c r="H450" s="648"/>
      <c r="I450" s="903"/>
      <c r="J450" s="903"/>
      <c r="K450" s="903"/>
      <c r="L450" s="903"/>
      <c r="M450" s="903"/>
      <c r="N450" s="903"/>
      <c r="O450" s="903"/>
      <c r="P450" s="903"/>
      <c r="Q450" s="903"/>
      <c r="R450" s="903"/>
      <c r="S450" s="903"/>
      <c r="T450" s="902"/>
      <c r="U450" s="902"/>
      <c r="V450" s="902"/>
      <c r="W450" s="902"/>
      <c r="X450" s="902"/>
      <c r="Y450" s="902"/>
      <c r="Z450" s="902"/>
      <c r="AA450" s="902"/>
      <c r="AB450" s="902"/>
      <c r="AC450" s="902"/>
      <c r="AD450" s="688"/>
    </row>
    <row r="451" spans="1:30">
      <c r="A451" s="648"/>
      <c r="B451" s="648"/>
      <c r="C451" s="648"/>
      <c r="D451" s="648"/>
      <c r="E451" s="902"/>
      <c r="F451" s="902"/>
      <c r="G451" s="902"/>
      <c r="H451" s="902"/>
      <c r="I451" s="903"/>
      <c r="J451" s="903"/>
      <c r="K451" s="903"/>
      <c r="L451" s="903"/>
      <c r="M451" s="903"/>
      <c r="N451" s="903"/>
      <c r="O451" s="903"/>
      <c r="P451" s="903"/>
      <c r="Q451" s="903"/>
      <c r="R451" s="903"/>
      <c r="S451" s="903"/>
      <c r="T451" s="902"/>
      <c r="U451" s="902"/>
      <c r="V451" s="902"/>
      <c r="W451" s="902"/>
      <c r="X451" s="902"/>
      <c r="Y451" s="902"/>
      <c r="Z451" s="902"/>
      <c r="AA451" s="902"/>
      <c r="AB451" s="902"/>
      <c r="AC451" s="902"/>
      <c r="AD451" s="688"/>
    </row>
    <row r="452" spans="1:30">
      <c r="A452" s="648"/>
      <c r="B452" s="648"/>
      <c r="C452" s="648"/>
      <c r="D452" s="648"/>
      <c r="E452" s="648"/>
      <c r="F452" s="902"/>
      <c r="G452" s="902"/>
      <c r="H452" s="648"/>
      <c r="I452" s="903"/>
      <c r="J452" s="903"/>
      <c r="K452" s="903"/>
      <c r="L452" s="903"/>
      <c r="M452" s="903"/>
      <c r="N452" s="903"/>
      <c r="O452" s="903"/>
      <c r="P452" s="903"/>
      <c r="Q452" s="903"/>
      <c r="R452" s="903"/>
      <c r="S452" s="903"/>
      <c r="T452" s="902"/>
      <c r="U452" s="902"/>
      <c r="V452" s="902"/>
      <c r="W452" s="902"/>
      <c r="X452" s="902"/>
      <c r="Y452" s="902"/>
      <c r="Z452" s="902"/>
      <c r="AA452" s="902"/>
      <c r="AB452" s="902"/>
      <c r="AC452" s="902"/>
      <c r="AD452" s="688"/>
    </row>
    <row r="453" spans="1:30">
      <c r="A453" s="648"/>
      <c r="B453" s="648"/>
      <c r="C453" s="648"/>
      <c r="D453" s="648"/>
      <c r="E453" s="648"/>
      <c r="F453" s="902"/>
      <c r="G453" s="902"/>
      <c r="H453" s="648"/>
      <c r="I453" s="903"/>
      <c r="J453" s="903"/>
      <c r="K453" s="903"/>
      <c r="L453" s="903"/>
      <c r="M453" s="903"/>
      <c r="N453" s="903"/>
      <c r="O453" s="903"/>
      <c r="P453" s="903"/>
      <c r="Q453" s="903"/>
      <c r="R453" s="903"/>
      <c r="S453" s="903"/>
      <c r="T453" s="902"/>
      <c r="U453" s="902"/>
      <c r="V453" s="902"/>
      <c r="W453" s="902"/>
      <c r="X453" s="902"/>
      <c r="Y453" s="902"/>
      <c r="Z453" s="902"/>
      <c r="AA453" s="902"/>
      <c r="AB453" s="902"/>
      <c r="AC453" s="902"/>
      <c r="AD453" s="688"/>
    </row>
    <row r="454" spans="1:30">
      <c r="A454" s="648"/>
      <c r="B454" s="648"/>
      <c r="C454" s="648"/>
      <c r="D454" s="648"/>
      <c r="E454" s="648"/>
      <c r="F454" s="902"/>
      <c r="G454" s="902"/>
      <c r="H454" s="648"/>
      <c r="I454" s="903"/>
      <c r="J454" s="903"/>
      <c r="K454" s="903"/>
      <c r="L454" s="903"/>
      <c r="M454" s="903"/>
      <c r="N454" s="903"/>
      <c r="O454" s="903"/>
      <c r="P454" s="903"/>
      <c r="Q454" s="903"/>
      <c r="R454" s="903"/>
      <c r="S454" s="903"/>
      <c r="T454" s="902"/>
      <c r="U454" s="902"/>
      <c r="V454" s="902"/>
      <c r="W454" s="902"/>
      <c r="X454" s="902"/>
      <c r="Y454" s="902"/>
      <c r="Z454" s="902"/>
      <c r="AA454" s="902"/>
      <c r="AB454" s="902"/>
      <c r="AC454" s="902"/>
      <c r="AD454" s="688"/>
    </row>
    <row r="455" spans="1:30">
      <c r="A455" s="648"/>
      <c r="B455" s="648"/>
      <c r="C455" s="648"/>
      <c r="D455" s="648"/>
      <c r="E455" s="648"/>
      <c r="F455" s="902"/>
      <c r="G455" s="902"/>
      <c r="H455" s="648"/>
      <c r="I455" s="903"/>
      <c r="J455" s="903"/>
      <c r="K455" s="903"/>
      <c r="L455" s="903"/>
      <c r="M455" s="903"/>
      <c r="N455" s="903"/>
      <c r="O455" s="903"/>
      <c r="P455" s="903"/>
      <c r="Q455" s="903"/>
      <c r="R455" s="903"/>
      <c r="S455" s="903"/>
      <c r="T455" s="902"/>
      <c r="U455" s="902"/>
      <c r="V455" s="902"/>
      <c r="W455" s="902"/>
      <c r="X455" s="902"/>
      <c r="Y455" s="902"/>
      <c r="Z455" s="902"/>
      <c r="AA455" s="902"/>
      <c r="AB455" s="902"/>
      <c r="AC455" s="902"/>
      <c r="AD455" s="688"/>
    </row>
    <row r="456" spans="1:30">
      <c r="A456" s="648"/>
      <c r="B456" s="648"/>
      <c r="C456" s="648"/>
      <c r="D456" s="648"/>
      <c r="E456" s="648"/>
      <c r="F456" s="902"/>
      <c r="G456" s="902"/>
      <c r="H456" s="648"/>
      <c r="I456" s="903"/>
      <c r="J456" s="903"/>
      <c r="K456" s="903"/>
      <c r="L456" s="903"/>
      <c r="M456" s="903"/>
      <c r="N456" s="903"/>
      <c r="O456" s="903"/>
      <c r="P456" s="903"/>
      <c r="Q456" s="903"/>
      <c r="R456" s="903"/>
      <c r="S456" s="903"/>
      <c r="T456" s="902"/>
      <c r="U456" s="902"/>
      <c r="V456" s="902"/>
      <c r="W456" s="902"/>
      <c r="X456" s="902"/>
      <c r="Y456" s="902"/>
      <c r="Z456" s="902"/>
      <c r="AA456" s="902"/>
      <c r="AB456" s="902"/>
      <c r="AC456" s="902"/>
      <c r="AD456" s="688"/>
    </row>
    <row r="457" spans="1:30">
      <c r="A457" s="648"/>
      <c r="B457" s="648"/>
      <c r="C457" s="648"/>
      <c r="D457" s="648"/>
      <c r="E457" s="648"/>
      <c r="F457" s="902"/>
      <c r="G457" s="902"/>
      <c r="H457" s="648"/>
      <c r="I457" s="903"/>
      <c r="J457" s="903"/>
      <c r="K457" s="903"/>
      <c r="L457" s="903"/>
      <c r="M457" s="903"/>
      <c r="N457" s="903"/>
      <c r="O457" s="903"/>
      <c r="P457" s="903"/>
      <c r="Q457" s="903"/>
      <c r="R457" s="903"/>
      <c r="S457" s="903"/>
      <c r="T457" s="902"/>
      <c r="U457" s="902"/>
      <c r="V457" s="902"/>
      <c r="W457" s="902"/>
      <c r="X457" s="902"/>
      <c r="Y457" s="902"/>
      <c r="Z457" s="902"/>
      <c r="AA457" s="902"/>
      <c r="AB457" s="902"/>
      <c r="AC457" s="902"/>
      <c r="AD457" s="688"/>
    </row>
    <row r="458" spans="1:30">
      <c r="A458" s="648"/>
      <c r="B458" s="648"/>
      <c r="C458" s="648"/>
      <c r="D458" s="648"/>
      <c r="E458" s="648"/>
      <c r="F458" s="902"/>
      <c r="G458" s="902"/>
      <c r="H458" s="648"/>
      <c r="I458" s="903"/>
      <c r="J458" s="903"/>
      <c r="K458" s="903"/>
      <c r="L458" s="903"/>
      <c r="M458" s="903"/>
      <c r="N458" s="903"/>
      <c r="O458" s="903"/>
      <c r="P458" s="903"/>
      <c r="Q458" s="903"/>
      <c r="R458" s="903"/>
      <c r="S458" s="903"/>
      <c r="T458" s="902"/>
      <c r="U458" s="902"/>
      <c r="V458" s="902"/>
      <c r="W458" s="902"/>
      <c r="X458" s="902"/>
      <c r="Y458" s="902"/>
      <c r="Z458" s="902"/>
      <c r="AA458" s="902"/>
      <c r="AB458" s="902"/>
      <c r="AC458" s="902"/>
      <c r="AD458" s="688"/>
    </row>
    <row r="459" spans="1:30">
      <c r="A459" s="648"/>
      <c r="B459" s="648"/>
      <c r="C459" s="648"/>
      <c r="D459" s="648"/>
      <c r="E459" s="648"/>
      <c r="F459" s="902"/>
      <c r="G459" s="902"/>
      <c r="H459" s="648"/>
      <c r="I459" s="903"/>
      <c r="J459" s="903"/>
      <c r="K459" s="903"/>
      <c r="L459" s="903"/>
      <c r="M459" s="903"/>
      <c r="N459" s="903"/>
      <c r="O459" s="903"/>
      <c r="P459" s="903"/>
      <c r="Q459" s="903"/>
      <c r="R459" s="903"/>
      <c r="S459" s="903"/>
      <c r="T459" s="902"/>
      <c r="U459" s="902"/>
      <c r="V459" s="902"/>
      <c r="W459" s="902"/>
      <c r="X459" s="902"/>
      <c r="Y459" s="902"/>
      <c r="Z459" s="902"/>
      <c r="AA459" s="902"/>
      <c r="AB459" s="902"/>
      <c r="AC459" s="902"/>
      <c r="AD459" s="688"/>
    </row>
    <row r="460" spans="1:30">
      <c r="A460" s="648"/>
      <c r="B460" s="648"/>
      <c r="C460" s="648"/>
      <c r="D460" s="648"/>
      <c r="E460" s="648"/>
      <c r="F460" s="902"/>
      <c r="G460" s="902"/>
      <c r="H460" s="902"/>
      <c r="I460" s="903"/>
      <c r="J460" s="903"/>
      <c r="K460" s="903"/>
      <c r="L460" s="903"/>
      <c r="M460" s="903"/>
      <c r="N460" s="903"/>
      <c r="O460" s="903"/>
      <c r="P460" s="903"/>
      <c r="Q460" s="903"/>
      <c r="R460" s="903"/>
      <c r="S460" s="903"/>
      <c r="T460" s="902"/>
      <c r="U460" s="902"/>
      <c r="V460" s="902"/>
      <c r="W460" s="902"/>
      <c r="X460" s="902"/>
      <c r="Y460" s="902"/>
      <c r="Z460" s="902"/>
      <c r="AA460" s="902"/>
      <c r="AB460" s="902"/>
      <c r="AC460" s="902"/>
      <c r="AD460" s="688"/>
    </row>
    <row r="461" spans="1:30">
      <c r="A461" s="648"/>
      <c r="B461" s="648"/>
      <c r="C461" s="648"/>
      <c r="D461" s="648"/>
      <c r="E461" s="648"/>
      <c r="F461" s="902"/>
      <c r="G461" s="902"/>
      <c r="H461" s="648"/>
      <c r="I461" s="903"/>
      <c r="J461" s="903"/>
      <c r="K461" s="903"/>
      <c r="L461" s="903"/>
      <c r="M461" s="903"/>
      <c r="N461" s="903"/>
      <c r="O461" s="903"/>
      <c r="P461" s="903"/>
      <c r="Q461" s="903"/>
      <c r="R461" s="903"/>
      <c r="S461" s="903"/>
      <c r="T461" s="902"/>
      <c r="U461" s="902"/>
      <c r="V461" s="902"/>
      <c r="W461" s="902"/>
      <c r="X461" s="902"/>
      <c r="Y461" s="902"/>
      <c r="Z461" s="902"/>
      <c r="AA461" s="902"/>
      <c r="AB461" s="902"/>
      <c r="AC461" s="902"/>
      <c r="AD461" s="688"/>
    </row>
    <row r="462" spans="1:30">
      <c r="A462" s="648"/>
      <c r="B462" s="648"/>
      <c r="C462" s="648"/>
      <c r="D462" s="648"/>
      <c r="E462" s="648"/>
      <c r="F462" s="902"/>
      <c r="G462" s="902"/>
      <c r="H462" s="648"/>
      <c r="I462" s="903"/>
      <c r="J462" s="903"/>
      <c r="K462" s="903"/>
      <c r="L462" s="903"/>
      <c r="M462" s="903"/>
      <c r="N462" s="903"/>
      <c r="O462" s="903"/>
      <c r="P462" s="903"/>
      <c r="Q462" s="903"/>
      <c r="R462" s="903"/>
      <c r="S462" s="903"/>
      <c r="T462" s="902"/>
      <c r="U462" s="902"/>
      <c r="V462" s="902"/>
      <c r="W462" s="902"/>
      <c r="X462" s="902"/>
      <c r="Y462" s="902"/>
      <c r="Z462" s="902"/>
      <c r="AA462" s="902"/>
      <c r="AB462" s="902"/>
      <c r="AC462" s="902"/>
      <c r="AD462" s="688"/>
    </row>
    <row r="463" spans="1:30">
      <c r="A463" s="648"/>
      <c r="B463" s="648"/>
      <c r="C463" s="648"/>
      <c r="D463" s="648"/>
      <c r="E463" s="648"/>
      <c r="F463" s="902"/>
      <c r="G463" s="902"/>
      <c r="H463" s="648"/>
      <c r="I463" s="903"/>
      <c r="J463" s="903"/>
      <c r="K463" s="903"/>
      <c r="L463" s="903"/>
      <c r="M463" s="903"/>
      <c r="N463" s="903"/>
      <c r="O463" s="903"/>
      <c r="P463" s="903"/>
      <c r="Q463" s="903"/>
      <c r="R463" s="903"/>
      <c r="S463" s="903"/>
      <c r="T463" s="902"/>
      <c r="U463" s="902"/>
      <c r="V463" s="902"/>
      <c r="W463" s="902"/>
      <c r="X463" s="902"/>
      <c r="Y463" s="902"/>
      <c r="Z463" s="902"/>
      <c r="AA463" s="902"/>
      <c r="AB463" s="902"/>
      <c r="AC463" s="902"/>
      <c r="AD463" s="688"/>
    </row>
    <row r="464" spans="1:30">
      <c r="A464" s="648"/>
      <c r="B464" s="648"/>
      <c r="C464" s="648"/>
      <c r="D464" s="648"/>
      <c r="E464" s="902"/>
      <c r="F464" s="902"/>
      <c r="G464" s="902"/>
      <c r="H464" s="902"/>
      <c r="I464" s="903"/>
      <c r="J464" s="903"/>
      <c r="K464" s="903"/>
      <c r="L464" s="903"/>
      <c r="M464" s="903"/>
      <c r="N464" s="903"/>
      <c r="O464" s="903"/>
      <c r="P464" s="903"/>
      <c r="Q464" s="903"/>
      <c r="R464" s="903"/>
      <c r="S464" s="903"/>
      <c r="T464" s="902"/>
      <c r="U464" s="902"/>
      <c r="V464" s="902"/>
      <c r="W464" s="902"/>
      <c r="X464" s="902"/>
      <c r="Y464" s="902"/>
      <c r="Z464" s="902"/>
      <c r="AA464" s="902"/>
      <c r="AB464" s="902"/>
      <c r="AC464" s="902"/>
      <c r="AD464" s="688"/>
    </row>
    <row r="465" spans="1:30">
      <c r="A465" s="688"/>
      <c r="B465" s="648"/>
      <c r="C465" s="648"/>
      <c r="D465" s="648"/>
      <c r="E465" s="718"/>
      <c r="F465" s="718"/>
      <c r="G465" s="718"/>
      <c r="H465" s="718"/>
      <c r="I465" s="719"/>
      <c r="J465" s="719"/>
      <c r="K465" s="719"/>
      <c r="L465" s="719"/>
      <c r="M465" s="719"/>
      <c r="N465" s="719"/>
      <c r="O465" s="719"/>
      <c r="P465" s="719"/>
      <c r="Q465" s="719"/>
      <c r="R465" s="719"/>
      <c r="S465" s="719"/>
      <c r="T465" s="718"/>
      <c r="U465" s="718"/>
      <c r="V465" s="718"/>
      <c r="W465" s="718"/>
      <c r="X465" s="718"/>
      <c r="Y465" s="718"/>
      <c r="Z465" s="718"/>
      <c r="AA465" s="718"/>
      <c r="AB465" s="718"/>
      <c r="AC465" s="718"/>
      <c r="AD465" s="688"/>
    </row>
    <row r="466" spans="1:30">
      <c r="A466" s="688"/>
      <c r="B466" s="648"/>
      <c r="C466" s="648"/>
      <c r="D466" s="648"/>
      <c r="E466" s="718"/>
      <c r="F466" s="718"/>
      <c r="G466" s="718"/>
      <c r="H466" s="718"/>
      <c r="I466" s="719"/>
      <c r="J466" s="719"/>
      <c r="K466" s="719"/>
      <c r="L466" s="719"/>
      <c r="M466" s="719"/>
      <c r="N466" s="719"/>
      <c r="O466" s="719"/>
      <c r="P466" s="719"/>
      <c r="Q466" s="719"/>
      <c r="R466" s="719"/>
      <c r="S466" s="719"/>
      <c r="T466" s="718"/>
      <c r="U466" s="718"/>
      <c r="V466" s="718"/>
      <c r="W466" s="718"/>
      <c r="X466" s="718"/>
      <c r="Y466" s="718"/>
      <c r="Z466" s="718"/>
      <c r="AA466" s="718"/>
      <c r="AB466" s="718"/>
      <c r="AC466" s="718"/>
      <c r="AD466" s="688"/>
    </row>
    <row r="467" spans="1:30" ht="15.75">
      <c r="A467" s="717"/>
      <c r="B467" s="648"/>
      <c r="C467" s="648"/>
      <c r="D467" s="648"/>
      <c r="E467" s="688"/>
      <c r="F467" s="688"/>
      <c r="G467" s="688"/>
      <c r="H467" s="688"/>
      <c r="I467" s="688"/>
      <c r="J467" s="688"/>
      <c r="K467" s="688"/>
      <c r="L467" s="688"/>
      <c r="M467" s="688"/>
      <c r="N467" s="688"/>
      <c r="O467" s="688"/>
      <c r="P467" s="688"/>
      <c r="Q467" s="688"/>
      <c r="R467" s="688"/>
      <c r="S467" s="688"/>
      <c r="T467" s="712"/>
      <c r="U467" s="712"/>
      <c r="V467" s="712"/>
      <c r="W467" s="712"/>
      <c r="X467" s="712"/>
      <c r="Y467" s="712"/>
      <c r="Z467" s="712"/>
      <c r="AA467" s="712"/>
      <c r="AB467" s="712"/>
      <c r="AC467" s="712"/>
      <c r="AD467" s="688"/>
    </row>
    <row r="468" spans="1:30">
      <c r="A468" s="648"/>
      <c r="B468" s="648"/>
      <c r="C468" s="648"/>
      <c r="D468" s="648"/>
      <c r="E468" s="688"/>
      <c r="F468" s="688"/>
      <c r="G468" s="688"/>
      <c r="H468" s="688"/>
      <c r="I468" s="688"/>
      <c r="J468" s="688"/>
      <c r="K468" s="688"/>
      <c r="L468" s="688"/>
      <c r="M468" s="688"/>
      <c r="N468" s="688"/>
      <c r="O468" s="688"/>
      <c r="P468" s="688"/>
      <c r="Q468" s="688"/>
      <c r="R468" s="688"/>
      <c r="S468" s="688"/>
      <c r="T468" s="718"/>
      <c r="U468" s="718"/>
      <c r="V468" s="718"/>
      <c r="W468" s="718"/>
      <c r="X468" s="718"/>
      <c r="Y468" s="718"/>
      <c r="Z468" s="718"/>
      <c r="AA468" s="718"/>
      <c r="AB468" s="718"/>
      <c r="AC468" s="718"/>
      <c r="AD468" s="688"/>
    </row>
    <row r="469" spans="1:30">
      <c r="A469" s="721"/>
      <c r="B469" s="721"/>
      <c r="C469" s="721"/>
      <c r="D469" s="721"/>
      <c r="E469" s="902"/>
      <c r="F469" s="902"/>
      <c r="G469" s="902"/>
      <c r="H469" s="902"/>
      <c r="I469" s="903"/>
      <c r="J469" s="903"/>
      <c r="K469" s="903"/>
      <c r="L469" s="903"/>
      <c r="M469" s="903"/>
      <c r="N469" s="903"/>
      <c r="O469" s="903"/>
      <c r="P469" s="903"/>
      <c r="Q469" s="903"/>
      <c r="R469" s="903"/>
      <c r="S469" s="903"/>
      <c r="T469" s="902"/>
      <c r="U469" s="902"/>
      <c r="V469" s="902"/>
      <c r="W469" s="902"/>
      <c r="X469" s="902"/>
      <c r="Y469" s="902"/>
      <c r="Z469" s="902"/>
      <c r="AA469" s="902"/>
      <c r="AB469" s="902"/>
      <c r="AC469" s="902"/>
      <c r="AD469" s="688"/>
    </row>
    <row r="470" spans="1:30">
      <c r="A470" s="648"/>
      <c r="B470" s="648"/>
      <c r="C470" s="648"/>
      <c r="D470" s="648"/>
      <c r="E470" s="902"/>
      <c r="F470" s="902"/>
      <c r="G470" s="902"/>
      <c r="H470" s="902"/>
      <c r="I470" s="903"/>
      <c r="J470" s="903"/>
      <c r="K470" s="648"/>
      <c r="L470" s="903"/>
      <c r="M470" s="903"/>
      <c r="N470" s="903"/>
      <c r="O470" s="903"/>
      <c r="P470" s="903"/>
      <c r="Q470" s="903"/>
      <c r="R470" s="903"/>
      <c r="S470" s="903"/>
      <c r="T470" s="902"/>
      <c r="U470" s="902"/>
      <c r="V470" s="902"/>
      <c r="W470" s="902"/>
      <c r="X470" s="902"/>
      <c r="Y470" s="902"/>
      <c r="Z470" s="902"/>
      <c r="AA470" s="902"/>
      <c r="AB470" s="902"/>
      <c r="AC470" s="902"/>
      <c r="AD470" s="688"/>
    </row>
    <row r="471" spans="1:30">
      <c r="A471" s="648"/>
      <c r="B471" s="648"/>
      <c r="C471" s="648"/>
      <c r="D471" s="648"/>
      <c r="E471" s="902"/>
      <c r="F471" s="902"/>
      <c r="G471" s="902"/>
      <c r="H471" s="902"/>
      <c r="I471" s="903"/>
      <c r="J471" s="903"/>
      <c r="K471" s="648"/>
      <c r="L471" s="903"/>
      <c r="M471" s="903"/>
      <c r="N471" s="903"/>
      <c r="O471" s="903"/>
      <c r="P471" s="903"/>
      <c r="Q471" s="903"/>
      <c r="R471" s="903"/>
      <c r="S471" s="903"/>
      <c r="T471" s="902"/>
      <c r="U471" s="902"/>
      <c r="V471" s="902"/>
      <c r="W471" s="902"/>
      <c r="X471" s="902"/>
      <c r="Y471" s="902"/>
      <c r="Z471" s="902"/>
      <c r="AA471" s="902"/>
      <c r="AB471" s="902"/>
      <c r="AC471" s="902"/>
      <c r="AD471" s="688"/>
    </row>
    <row r="472" spans="1:30">
      <c r="A472" s="648"/>
      <c r="B472" s="648"/>
      <c r="C472" s="648"/>
      <c r="D472" s="648"/>
      <c r="E472" s="902"/>
      <c r="F472" s="902"/>
      <c r="G472" s="902"/>
      <c r="H472" s="648"/>
      <c r="I472" s="903"/>
      <c r="J472" s="903"/>
      <c r="K472" s="903"/>
      <c r="L472" s="903"/>
      <c r="M472" s="903"/>
      <c r="N472" s="903"/>
      <c r="O472" s="903"/>
      <c r="P472" s="903"/>
      <c r="Q472" s="903"/>
      <c r="R472" s="903"/>
      <c r="S472" s="903"/>
      <c r="T472" s="902"/>
      <c r="U472" s="902"/>
      <c r="V472" s="902"/>
      <c r="W472" s="902"/>
      <c r="X472" s="902"/>
      <c r="Y472" s="902"/>
      <c r="Z472" s="902"/>
      <c r="AA472" s="902"/>
      <c r="AB472" s="902"/>
      <c r="AC472" s="902"/>
      <c r="AD472" s="688"/>
    </row>
    <row r="473" spans="1:30">
      <c r="A473" s="648"/>
      <c r="B473" s="648"/>
      <c r="C473" s="648"/>
      <c r="D473" s="648"/>
      <c r="E473" s="902"/>
      <c r="F473" s="902"/>
      <c r="G473" s="902"/>
      <c r="H473" s="648"/>
      <c r="I473" s="903"/>
      <c r="J473" s="903"/>
      <c r="K473" s="903"/>
      <c r="L473" s="903"/>
      <c r="M473" s="903"/>
      <c r="N473" s="903"/>
      <c r="O473" s="903"/>
      <c r="P473" s="903"/>
      <c r="Q473" s="903"/>
      <c r="R473" s="903"/>
      <c r="S473" s="903"/>
      <c r="T473" s="902"/>
      <c r="U473" s="902"/>
      <c r="V473" s="902"/>
      <c r="W473" s="902"/>
      <c r="X473" s="902"/>
      <c r="Y473" s="902"/>
      <c r="Z473" s="902"/>
      <c r="AA473" s="902"/>
      <c r="AB473" s="902"/>
      <c r="AC473" s="902"/>
      <c r="AD473" s="688"/>
    </row>
    <row r="474" spans="1:30">
      <c r="A474" s="688"/>
      <c r="B474" s="648"/>
      <c r="C474" s="648"/>
      <c r="D474" s="648"/>
      <c r="E474" s="688"/>
      <c r="F474" s="688"/>
      <c r="G474" s="688"/>
      <c r="H474" s="688"/>
      <c r="I474" s="688"/>
      <c r="J474" s="688"/>
      <c r="K474" s="688"/>
      <c r="L474" s="688"/>
      <c r="M474" s="688"/>
      <c r="N474" s="688"/>
      <c r="O474" s="688"/>
      <c r="P474" s="688"/>
      <c r="Q474" s="688"/>
      <c r="R474" s="688"/>
      <c r="S474" s="688"/>
      <c r="T474" s="688"/>
      <c r="U474" s="688"/>
      <c r="V474" s="688"/>
      <c r="W474" s="688"/>
      <c r="X474" s="688"/>
      <c r="Y474" s="688"/>
      <c r="Z474" s="688"/>
      <c r="AA474" s="688"/>
      <c r="AB474" s="688"/>
      <c r="AC474" s="688"/>
      <c r="AD474" s="688"/>
    </row>
    <row r="475" spans="1:30">
      <c r="A475" s="722"/>
      <c r="B475" s="724"/>
      <c r="C475" s="724"/>
      <c r="D475" s="724"/>
      <c r="E475" s="909"/>
      <c r="F475" s="909"/>
      <c r="G475" s="910"/>
      <c r="H475" s="909"/>
      <c r="I475" s="909"/>
      <c r="J475" s="909"/>
      <c r="K475" s="909"/>
      <c r="L475" s="909"/>
      <c r="M475" s="909"/>
      <c r="N475" s="909"/>
      <c r="O475" s="909"/>
      <c r="P475" s="909"/>
      <c r="Q475" s="909"/>
      <c r="R475" s="909"/>
      <c r="S475" s="909"/>
      <c r="T475" s="909"/>
      <c r="U475" s="909"/>
      <c r="V475" s="909"/>
      <c r="W475" s="909"/>
      <c r="X475" s="909"/>
      <c r="Y475" s="909"/>
      <c r="Z475" s="909"/>
      <c r="AA475" s="909"/>
      <c r="AB475" s="909"/>
      <c r="AC475" s="909"/>
      <c r="AD475" s="688"/>
    </row>
    <row r="476" spans="1:30">
      <c r="A476" s="722"/>
      <c r="B476" s="724"/>
      <c r="C476" s="724"/>
      <c r="D476" s="724"/>
      <c r="E476" s="909"/>
      <c r="F476" s="909"/>
      <c r="G476" s="910"/>
      <c r="H476" s="909"/>
      <c r="I476" s="909"/>
      <c r="J476" s="909"/>
      <c r="K476" s="909"/>
      <c r="L476" s="909"/>
      <c r="M476" s="909"/>
      <c r="N476" s="909"/>
      <c r="O476" s="909"/>
      <c r="P476" s="909"/>
      <c r="Q476" s="909"/>
      <c r="R476" s="909"/>
      <c r="S476" s="909"/>
      <c r="T476" s="909"/>
      <c r="U476" s="909"/>
      <c r="V476" s="909"/>
      <c r="W476" s="909"/>
      <c r="X476" s="909"/>
      <c r="Y476" s="909"/>
      <c r="Z476" s="909"/>
      <c r="AA476" s="909"/>
      <c r="AB476" s="909"/>
      <c r="AC476" s="909"/>
      <c r="AD476" s="688"/>
    </row>
    <row r="477" spans="1:30">
      <c r="A477" s="722"/>
      <c r="B477" s="724"/>
      <c r="C477" s="724"/>
      <c r="D477" s="724"/>
      <c r="E477" s="909"/>
      <c r="F477" s="909"/>
      <c r="G477" s="910"/>
      <c r="H477" s="909"/>
      <c r="I477" s="909"/>
      <c r="J477" s="909"/>
      <c r="K477" s="909"/>
      <c r="L477" s="909"/>
      <c r="M477" s="909"/>
      <c r="N477" s="909"/>
      <c r="O477" s="909"/>
      <c r="P477" s="909"/>
      <c r="Q477" s="909"/>
      <c r="R477" s="909"/>
      <c r="S477" s="909"/>
      <c r="T477" s="911"/>
      <c r="U477" s="909"/>
      <c r="V477" s="909"/>
      <c r="W477" s="909"/>
      <c r="X477" s="909"/>
      <c r="Y477" s="909"/>
      <c r="Z477" s="909"/>
      <c r="AA477" s="909"/>
      <c r="AB477" s="909"/>
      <c r="AC477" s="909"/>
      <c r="AD477" s="688"/>
    </row>
    <row r="478" spans="1:30">
      <c r="A478" s="723"/>
      <c r="B478" s="723"/>
      <c r="C478" s="723"/>
      <c r="D478" s="723"/>
      <c r="E478" s="911"/>
      <c r="F478" s="911"/>
      <c r="G478" s="912"/>
      <c r="H478" s="909"/>
      <c r="I478" s="913"/>
      <c r="J478" s="914"/>
      <c r="K478" s="914"/>
      <c r="L478" s="914"/>
      <c r="M478" s="914"/>
      <c r="N478" s="914"/>
      <c r="O478" s="914"/>
      <c r="P478" s="914"/>
      <c r="Q478" s="914"/>
      <c r="R478" s="914"/>
      <c r="S478" s="914"/>
      <c r="T478" s="915"/>
      <c r="U478" s="915"/>
      <c r="V478" s="915"/>
      <c r="W478" s="915"/>
      <c r="X478" s="915"/>
      <c r="Y478" s="915"/>
      <c r="Z478" s="915"/>
      <c r="AA478" s="915"/>
      <c r="AB478" s="915"/>
      <c r="AC478" s="915"/>
      <c r="AD478" s="688"/>
    </row>
    <row r="479" spans="1:30">
      <c r="A479" s="724"/>
      <c r="B479" s="724"/>
      <c r="C479" s="724"/>
      <c r="D479" s="724"/>
      <c r="E479" s="911"/>
      <c r="F479" s="911"/>
      <c r="G479" s="912"/>
      <c r="H479" s="916"/>
      <c r="I479" s="913"/>
      <c r="J479" s="914"/>
      <c r="K479" s="914"/>
      <c r="L479" s="914"/>
      <c r="M479" s="914"/>
      <c r="N479" s="914"/>
      <c r="O479" s="914"/>
      <c r="P479" s="914"/>
      <c r="Q479" s="914"/>
      <c r="R479" s="914"/>
      <c r="S479" s="914"/>
      <c r="T479" s="915"/>
      <c r="U479" s="915"/>
      <c r="V479" s="915"/>
      <c r="W479" s="915"/>
      <c r="X479" s="915"/>
      <c r="Y479" s="915"/>
      <c r="Z479" s="915"/>
      <c r="AA479" s="915"/>
      <c r="AB479" s="915"/>
      <c r="AC479" s="915"/>
      <c r="AD479" s="688"/>
    </row>
    <row r="480" spans="1:30">
      <c r="A480" s="724"/>
      <c r="B480" s="724"/>
      <c r="C480" s="724"/>
      <c r="D480" s="724"/>
      <c r="E480" s="911"/>
      <c r="F480" s="911"/>
      <c r="G480" s="912"/>
      <c r="H480" s="916"/>
      <c r="I480" s="913"/>
      <c r="J480" s="914"/>
      <c r="K480" s="914"/>
      <c r="L480" s="914"/>
      <c r="M480" s="914"/>
      <c r="N480" s="914"/>
      <c r="O480" s="914"/>
      <c r="P480" s="914"/>
      <c r="Q480" s="914"/>
      <c r="R480" s="914"/>
      <c r="S480" s="914"/>
      <c r="T480" s="915"/>
      <c r="U480" s="915"/>
      <c r="V480" s="915"/>
      <c r="W480" s="915"/>
      <c r="X480" s="915"/>
      <c r="Y480" s="915"/>
      <c r="Z480" s="915"/>
      <c r="AA480" s="915"/>
      <c r="AB480" s="915"/>
      <c r="AC480" s="915"/>
      <c r="AD480" s="688"/>
    </row>
    <row r="481" spans="1:30">
      <c r="A481" s="724"/>
      <c r="B481" s="724"/>
      <c r="C481" s="724"/>
      <c r="D481" s="724"/>
      <c r="E481" s="911"/>
      <c r="F481" s="911"/>
      <c r="G481" s="912"/>
      <c r="H481" s="916"/>
      <c r="I481" s="913"/>
      <c r="J481" s="914"/>
      <c r="K481" s="914"/>
      <c r="L481" s="914"/>
      <c r="M481" s="914"/>
      <c r="N481" s="914"/>
      <c r="O481" s="914"/>
      <c r="P481" s="914"/>
      <c r="Q481" s="914"/>
      <c r="R481" s="914"/>
      <c r="S481" s="914"/>
      <c r="T481" s="915"/>
      <c r="U481" s="915"/>
      <c r="V481" s="915"/>
      <c r="W481" s="915"/>
      <c r="X481" s="915"/>
      <c r="Y481" s="915"/>
      <c r="Z481" s="915"/>
      <c r="AA481" s="915"/>
      <c r="AB481" s="915"/>
      <c r="AC481" s="915"/>
      <c r="AD481" s="688"/>
    </row>
    <row r="482" spans="1:30">
      <c r="A482" s="688"/>
      <c r="B482" s="648"/>
      <c r="C482" s="648"/>
      <c r="D482" s="648"/>
      <c r="E482" s="688"/>
      <c r="F482" s="688"/>
      <c r="G482" s="688"/>
      <c r="H482" s="688"/>
      <c r="I482" s="688"/>
      <c r="J482" s="688"/>
      <c r="K482" s="688"/>
      <c r="L482" s="688"/>
      <c r="M482" s="688"/>
      <c r="N482" s="688"/>
      <c r="O482" s="688"/>
      <c r="P482" s="688"/>
      <c r="Q482" s="688"/>
      <c r="R482" s="688"/>
      <c r="S482" s="688"/>
      <c r="T482" s="688"/>
      <c r="U482" s="688"/>
      <c r="V482" s="688"/>
      <c r="W482" s="688"/>
      <c r="X482" s="688"/>
      <c r="Y482" s="688"/>
      <c r="Z482" s="688"/>
      <c r="AA482" s="688"/>
      <c r="AB482" s="688"/>
      <c r="AC482" s="688"/>
      <c r="AD482" s="688"/>
    </row>
    <row r="483" spans="1:30">
      <c r="A483" s="688"/>
      <c r="B483" s="648"/>
      <c r="C483" s="648"/>
      <c r="D483" s="648"/>
      <c r="E483" s="688"/>
      <c r="F483" s="688"/>
      <c r="G483" s="688"/>
      <c r="H483" s="688"/>
      <c r="I483" s="688"/>
      <c r="J483" s="688"/>
      <c r="K483" s="688"/>
      <c r="L483" s="688"/>
      <c r="M483" s="688"/>
      <c r="N483" s="688"/>
      <c r="O483" s="688"/>
      <c r="P483" s="688"/>
      <c r="Q483" s="688"/>
      <c r="R483" s="688"/>
      <c r="S483" s="688"/>
      <c r="T483" s="688"/>
      <c r="U483" s="688"/>
      <c r="V483" s="688"/>
      <c r="W483" s="688"/>
      <c r="X483" s="688"/>
      <c r="Y483" s="688"/>
      <c r="Z483" s="688"/>
      <c r="AA483" s="688"/>
      <c r="AB483" s="688"/>
      <c r="AC483" s="688"/>
      <c r="AD483" s="688"/>
    </row>
    <row r="484" spans="1:30">
      <c r="A484" s="688"/>
      <c r="B484" s="648"/>
      <c r="C484" s="648"/>
      <c r="D484" s="648"/>
      <c r="E484" s="688"/>
      <c r="F484" s="688"/>
      <c r="G484" s="688"/>
      <c r="H484" s="688"/>
      <c r="I484" s="688"/>
      <c r="J484" s="688"/>
      <c r="K484" s="688"/>
      <c r="L484" s="688"/>
      <c r="M484" s="688"/>
      <c r="N484" s="688"/>
      <c r="O484" s="688"/>
      <c r="P484" s="688"/>
      <c r="Q484" s="688"/>
      <c r="R484" s="688"/>
      <c r="S484" s="688"/>
      <c r="T484" s="688"/>
      <c r="U484" s="688"/>
      <c r="V484" s="688"/>
      <c r="W484" s="688"/>
      <c r="X484" s="688"/>
      <c r="Y484" s="688"/>
      <c r="Z484" s="688"/>
      <c r="AA484" s="688"/>
      <c r="AB484" s="688"/>
      <c r="AC484" s="688"/>
      <c r="AD484" s="688"/>
    </row>
    <row r="485" spans="1:30" ht="15.75">
      <c r="A485" s="717"/>
      <c r="B485" s="648"/>
      <c r="C485" s="648"/>
      <c r="D485" s="648"/>
      <c r="E485" s="717"/>
      <c r="F485" s="717"/>
      <c r="G485" s="717"/>
      <c r="H485" s="717"/>
      <c r="I485" s="717"/>
      <c r="J485" s="717"/>
      <c r="K485" s="717"/>
      <c r="L485" s="717"/>
      <c r="M485" s="717"/>
      <c r="N485" s="717"/>
      <c r="O485" s="717"/>
      <c r="P485" s="717"/>
      <c r="Q485" s="717"/>
      <c r="R485" s="717"/>
      <c r="S485" s="717"/>
      <c r="T485" s="712"/>
      <c r="U485" s="717"/>
      <c r="V485" s="717"/>
      <c r="W485" s="717"/>
      <c r="X485" s="717"/>
      <c r="Y485" s="717"/>
      <c r="Z485" s="717"/>
      <c r="AA485" s="717"/>
      <c r="AB485" s="717"/>
      <c r="AC485" s="717"/>
      <c r="AD485" s="688"/>
    </row>
    <row r="486" spans="1:30">
      <c r="A486" s="688"/>
      <c r="B486" s="648"/>
      <c r="C486" s="648"/>
      <c r="D486" s="648"/>
      <c r="E486" s="688"/>
      <c r="F486" s="688"/>
      <c r="G486" s="688"/>
      <c r="H486" s="688"/>
      <c r="I486" s="688"/>
      <c r="J486" s="688"/>
      <c r="K486" s="688"/>
      <c r="L486" s="688"/>
      <c r="M486" s="688"/>
      <c r="N486" s="688"/>
      <c r="O486" s="688"/>
      <c r="P486" s="688"/>
      <c r="Q486" s="688"/>
      <c r="R486" s="688"/>
      <c r="S486" s="688"/>
      <c r="T486" s="688"/>
      <c r="U486" s="688"/>
      <c r="V486" s="688"/>
      <c r="W486" s="688"/>
      <c r="X486" s="688"/>
      <c r="Y486" s="688"/>
      <c r="Z486" s="688"/>
      <c r="AA486" s="688"/>
      <c r="AB486" s="688"/>
      <c r="AC486" s="688"/>
      <c r="AD486" s="688"/>
    </row>
  </sheetData>
  <mergeCells count="1">
    <mergeCell ref="I3:J3"/>
  </mergeCells>
  <phoneticPr fontId="38" type="noConversion"/>
  <pageMargins left="0.39370078740157483" right="0.19685039370078741" top="0.39370078740157483" bottom="0.59055118110236227" header="0.19685039370078741" footer="0.39370078740157483"/>
  <pageSetup paperSize="8" scale="90" fitToHeight="0" orientation="landscape" r:id="rId1"/>
  <headerFooter>
    <oddFooter>&amp;LM= Maanrakennus, K/P= Kiveys/Päällystys, V=Viimeistely&amp;C&amp;P(&amp;N)</oddFooter>
  </headerFooter>
  <customProperties>
    <customPr name="EpmWorksheetKeyString_GUID" r:id="rId2"/>
  </customProperties>
  <ignoredErrors>
    <ignoredError sqref="E14 AC15 E21 E53 AD83 G103 AC103:AD103 E230:K230 E270:F270 AC66:AD66 S156 AC157:AD157 AD156 AD158:AD159 H158:L159 E158:E159 AD330 F231:K231 H233:L233 AD303 S21:S22 S14 AC55:AD55 AC76:AD76 AD80 AD133 E391:F392 H391:I392 AC232:AD232 AD322:AD328 E55:M55 F366 F326:L327 E328:L328 E324:L325 F330:L330 E303:F303 E232:M232 H156:M157 E174:M174 E66:M67 E76:J76 E43:G43 E100:M100 G15:M15 S55:W55 S232:W232 S157:W157 S66:W66 S103:W103 S76:W76 E267:M268 S366 AD366 H366:M366 E371:M371 E368:F370 H368:I370 AC371:AD371 S371:W371 AC19:AD20 S20:W20 S174 AD174 F322:L323 F317:K317 E373:M373 G372:M372 E19:M19 G21:M22 E22:F22 S297 AC54:AD54 H275 E271:E283 E17:M17 S15:W15 AC17:AD17 AD18 E18:F18 F304:K305 AD317 F320:L320 AD320 AD311:AD314 F311:K314 F228:M228 AD227:AD228 F309:K309 AD309 AC393:AD393 S393:W393 E393:M393 H14:M14 AD22 F227:I227 F54:H54 F16 H16:M16 S17:W17 S16 AD16 E20:K20 M20 E44:E50 S93:V93 S19 U19:W19 S270:S287 AD270:AD287 S86 AD86 E86:M86 S372:S373 S94 AC93:AD93 E93:M94 S53:S54 U54:W54 S100 AD94 AD100 AD372:AD373 AD53 S43:S50 AD43:AD44 S25 AC267:AD268 S268:W268 AD289 AD25 E25:M25 S289 AD46:AD50 AD307 F307:K307 J54:M54 AD304:AD305 AD77 AD368:AD370 AD233 I43:M43 AD391:AD392 L76:M76 S67 AD67 AD230:AD231 E285:E287 H303:I303 S267 U267:W26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10</vt:i4>
      </vt:variant>
      <vt:variant>
        <vt:lpstr>Nimetyt alueet</vt:lpstr>
      </vt:variant>
      <vt:variant>
        <vt:i4>14</vt:i4>
      </vt:variant>
    </vt:vector>
  </HeadingPairs>
  <TitlesOfParts>
    <vt:vector size="24" baseType="lpstr">
      <vt:lpstr>LÄNTINEN</vt:lpstr>
      <vt:lpstr>KESKINEN SP3</vt:lpstr>
      <vt:lpstr>POHJOINEN SP4</vt:lpstr>
      <vt:lpstr>KAAKKOINEN</vt:lpstr>
      <vt:lpstr>ITÄINEN</vt:lpstr>
      <vt:lpstr>KAMPPI-TÖÖLÖNLAHTI</vt:lpstr>
      <vt:lpstr>KAAVIO</vt:lpstr>
      <vt:lpstr>Erittelyt 05-09</vt:lpstr>
      <vt:lpstr>KOILLINEN SP5</vt:lpstr>
      <vt:lpstr>kategoriat</vt:lpstr>
      <vt:lpstr>'Erittelyt 05-09'!Tulostusalue</vt:lpstr>
      <vt:lpstr>ITÄINEN!Tulostusalue</vt:lpstr>
      <vt:lpstr>KAAKKOINEN!Tulostusalue</vt:lpstr>
      <vt:lpstr>KAAVIO!Tulostusalue</vt:lpstr>
      <vt:lpstr>'KAMPPI-TÖÖLÖNLAHTI'!Tulostusalue</vt:lpstr>
      <vt:lpstr>LÄNTINEN!Tulostusalue</vt:lpstr>
      <vt:lpstr>'Erittelyt 05-09'!Tulostusotsikot</vt:lpstr>
      <vt:lpstr>ITÄINEN!Tulostusotsikot</vt:lpstr>
      <vt:lpstr>KAAKKOINEN!Tulostusotsikot</vt:lpstr>
      <vt:lpstr>'KAMPPI-TÖÖLÖNLAHTI'!Tulostusotsikot</vt:lpstr>
      <vt:lpstr>'KESKINEN SP3'!Tulostusotsikot</vt:lpstr>
      <vt:lpstr>'KOILLINEN SP5'!Tulostusotsikot</vt:lpstr>
      <vt:lpstr>LÄNTINEN!Tulostusotsikot</vt:lpstr>
      <vt:lpstr>'POHJOINEN SP4'!Tulostusotsikot</vt:lpstr>
    </vt:vector>
  </TitlesOfParts>
  <Company>HKR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Osmo Torvinen</dc:creator>
  <cp:lastModifiedBy>Arponen Petri</cp:lastModifiedBy>
  <cp:lastPrinted>2020-03-18T12:59:29Z</cp:lastPrinted>
  <dcterms:created xsi:type="dcterms:W3CDTF">2003-03-08T17:15:34Z</dcterms:created>
  <dcterms:modified xsi:type="dcterms:W3CDTF">2022-11-29T14:02:36Z</dcterms:modified>
</cp:coreProperties>
</file>