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BUDGET\FY2017 Budget in Brief\As Proposed\"/>
    </mc:Choice>
  </mc:AlternateContent>
  <bookViews>
    <workbookView xWindow="7668" yWindow="1932" windowWidth="7656" windowHeight="8412"/>
  </bookViews>
  <sheets>
    <sheet name="Sheet1" sheetId="1" r:id="rId1"/>
  </sheets>
  <definedNames>
    <definedName name="_xlnm.Print_Area" localSheetId="0">Sheet1!$A$9:$F$458</definedName>
    <definedName name="_xlnm.Print_Titles" localSheetId="0">Sheet1!$1:$8</definedName>
  </definedNames>
  <calcPr calcId="162913" iterate="1" iterateCount="1"/>
</workbook>
</file>

<file path=xl/calcChain.xml><?xml version="1.0" encoding="utf-8"?>
<calcChain xmlns="http://schemas.openxmlformats.org/spreadsheetml/2006/main">
  <c r="F461" i="1" l="1"/>
  <c r="F113" i="1"/>
  <c r="C371" i="1" l="1"/>
  <c r="C273" i="1"/>
  <c r="E371" i="1" l="1"/>
  <c r="F372" i="1"/>
  <c r="D372" i="1"/>
  <c r="E266" i="1"/>
  <c r="E267" i="1"/>
  <c r="E268" i="1"/>
  <c r="E265" i="1"/>
  <c r="C266" i="1"/>
  <c r="C267" i="1"/>
  <c r="C268" i="1"/>
  <c r="C265" i="1"/>
  <c r="D269" i="1"/>
  <c r="B269" i="1"/>
  <c r="D262" i="1"/>
  <c r="B262" i="1"/>
  <c r="E259" i="1"/>
  <c r="E260" i="1"/>
  <c r="E261" i="1"/>
  <c r="E258" i="1"/>
  <c r="C259" i="1"/>
  <c r="C260" i="1"/>
  <c r="C261" i="1"/>
  <c r="C258" i="1"/>
  <c r="E252" i="1"/>
  <c r="E253" i="1"/>
  <c r="E251" i="1"/>
  <c r="C252" i="1"/>
  <c r="C253" i="1"/>
  <c r="C251" i="1"/>
  <c r="D254" i="1"/>
  <c r="B254" i="1"/>
  <c r="F105" i="1"/>
  <c r="F103" i="1"/>
  <c r="F76" i="1"/>
  <c r="F48" i="1"/>
  <c r="F47" i="1"/>
  <c r="H254" i="1" l="1"/>
  <c r="H262" i="1"/>
  <c r="H269" i="1"/>
  <c r="C269" i="1"/>
  <c r="E269" i="1"/>
  <c r="E262" i="1"/>
  <c r="C262" i="1"/>
  <c r="E254" i="1"/>
  <c r="C254" i="1"/>
  <c r="I254" i="1" s="1"/>
  <c r="E273" i="1"/>
  <c r="D275" i="1"/>
  <c r="F275" i="1"/>
  <c r="B275" i="1"/>
  <c r="F471" i="1"/>
  <c r="F470" i="1"/>
  <c r="F469" i="1"/>
  <c r="F465" i="1"/>
  <c r="D471" i="1"/>
  <c r="B471" i="1"/>
  <c r="D468" i="1"/>
  <c r="F468" i="1"/>
  <c r="D469" i="1"/>
  <c r="D470" i="1"/>
  <c r="D465" i="1"/>
  <c r="B468" i="1"/>
  <c r="I262" i="1" l="1"/>
  <c r="I269" i="1"/>
  <c r="F25" i="1"/>
  <c r="D25" i="1"/>
  <c r="B25" i="1"/>
  <c r="E24" i="1"/>
  <c r="C24" i="1"/>
  <c r="B469" i="1" l="1"/>
  <c r="B470" i="1"/>
  <c r="B465" i="1"/>
  <c r="B372" i="1"/>
  <c r="F269" i="1"/>
  <c r="J269" i="1" s="1"/>
  <c r="F317" i="1"/>
  <c r="F467" i="1" s="1"/>
  <c r="F316" i="1"/>
  <c r="F466" i="1" s="1"/>
  <c r="F315" i="1"/>
  <c r="F464" i="1" s="1"/>
  <c r="D317" i="1"/>
  <c r="D467" i="1" s="1"/>
  <c r="D316" i="1"/>
  <c r="D466" i="1" s="1"/>
  <c r="D315" i="1"/>
  <c r="D464" i="1" s="1"/>
  <c r="B317" i="1"/>
  <c r="B467" i="1" s="1"/>
  <c r="B316" i="1"/>
  <c r="B466" i="1" s="1"/>
  <c r="B315" i="1"/>
  <c r="B464" i="1" s="1"/>
  <c r="F254" i="1"/>
  <c r="J254" i="1" s="1"/>
  <c r="F262" i="1"/>
  <c r="J262" i="1" s="1"/>
  <c r="C76" i="1"/>
  <c r="E76" i="1"/>
  <c r="F472" i="1" l="1"/>
  <c r="D472" i="1"/>
  <c r="B472" i="1"/>
  <c r="F358" i="1"/>
  <c r="D358" i="1"/>
  <c r="E15" i="1" l="1"/>
  <c r="B331" i="1"/>
  <c r="F447" i="1"/>
  <c r="D447" i="1"/>
  <c r="B447" i="1"/>
  <c r="E446" i="1"/>
  <c r="C446" i="1"/>
  <c r="F427" i="1"/>
  <c r="D427" i="1"/>
  <c r="B427" i="1"/>
  <c r="E426" i="1"/>
  <c r="C426" i="1"/>
  <c r="F420" i="1"/>
  <c r="D420" i="1"/>
  <c r="B420" i="1"/>
  <c r="E419" i="1"/>
  <c r="C419" i="1"/>
  <c r="E378" i="1"/>
  <c r="C378" i="1"/>
  <c r="B358" i="1"/>
  <c r="E357" i="1"/>
  <c r="C357" i="1"/>
  <c r="F331" i="1"/>
  <c r="D331" i="1"/>
  <c r="D319" i="1"/>
  <c r="B319" i="1"/>
  <c r="E318" i="1"/>
  <c r="C318" i="1"/>
  <c r="E274" i="1"/>
  <c r="E275" i="1" s="1"/>
  <c r="C274" i="1"/>
  <c r="C275" i="1" s="1"/>
  <c r="F244" i="1"/>
  <c r="D244" i="1"/>
  <c r="B244" i="1"/>
  <c r="E243" i="1"/>
  <c r="C243" i="1"/>
  <c r="F233" i="1"/>
  <c r="D233" i="1"/>
  <c r="B233" i="1"/>
  <c r="E232" i="1"/>
  <c r="C232" i="1"/>
  <c r="F43" i="1"/>
  <c r="D43" i="1"/>
  <c r="F161" i="1"/>
  <c r="D161" i="1"/>
  <c r="F212" i="1"/>
  <c r="D212" i="1"/>
  <c r="B212" i="1"/>
  <c r="E211" i="1"/>
  <c r="C211" i="1"/>
  <c r="F205" i="1"/>
  <c r="D205" i="1"/>
  <c r="B205" i="1"/>
  <c r="E204" i="1"/>
  <c r="C204" i="1"/>
  <c r="F192" i="1"/>
  <c r="D192" i="1"/>
  <c r="B192" i="1"/>
  <c r="E191" i="1"/>
  <c r="C191" i="1"/>
  <c r="F173" i="1"/>
  <c r="D173" i="1"/>
  <c r="B173" i="1"/>
  <c r="E172" i="1"/>
  <c r="C172" i="1"/>
  <c r="E160" i="1"/>
  <c r="C160" i="1"/>
  <c r="B161" i="1"/>
  <c r="E152" i="1"/>
  <c r="C152" i="1"/>
  <c r="E145" i="1"/>
  <c r="C145" i="1"/>
  <c r="F99" i="1"/>
  <c r="D99" i="1"/>
  <c r="B99" i="1"/>
  <c r="E98" i="1"/>
  <c r="C98" i="1"/>
  <c r="F52" i="1"/>
  <c r="D52" i="1"/>
  <c r="B52" i="1"/>
  <c r="B43" i="1"/>
  <c r="E343" i="1"/>
  <c r="E342" i="1"/>
  <c r="E341" i="1"/>
  <c r="C343" i="1"/>
  <c r="C342" i="1"/>
  <c r="C341" i="1"/>
  <c r="F344" i="1"/>
  <c r="D344" i="1"/>
  <c r="B344" i="1"/>
  <c r="E386" i="1"/>
  <c r="C386" i="1"/>
  <c r="J344" i="1" l="1"/>
  <c r="C344" i="1"/>
  <c r="H192" i="1"/>
  <c r="H344" i="1"/>
  <c r="H52" i="1"/>
  <c r="J275" i="1"/>
  <c r="K275" i="1" s="1"/>
  <c r="J331" i="1"/>
  <c r="H275" i="1"/>
  <c r="I275" i="1" s="1"/>
  <c r="J447" i="1"/>
  <c r="F319" i="1"/>
  <c r="J319" i="1" s="1"/>
  <c r="J244" i="1"/>
  <c r="J233" i="1"/>
  <c r="J212" i="1"/>
  <c r="J161" i="1"/>
  <c r="J99" i="1"/>
  <c r="J43" i="1"/>
  <c r="J205" i="1"/>
  <c r="J173" i="1"/>
  <c r="J427" i="1"/>
  <c r="J420" i="1"/>
  <c r="H205" i="1"/>
  <c r="J192" i="1"/>
  <c r="H173" i="1"/>
  <c r="H161" i="1"/>
  <c r="H99" i="1"/>
  <c r="J52" i="1"/>
  <c r="H43" i="1"/>
  <c r="E344" i="1"/>
  <c r="F439" i="1"/>
  <c r="D439" i="1"/>
  <c r="B439" i="1"/>
  <c r="E438" i="1"/>
  <c r="C438" i="1"/>
  <c r="E437" i="1"/>
  <c r="C437" i="1"/>
  <c r="E436" i="1"/>
  <c r="C436" i="1"/>
  <c r="E435" i="1"/>
  <c r="C435" i="1"/>
  <c r="F123" i="1"/>
  <c r="D123" i="1"/>
  <c r="B123" i="1"/>
  <c r="E122" i="1"/>
  <c r="E123" i="1" s="1"/>
  <c r="C122" i="1"/>
  <c r="C123" i="1" s="1"/>
  <c r="K344" i="1" l="1"/>
  <c r="I344" i="1"/>
  <c r="J439" i="1"/>
  <c r="H439" i="1"/>
  <c r="J123" i="1"/>
  <c r="K123" i="1" s="1"/>
  <c r="H123" i="1"/>
  <c r="I123" i="1" s="1"/>
  <c r="C439" i="1"/>
  <c r="E439" i="1"/>
  <c r="D77" i="1"/>
  <c r="F77" i="1"/>
  <c r="B77" i="1"/>
  <c r="F84" i="1"/>
  <c r="E83" i="1"/>
  <c r="C83" i="1"/>
  <c r="D84" i="1"/>
  <c r="B84" i="1"/>
  <c r="H447" i="1"/>
  <c r="H319" i="1"/>
  <c r="E317" i="1"/>
  <c r="C317" i="1"/>
  <c r="E316" i="1"/>
  <c r="C316" i="1"/>
  <c r="E315" i="1"/>
  <c r="C315" i="1"/>
  <c r="E305" i="1"/>
  <c r="C305" i="1"/>
  <c r="F306" i="1"/>
  <c r="D306" i="1"/>
  <c r="B306" i="1"/>
  <c r="E280" i="1"/>
  <c r="F281" i="1"/>
  <c r="D281" i="1"/>
  <c r="B281" i="1"/>
  <c r="C280" i="1"/>
  <c r="D248" i="1"/>
  <c r="F248" i="1"/>
  <c r="E34" i="1"/>
  <c r="E35" i="1"/>
  <c r="E36" i="1"/>
  <c r="E298" i="1"/>
  <c r="E299" i="1"/>
  <c r="F18" i="1"/>
  <c r="F37" i="1"/>
  <c r="F300" i="1"/>
  <c r="C51" i="1"/>
  <c r="C50" i="1"/>
  <c r="C49" i="1"/>
  <c r="F185" i="1"/>
  <c r="F12" i="1"/>
  <c r="F216" i="1"/>
  <c r="F31" i="1"/>
  <c r="F221" i="1"/>
  <c r="F58" i="1"/>
  <c r="F64" i="1"/>
  <c r="F70" i="1"/>
  <c r="F92" i="1"/>
  <c r="F110" i="1"/>
  <c r="F88" i="1"/>
  <c r="F432" i="1"/>
  <c r="F106" i="1"/>
  <c r="F131" i="1"/>
  <c r="F114" i="1"/>
  <c r="F139" i="1"/>
  <c r="F147" i="1"/>
  <c r="F154" i="1"/>
  <c r="F166" i="1"/>
  <c r="F118" i="1"/>
  <c r="F179" i="1"/>
  <c r="F198" i="1"/>
  <c r="F237" i="1"/>
  <c r="F286" i="1"/>
  <c r="F294" i="1"/>
  <c r="F325" i="1"/>
  <c r="F338" i="1"/>
  <c r="F312" i="1"/>
  <c r="F351" i="1"/>
  <c r="F365" i="1"/>
  <c r="F380" i="1"/>
  <c r="F388" i="1"/>
  <c r="F392" i="1"/>
  <c r="F400" i="1"/>
  <c r="F396" i="1"/>
  <c r="F407" i="1"/>
  <c r="F127" i="1"/>
  <c r="F413" i="1"/>
  <c r="F135" i="1"/>
  <c r="F453" i="1"/>
  <c r="F226" i="1"/>
  <c r="E49" i="1"/>
  <c r="E50" i="1"/>
  <c r="E51" i="1"/>
  <c r="E46" i="1"/>
  <c r="E47" i="1"/>
  <c r="E48" i="1"/>
  <c r="E184" i="1"/>
  <c r="E182" i="1"/>
  <c r="E183" i="1"/>
  <c r="E11" i="1"/>
  <c r="E12" i="1" s="1"/>
  <c r="E16" i="1"/>
  <c r="E17" i="1"/>
  <c r="E21" i="1"/>
  <c r="E22" i="1"/>
  <c r="E23" i="1"/>
  <c r="E215" i="1"/>
  <c r="E28" i="1"/>
  <c r="E29" i="1"/>
  <c r="E30" i="1"/>
  <c r="E219" i="1"/>
  <c r="E220" i="1"/>
  <c r="E40" i="1"/>
  <c r="E41" i="1"/>
  <c r="E42" i="1"/>
  <c r="E55" i="1"/>
  <c r="E56" i="1"/>
  <c r="E57" i="1"/>
  <c r="E61" i="1"/>
  <c r="E62" i="1"/>
  <c r="E63" i="1"/>
  <c r="E67" i="1"/>
  <c r="E68" i="1"/>
  <c r="E69" i="1"/>
  <c r="E73" i="1"/>
  <c r="E74" i="1"/>
  <c r="E75" i="1"/>
  <c r="E80" i="1"/>
  <c r="E81" i="1"/>
  <c r="E82" i="1"/>
  <c r="E91" i="1"/>
  <c r="E92" i="1" s="1"/>
  <c r="E109" i="1"/>
  <c r="E110" i="1" s="1"/>
  <c r="E87" i="1"/>
  <c r="E430" i="1"/>
  <c r="E431" i="1"/>
  <c r="E95" i="1"/>
  <c r="E96" i="1"/>
  <c r="E97" i="1"/>
  <c r="E102" i="1"/>
  <c r="E103" i="1"/>
  <c r="E104" i="1"/>
  <c r="E105" i="1"/>
  <c r="E130" i="1"/>
  <c r="E131" i="1" s="1"/>
  <c r="E113" i="1"/>
  <c r="E114" i="1" s="1"/>
  <c r="E138" i="1"/>
  <c r="E139" i="1" s="1"/>
  <c r="E142" i="1"/>
  <c r="E143" i="1"/>
  <c r="E144" i="1"/>
  <c r="E146" i="1"/>
  <c r="E150" i="1"/>
  <c r="E151" i="1"/>
  <c r="E153" i="1"/>
  <c r="E157" i="1"/>
  <c r="E158" i="1"/>
  <c r="E159" i="1"/>
  <c r="E164" i="1"/>
  <c r="E165" i="1"/>
  <c r="E169" i="1"/>
  <c r="E170" i="1"/>
  <c r="E171" i="1"/>
  <c r="E117" i="1"/>
  <c r="E118" i="1" s="1"/>
  <c r="E176" i="1"/>
  <c r="E177" i="1"/>
  <c r="E178" i="1"/>
  <c r="E188" i="1"/>
  <c r="E189" i="1"/>
  <c r="E190" i="1"/>
  <c r="E195" i="1"/>
  <c r="E196" i="1"/>
  <c r="E197" i="1"/>
  <c r="E201" i="1"/>
  <c r="E202" i="1"/>
  <c r="E203" i="1"/>
  <c r="E236" i="1"/>
  <c r="E237" i="1" s="1"/>
  <c r="E208" i="1"/>
  <c r="E209" i="1"/>
  <c r="E210" i="1"/>
  <c r="E229" i="1"/>
  <c r="E230" i="1"/>
  <c r="E231" i="1"/>
  <c r="E240" i="1"/>
  <c r="E241" i="1"/>
  <c r="E242" i="1"/>
  <c r="E284" i="1"/>
  <c r="E285" i="1"/>
  <c r="E247" i="1"/>
  <c r="E248" i="1" s="1"/>
  <c r="E279" i="1"/>
  <c r="E290" i="1"/>
  <c r="E291" i="1"/>
  <c r="E292" i="1"/>
  <c r="E293" i="1"/>
  <c r="E304" i="1"/>
  <c r="E322" i="1"/>
  <c r="E323" i="1"/>
  <c r="E324" i="1"/>
  <c r="E334" i="1"/>
  <c r="E335" i="1"/>
  <c r="E336" i="1"/>
  <c r="E337" i="1"/>
  <c r="E309" i="1"/>
  <c r="E310" i="1"/>
  <c r="E311" i="1"/>
  <c r="E328" i="1"/>
  <c r="E329" i="1"/>
  <c r="E330" i="1"/>
  <c r="E347" i="1"/>
  <c r="E348" i="1"/>
  <c r="E349" i="1"/>
  <c r="E350" i="1"/>
  <c r="E354" i="1"/>
  <c r="E355" i="1"/>
  <c r="E356" i="1"/>
  <c r="E361" i="1"/>
  <c r="E362" i="1"/>
  <c r="E363" i="1"/>
  <c r="E364" i="1"/>
  <c r="E368" i="1"/>
  <c r="E369" i="1"/>
  <c r="E370" i="1"/>
  <c r="E375" i="1"/>
  <c r="E376" i="1"/>
  <c r="E377" i="1"/>
  <c r="E379" i="1"/>
  <c r="E383" i="1"/>
  <c r="E384" i="1"/>
  <c r="E385" i="1"/>
  <c r="E387" i="1"/>
  <c r="E391" i="1"/>
  <c r="E392" i="1" s="1"/>
  <c r="E399" i="1"/>
  <c r="E400" i="1" s="1"/>
  <c r="E395" i="1"/>
  <c r="E396" i="1" s="1"/>
  <c r="E403" i="1"/>
  <c r="E404" i="1"/>
  <c r="E405" i="1"/>
  <c r="E406" i="1"/>
  <c r="E126" i="1"/>
  <c r="E127" i="1" s="1"/>
  <c r="E410" i="1"/>
  <c r="E411" i="1"/>
  <c r="E412" i="1"/>
  <c r="E416" i="1"/>
  <c r="E417" i="1"/>
  <c r="E418" i="1"/>
  <c r="E423" i="1"/>
  <c r="E424" i="1"/>
  <c r="E425" i="1"/>
  <c r="E442" i="1"/>
  <c r="E443" i="1"/>
  <c r="E444" i="1"/>
  <c r="E445" i="1"/>
  <c r="E134" i="1"/>
  <c r="E135" i="1" s="1"/>
  <c r="E450" i="1"/>
  <c r="E451" i="1"/>
  <c r="E452" i="1"/>
  <c r="E224" i="1"/>
  <c r="E225" i="1"/>
  <c r="D12" i="1"/>
  <c r="D18" i="1"/>
  <c r="D216" i="1"/>
  <c r="D31" i="1"/>
  <c r="D221" i="1"/>
  <c r="D37" i="1"/>
  <c r="D58" i="1"/>
  <c r="D64" i="1"/>
  <c r="D70" i="1"/>
  <c r="D92" i="1"/>
  <c r="D110" i="1"/>
  <c r="D88" i="1"/>
  <c r="D432" i="1"/>
  <c r="D106" i="1"/>
  <c r="D131" i="1"/>
  <c r="D114" i="1"/>
  <c r="D139" i="1"/>
  <c r="D147" i="1"/>
  <c r="D154" i="1"/>
  <c r="D166" i="1"/>
  <c r="D118" i="1"/>
  <c r="D179" i="1"/>
  <c r="D185" i="1"/>
  <c r="D198" i="1"/>
  <c r="D237" i="1"/>
  <c r="D286" i="1"/>
  <c r="D294" i="1"/>
  <c r="D300" i="1"/>
  <c r="D325" i="1"/>
  <c r="D338" i="1"/>
  <c r="D312" i="1"/>
  <c r="D351" i="1"/>
  <c r="J358" i="1"/>
  <c r="D365" i="1"/>
  <c r="D380" i="1"/>
  <c r="D388" i="1"/>
  <c r="D392" i="1"/>
  <c r="D400" i="1"/>
  <c r="D396" i="1"/>
  <c r="D407" i="1"/>
  <c r="D127" i="1"/>
  <c r="D413" i="1"/>
  <c r="D135" i="1"/>
  <c r="D453" i="1"/>
  <c r="D226" i="1"/>
  <c r="C11" i="1"/>
  <c r="C12" i="1" s="1"/>
  <c r="C15" i="1"/>
  <c r="C16" i="1"/>
  <c r="C17" i="1"/>
  <c r="C21" i="1"/>
  <c r="C22" i="1"/>
  <c r="C23" i="1"/>
  <c r="C215" i="1"/>
  <c r="C28" i="1"/>
  <c r="C29" i="1"/>
  <c r="C30" i="1"/>
  <c r="C219" i="1"/>
  <c r="C220" i="1"/>
  <c r="C34" i="1"/>
  <c r="C35" i="1"/>
  <c r="C36" i="1"/>
  <c r="C40" i="1"/>
  <c r="C41" i="1"/>
  <c r="C42" i="1"/>
  <c r="C46" i="1"/>
  <c r="C47" i="1"/>
  <c r="C48" i="1"/>
  <c r="C55" i="1"/>
  <c r="C56" i="1"/>
  <c r="C57" i="1"/>
  <c r="C61" i="1"/>
  <c r="C62" i="1"/>
  <c r="C63" i="1"/>
  <c r="C67" i="1"/>
  <c r="C68" i="1"/>
  <c r="C69" i="1"/>
  <c r="C73" i="1"/>
  <c r="C74" i="1"/>
  <c r="C75" i="1"/>
  <c r="C80" i="1"/>
  <c r="C81" i="1"/>
  <c r="C82" i="1"/>
  <c r="C91" i="1"/>
  <c r="C92" i="1" s="1"/>
  <c r="C109" i="1"/>
  <c r="C110" i="1" s="1"/>
  <c r="C87" i="1"/>
  <c r="C430" i="1"/>
  <c r="C431" i="1"/>
  <c r="C95" i="1"/>
  <c r="C96" i="1"/>
  <c r="C97" i="1"/>
  <c r="C102" i="1"/>
  <c r="C103" i="1"/>
  <c r="C104" i="1"/>
  <c r="C105" i="1"/>
  <c r="C130" i="1"/>
  <c r="C131" i="1" s="1"/>
  <c r="C113" i="1"/>
  <c r="C114" i="1" s="1"/>
  <c r="C138" i="1"/>
  <c r="C139" i="1" s="1"/>
  <c r="C142" i="1"/>
  <c r="C143" i="1"/>
  <c r="C144" i="1"/>
  <c r="C146" i="1"/>
  <c r="C150" i="1"/>
  <c r="C151" i="1"/>
  <c r="C153" i="1"/>
  <c r="C157" i="1"/>
  <c r="C158" i="1"/>
  <c r="C159" i="1"/>
  <c r="C164" i="1"/>
  <c r="C165" i="1"/>
  <c r="C169" i="1"/>
  <c r="C170" i="1"/>
  <c r="C171" i="1"/>
  <c r="C117" i="1"/>
  <c r="C118" i="1" s="1"/>
  <c r="C176" i="1"/>
  <c r="C177" i="1"/>
  <c r="C178" i="1"/>
  <c r="C182" i="1"/>
  <c r="C183" i="1"/>
  <c r="C184" i="1"/>
  <c r="C188" i="1"/>
  <c r="C189" i="1"/>
  <c r="C190" i="1"/>
  <c r="C195" i="1"/>
  <c r="C196" i="1"/>
  <c r="C197" i="1"/>
  <c r="C201" i="1"/>
  <c r="C202" i="1"/>
  <c r="C203" i="1"/>
  <c r="C236" i="1"/>
  <c r="C237" i="1" s="1"/>
  <c r="C208" i="1"/>
  <c r="C209" i="1"/>
  <c r="C210" i="1"/>
  <c r="C229" i="1"/>
  <c r="C230" i="1"/>
  <c r="C231" i="1"/>
  <c r="C240" i="1"/>
  <c r="C241" i="1"/>
  <c r="C242" i="1"/>
  <c r="C284" i="1"/>
  <c r="C285" i="1"/>
  <c r="B248" i="1"/>
  <c r="C279" i="1"/>
  <c r="C290" i="1"/>
  <c r="C291" i="1"/>
  <c r="C292" i="1"/>
  <c r="C293" i="1"/>
  <c r="C304" i="1"/>
  <c r="C298" i="1"/>
  <c r="C299" i="1"/>
  <c r="C322" i="1"/>
  <c r="C323" i="1"/>
  <c r="C324" i="1"/>
  <c r="C334" i="1"/>
  <c r="C335" i="1"/>
  <c r="C336" i="1"/>
  <c r="C337" i="1"/>
  <c r="C309" i="1"/>
  <c r="C310" i="1"/>
  <c r="C311" i="1"/>
  <c r="C328" i="1"/>
  <c r="C329" i="1"/>
  <c r="C330" i="1"/>
  <c r="C347" i="1"/>
  <c r="C348" i="1"/>
  <c r="C349" i="1"/>
  <c r="C350" i="1"/>
  <c r="C354" i="1"/>
  <c r="C355" i="1"/>
  <c r="C356" i="1"/>
  <c r="C361" i="1"/>
  <c r="C362" i="1"/>
  <c r="C363" i="1"/>
  <c r="C364" i="1"/>
  <c r="C368" i="1"/>
  <c r="C369" i="1"/>
  <c r="C370" i="1"/>
  <c r="C375" i="1"/>
  <c r="C376" i="1"/>
  <c r="C377" i="1"/>
  <c r="C379" i="1"/>
  <c r="C383" i="1"/>
  <c r="C384" i="1"/>
  <c r="C385" i="1"/>
  <c r="C387" i="1"/>
  <c r="C391" i="1"/>
  <c r="C392" i="1" s="1"/>
  <c r="C399" i="1"/>
  <c r="C400" i="1" s="1"/>
  <c r="C395" i="1"/>
  <c r="C396" i="1" s="1"/>
  <c r="C403" i="1"/>
  <c r="C404" i="1"/>
  <c r="C405" i="1"/>
  <c r="C406" i="1"/>
  <c r="C126" i="1"/>
  <c r="C127" i="1" s="1"/>
  <c r="C410" i="1"/>
  <c r="C411" i="1"/>
  <c r="C412" i="1"/>
  <c r="C416" i="1"/>
  <c r="C417" i="1"/>
  <c r="C418" i="1"/>
  <c r="C423" i="1"/>
  <c r="C424" i="1"/>
  <c r="C425" i="1"/>
  <c r="C442" i="1"/>
  <c r="C443" i="1"/>
  <c r="C444" i="1"/>
  <c r="C445" i="1"/>
  <c r="C134" i="1"/>
  <c r="C135" i="1" s="1"/>
  <c r="C450" i="1"/>
  <c r="C451" i="1"/>
  <c r="C452" i="1"/>
  <c r="C224" i="1"/>
  <c r="C225" i="1"/>
  <c r="B12" i="1"/>
  <c r="B18" i="1"/>
  <c r="B216" i="1"/>
  <c r="B31" i="1"/>
  <c r="B221" i="1"/>
  <c r="B37" i="1"/>
  <c r="B58" i="1"/>
  <c r="B64" i="1"/>
  <c r="B92" i="1"/>
  <c r="B110" i="1"/>
  <c r="B88" i="1"/>
  <c r="B432" i="1"/>
  <c r="B106" i="1"/>
  <c r="B131" i="1"/>
  <c r="B114" i="1"/>
  <c r="B139" i="1"/>
  <c r="B147" i="1"/>
  <c r="B166" i="1"/>
  <c r="B118" i="1"/>
  <c r="B185" i="1"/>
  <c r="B198" i="1"/>
  <c r="B237" i="1"/>
  <c r="H244" i="1"/>
  <c r="B286" i="1"/>
  <c r="B294" i="1"/>
  <c r="B300" i="1"/>
  <c r="B312" i="1"/>
  <c r="H331" i="1"/>
  <c r="B380" i="1"/>
  <c r="B388" i="1"/>
  <c r="B392" i="1"/>
  <c r="B400" i="1"/>
  <c r="B396" i="1"/>
  <c r="B407" i="1"/>
  <c r="B127" i="1"/>
  <c r="B413" i="1"/>
  <c r="H420" i="1"/>
  <c r="H427" i="1"/>
  <c r="B135" i="1"/>
  <c r="B453" i="1"/>
  <c r="B226" i="1"/>
  <c r="B325" i="1"/>
  <c r="H233" i="1"/>
  <c r="B70" i="1"/>
  <c r="E372" i="1" l="1"/>
  <c r="C372" i="1"/>
  <c r="D456" i="1"/>
  <c r="C25" i="1"/>
  <c r="E25" i="1"/>
  <c r="F456" i="1"/>
  <c r="F462" i="1" s="1"/>
  <c r="H294" i="1"/>
  <c r="J453" i="1"/>
  <c r="H400" i="1"/>
  <c r="I400" i="1" s="1"/>
  <c r="H392" i="1"/>
  <c r="I392" i="1" s="1"/>
  <c r="J388" i="1"/>
  <c r="H237" i="1"/>
  <c r="I237" i="1" s="1"/>
  <c r="J396" i="1"/>
  <c r="K396" i="1" s="1"/>
  <c r="J413" i="1"/>
  <c r="J400" i="1"/>
  <c r="K400" i="1" s="1"/>
  <c r="J372" i="1"/>
  <c r="J226" i="1"/>
  <c r="J365" i="1"/>
  <c r="H221" i="1"/>
  <c r="J351" i="1"/>
  <c r="H407" i="1"/>
  <c r="H226" i="1"/>
  <c r="J325" i="1"/>
  <c r="E358" i="1"/>
  <c r="K358" i="1" s="1"/>
  <c r="H312" i="1"/>
  <c r="C358" i="1"/>
  <c r="J338" i="1"/>
  <c r="J286" i="1"/>
  <c r="J312" i="1"/>
  <c r="H396" i="1"/>
  <c r="I396" i="1" s="1"/>
  <c r="E37" i="1"/>
  <c r="J432" i="1"/>
  <c r="J407" i="1"/>
  <c r="J392" i="1"/>
  <c r="K392" i="1" s="1"/>
  <c r="J300" i="1"/>
  <c r="J294" i="1"/>
  <c r="J237" i="1"/>
  <c r="K237" i="1" s="1"/>
  <c r="J221" i="1"/>
  <c r="J216" i="1"/>
  <c r="K439" i="1"/>
  <c r="E319" i="1"/>
  <c r="K319" i="1" s="1"/>
  <c r="E173" i="1"/>
  <c r="K173" i="1" s="1"/>
  <c r="J118" i="1"/>
  <c r="K118" i="1" s="1"/>
  <c r="H135" i="1"/>
  <c r="I135" i="1" s="1"/>
  <c r="H114" i="1"/>
  <c r="I114" i="1" s="1"/>
  <c r="H88" i="1"/>
  <c r="H12" i="1"/>
  <c r="I12" i="1" s="1"/>
  <c r="E205" i="1"/>
  <c r="K205" i="1" s="1"/>
  <c r="J135" i="1"/>
  <c r="K135" i="1" s="1"/>
  <c r="J92" i="1"/>
  <c r="K92" i="1" s="1"/>
  <c r="J12" i="1"/>
  <c r="K12" i="1" s="1"/>
  <c r="C173" i="1"/>
  <c r="I173" i="1" s="1"/>
  <c r="H118" i="1"/>
  <c r="I118" i="1" s="1"/>
  <c r="H248" i="1"/>
  <c r="H127" i="1"/>
  <c r="I127" i="1" s="1"/>
  <c r="H92" i="1"/>
  <c r="I92" i="1" s="1"/>
  <c r="J127" i="1"/>
  <c r="K127" i="1" s="1"/>
  <c r="J114" i="1"/>
  <c r="K114" i="1" s="1"/>
  <c r="J88" i="1"/>
  <c r="J248" i="1"/>
  <c r="K248" i="1" s="1"/>
  <c r="J281" i="1"/>
  <c r="J306" i="1"/>
  <c r="H453" i="1"/>
  <c r="E447" i="1"/>
  <c r="K447" i="1" s="1"/>
  <c r="C447" i="1"/>
  <c r="I447" i="1" s="1"/>
  <c r="I439" i="1"/>
  <c r="H432" i="1"/>
  <c r="C427" i="1"/>
  <c r="I427" i="1" s="1"/>
  <c r="E427" i="1"/>
  <c r="K427" i="1" s="1"/>
  <c r="C420" i="1"/>
  <c r="I420" i="1" s="1"/>
  <c r="E420" i="1"/>
  <c r="K420" i="1" s="1"/>
  <c r="H413" i="1"/>
  <c r="H388" i="1"/>
  <c r="H372" i="1"/>
  <c r="H358" i="1"/>
  <c r="C331" i="1"/>
  <c r="I331" i="1" s="1"/>
  <c r="E331" i="1"/>
  <c r="K331" i="1" s="1"/>
  <c r="H325" i="1"/>
  <c r="C319" i="1"/>
  <c r="I319" i="1" s="1"/>
  <c r="H306" i="1"/>
  <c r="H300" i="1"/>
  <c r="H286" i="1"/>
  <c r="E244" i="1"/>
  <c r="K244" i="1" s="1"/>
  <c r="C244" i="1"/>
  <c r="I244" i="1" s="1"/>
  <c r="E233" i="1"/>
  <c r="K233" i="1" s="1"/>
  <c r="C233" i="1"/>
  <c r="I233" i="1" s="1"/>
  <c r="H216" i="1"/>
  <c r="C212" i="1"/>
  <c r="E212" i="1"/>
  <c r="K212" i="1" s="1"/>
  <c r="C205" i="1"/>
  <c r="I205" i="1" s="1"/>
  <c r="H198" i="1"/>
  <c r="J198" i="1"/>
  <c r="E192" i="1"/>
  <c r="K192" i="1" s="1"/>
  <c r="C192" i="1"/>
  <c r="I192" i="1" s="1"/>
  <c r="J185" i="1"/>
  <c r="H185" i="1"/>
  <c r="J179" i="1"/>
  <c r="J166" i="1"/>
  <c r="H166" i="1"/>
  <c r="E161" i="1"/>
  <c r="K161" i="1" s="1"/>
  <c r="C161" i="1"/>
  <c r="I161" i="1" s="1"/>
  <c r="J154" i="1"/>
  <c r="H147" i="1"/>
  <c r="J147" i="1"/>
  <c r="J131" i="1"/>
  <c r="K131" i="1" s="1"/>
  <c r="H131" i="1"/>
  <c r="I131" i="1" s="1"/>
  <c r="J110" i="1"/>
  <c r="K110" i="1" s="1"/>
  <c r="H110" i="1"/>
  <c r="I110" i="1" s="1"/>
  <c r="J106" i="1"/>
  <c r="H106" i="1"/>
  <c r="E99" i="1"/>
  <c r="K99" i="1" s="1"/>
  <c r="C99" i="1"/>
  <c r="I99" i="1" s="1"/>
  <c r="H84" i="1"/>
  <c r="J84" i="1"/>
  <c r="H77" i="1"/>
  <c r="J77" i="1"/>
  <c r="H70" i="1"/>
  <c r="J70" i="1"/>
  <c r="H64" i="1"/>
  <c r="J64" i="1"/>
  <c r="H58" i="1"/>
  <c r="J58" i="1"/>
  <c r="C52" i="1"/>
  <c r="I52" i="1" s="1"/>
  <c r="E52" i="1"/>
  <c r="K52" i="1" s="1"/>
  <c r="C43" i="1"/>
  <c r="I43" i="1" s="1"/>
  <c r="E43" i="1"/>
  <c r="K43" i="1" s="1"/>
  <c r="J37" i="1"/>
  <c r="H37" i="1"/>
  <c r="H31" i="1"/>
  <c r="J31" i="1"/>
  <c r="H25" i="1"/>
  <c r="J25" i="1"/>
  <c r="J18" i="1"/>
  <c r="H18" i="1"/>
  <c r="H380" i="1"/>
  <c r="J380" i="1"/>
  <c r="H281" i="1"/>
  <c r="C306" i="1"/>
  <c r="C281" i="1"/>
  <c r="E70" i="1"/>
  <c r="E365" i="1"/>
  <c r="E453" i="1"/>
  <c r="E407" i="1"/>
  <c r="E281" i="1"/>
  <c r="E166" i="1"/>
  <c r="E77" i="1"/>
  <c r="C77" i="1"/>
  <c r="E179" i="1"/>
  <c r="E351" i="1"/>
  <c r="E325" i="1"/>
  <c r="E286" i="1"/>
  <c r="E198" i="1"/>
  <c r="E388" i="1"/>
  <c r="C380" i="1"/>
  <c r="E338" i="1"/>
  <c r="C300" i="1"/>
  <c r="E432" i="1"/>
  <c r="C64" i="1"/>
  <c r="C58" i="1"/>
  <c r="C216" i="1"/>
  <c r="E18" i="1"/>
  <c r="E84" i="1"/>
  <c r="C84" i="1"/>
  <c r="C286" i="1"/>
  <c r="C388" i="1"/>
  <c r="C166" i="1"/>
  <c r="E154" i="1"/>
  <c r="C221" i="1"/>
  <c r="E306" i="1"/>
  <c r="E226" i="1"/>
  <c r="C226" i="1"/>
  <c r="C453" i="1"/>
  <c r="E413" i="1"/>
  <c r="C413" i="1"/>
  <c r="C407" i="1"/>
  <c r="E380" i="1"/>
  <c r="C365" i="1"/>
  <c r="C338" i="1"/>
  <c r="C325" i="1"/>
  <c r="E312" i="1"/>
  <c r="C312" i="1"/>
  <c r="E300" i="1"/>
  <c r="E294" i="1"/>
  <c r="C294" i="1"/>
  <c r="C198" i="1"/>
  <c r="E185" i="1"/>
  <c r="C185" i="1"/>
  <c r="C179" i="1"/>
  <c r="E147" i="1"/>
  <c r="C147" i="1"/>
  <c r="E106" i="1"/>
  <c r="C106" i="1"/>
  <c r="C432" i="1"/>
  <c r="E88" i="1"/>
  <c r="C88" i="1"/>
  <c r="C70" i="1"/>
  <c r="E64" i="1"/>
  <c r="E58" i="1"/>
  <c r="C37" i="1"/>
  <c r="E221" i="1"/>
  <c r="E31" i="1"/>
  <c r="C31" i="1"/>
  <c r="E216" i="1"/>
  <c r="C18" i="1"/>
  <c r="C351" i="1"/>
  <c r="C154" i="1"/>
  <c r="B179" i="1"/>
  <c r="H179" i="1" s="1"/>
  <c r="B351" i="1"/>
  <c r="H351" i="1" s="1"/>
  <c r="C247" i="1"/>
  <c r="C248" i="1" s="1"/>
  <c r="B365" i="1"/>
  <c r="H365" i="1" s="1"/>
  <c r="B338" i="1"/>
  <c r="H338" i="1" s="1"/>
  <c r="H212" i="1"/>
  <c r="B154" i="1"/>
  <c r="H154" i="1" s="1"/>
  <c r="K325" i="1" l="1"/>
  <c r="K221" i="1"/>
  <c r="K226" i="1"/>
  <c r="I294" i="1"/>
  <c r="I380" i="1"/>
  <c r="K388" i="1"/>
  <c r="C456" i="1"/>
  <c r="E456" i="1"/>
  <c r="K453" i="1"/>
  <c r="K372" i="1"/>
  <c r="K306" i="1"/>
  <c r="I221" i="1"/>
  <c r="B456" i="1"/>
  <c r="B462" i="1" s="1"/>
  <c r="K351" i="1"/>
  <c r="I312" i="1"/>
  <c r="K413" i="1"/>
  <c r="I388" i="1"/>
  <c r="I365" i="1"/>
  <c r="K365" i="1"/>
  <c r="I358" i="1"/>
  <c r="I407" i="1"/>
  <c r="K312" i="1"/>
  <c r="I453" i="1"/>
  <c r="K432" i="1"/>
  <c r="K37" i="1"/>
  <c r="K338" i="1"/>
  <c r="K216" i="1"/>
  <c r="I226" i="1"/>
  <c r="I216" i="1"/>
  <c r="I413" i="1"/>
  <c r="K286" i="1"/>
  <c r="K407" i="1"/>
  <c r="K300" i="1"/>
  <c r="K294" i="1"/>
  <c r="K281" i="1"/>
  <c r="I372" i="1"/>
  <c r="I432" i="1"/>
  <c r="I325" i="1"/>
  <c r="I286" i="1"/>
  <c r="I58" i="1"/>
  <c r="I84" i="1"/>
  <c r="I248" i="1"/>
  <c r="I88" i="1"/>
  <c r="K58" i="1"/>
  <c r="K70" i="1"/>
  <c r="K88" i="1"/>
  <c r="I198" i="1"/>
  <c r="I306" i="1"/>
  <c r="I300" i="1"/>
  <c r="K198" i="1"/>
  <c r="K185" i="1"/>
  <c r="I185" i="1"/>
  <c r="K179" i="1"/>
  <c r="I179" i="1"/>
  <c r="K166" i="1"/>
  <c r="I166" i="1"/>
  <c r="I154" i="1"/>
  <c r="K154" i="1"/>
  <c r="I147" i="1"/>
  <c r="K147" i="1"/>
  <c r="K106" i="1"/>
  <c r="I106" i="1"/>
  <c r="K84" i="1"/>
  <c r="I77" i="1"/>
  <c r="K77" i="1"/>
  <c r="I70" i="1"/>
  <c r="I64" i="1"/>
  <c r="K64" i="1"/>
  <c r="I37" i="1"/>
  <c r="I31" i="1"/>
  <c r="K31" i="1"/>
  <c r="I25" i="1"/>
  <c r="K25" i="1"/>
  <c r="K18" i="1"/>
  <c r="I18" i="1"/>
  <c r="K380" i="1"/>
  <c r="I351" i="1"/>
  <c r="I338" i="1"/>
  <c r="I281" i="1"/>
  <c r="J456" i="1"/>
  <c r="D462" i="1"/>
  <c r="I212" i="1"/>
  <c r="K456" i="1" l="1"/>
  <c r="H456" i="1"/>
  <c r="I456" i="1" s="1"/>
</calcChain>
</file>

<file path=xl/sharedStrings.xml><?xml version="1.0" encoding="utf-8"?>
<sst xmlns="http://schemas.openxmlformats.org/spreadsheetml/2006/main" count="403" uniqueCount="109">
  <si>
    <t>General Fund</t>
  </si>
  <si>
    <t>Obligation History</t>
  </si>
  <si>
    <t>Fiscal Year</t>
  </si>
  <si>
    <t>Actual</t>
  </si>
  <si>
    <t>Increase/</t>
  </si>
  <si>
    <t>Estimated</t>
  </si>
  <si>
    <t>Obligations</t>
  </si>
  <si>
    <t>(Decrease)</t>
  </si>
  <si>
    <t>Budget</t>
  </si>
  <si>
    <t>Art Museum</t>
  </si>
  <si>
    <t>Contrib., Indemnities &amp; Taxes</t>
  </si>
  <si>
    <t>Total</t>
  </si>
  <si>
    <t>Atwater Kent Museum</t>
  </si>
  <si>
    <t>Personal Services</t>
  </si>
  <si>
    <t>Purchase of Services</t>
  </si>
  <si>
    <t>Materials, Supplies &amp; Equip.</t>
  </si>
  <si>
    <t>Board of Revision of Taxes</t>
  </si>
  <si>
    <t>Payments to Other Funds</t>
  </si>
  <si>
    <t>City Commissioners</t>
  </si>
  <si>
    <t>City Council</t>
  </si>
  <si>
    <t>Commerce-Economic Stimulus</t>
  </si>
  <si>
    <t>City Treasurer</t>
  </si>
  <si>
    <t>Advances &amp; Miscellaneous Payments</t>
  </si>
  <si>
    <t>Debt Service</t>
  </si>
  <si>
    <t>District Attorney</t>
  </si>
  <si>
    <t>Pers. Svcs.-Emp.Benefits</t>
  </si>
  <si>
    <t>Finance-PGW  Reimbursement</t>
  </si>
  <si>
    <t>Fire</t>
  </si>
  <si>
    <t xml:space="preserve">First Judicial District </t>
  </si>
  <si>
    <t>Fleet Management</t>
  </si>
  <si>
    <t>Free Library</t>
  </si>
  <si>
    <t>Historical Commission</t>
  </si>
  <si>
    <t>Law</t>
  </si>
  <si>
    <t>Licenses &amp; Inspection</t>
  </si>
  <si>
    <t>Managing Director</t>
  </si>
  <si>
    <t>Mayor's Office</t>
  </si>
  <si>
    <t>Police</t>
  </si>
  <si>
    <t>Prisons</t>
  </si>
  <si>
    <t>Procurement</t>
  </si>
  <si>
    <t xml:space="preserve">Public Health </t>
  </si>
  <si>
    <t xml:space="preserve">Public Property </t>
  </si>
  <si>
    <t>Public Property-SEPTA Subsidy</t>
  </si>
  <si>
    <t xml:space="preserve">Public Property-Utilities </t>
  </si>
  <si>
    <t>Public Property-Space Rentals</t>
  </si>
  <si>
    <t>Records</t>
  </si>
  <si>
    <t>Register of Wills</t>
  </si>
  <si>
    <t xml:space="preserve">Revenue </t>
  </si>
  <si>
    <t>Sheriff</t>
  </si>
  <si>
    <t>Streets - Sanitation</t>
  </si>
  <si>
    <t>Total, General Fund</t>
  </si>
  <si>
    <t>Board of Ethics</t>
  </si>
  <si>
    <t>Office of Supportive Housing</t>
  </si>
  <si>
    <t>Youth Commission</t>
  </si>
  <si>
    <t>City Representative</t>
  </si>
  <si>
    <t>Commerce</t>
  </si>
  <si>
    <t>Office of the Inspector General</t>
  </si>
  <si>
    <t>Office of Human Resources</t>
  </si>
  <si>
    <t>Fleet Management -Vehicle Lease/Purch.</t>
  </si>
  <si>
    <t>Office of Property Assessment</t>
  </si>
  <si>
    <t>Office of Arts &amp; Culture &amp; the Creative Economy</t>
  </si>
  <si>
    <t>Office of Behavioral Health and</t>
  </si>
  <si>
    <t>Office of Innovation and Technology</t>
  </si>
  <si>
    <t>Parks and Recreation</t>
  </si>
  <si>
    <t>Advances and Other Misc. Payments</t>
  </si>
  <si>
    <t>2015</t>
  </si>
  <si>
    <t>L&amp;I-Board of Building Standards</t>
  </si>
  <si>
    <t>L&amp;I-Board of L&amp;I Review</t>
  </si>
  <si>
    <t>L&amp;I-Zoning Board of Adjustments</t>
  </si>
  <si>
    <t>Finance-Witness Fees</t>
  </si>
  <si>
    <t>Streets-Transportation</t>
  </si>
  <si>
    <t>Finance-Refunds</t>
  </si>
  <si>
    <t>Auditing (City Controller)</t>
  </si>
  <si>
    <t>Civil Service Commission</t>
  </si>
  <si>
    <t>Commerce-Convention Center Subsidy</t>
  </si>
  <si>
    <t>Finance-Community College Subsidy</t>
  </si>
  <si>
    <t xml:space="preserve">Finance </t>
  </si>
  <si>
    <t>Finance-Hero Scholarship Awards</t>
  </si>
  <si>
    <t xml:space="preserve">Finance-School District Contribution </t>
  </si>
  <si>
    <t>Human Relations Commission</t>
  </si>
  <si>
    <t>Labor Relations</t>
  </si>
  <si>
    <t>Managing Director-Legal Services</t>
  </si>
  <si>
    <t>Human Services</t>
  </si>
  <si>
    <t>Mayor's Office - Scholarships</t>
  </si>
  <si>
    <t xml:space="preserve">Mayor's Office of Transportation &amp; </t>
  </si>
  <si>
    <t>Utilities</t>
  </si>
  <si>
    <t>Mural Arts Program</t>
  </si>
  <si>
    <t>Intellectual disAbility</t>
  </si>
  <si>
    <t>Office of Housing and Community</t>
  </si>
  <si>
    <t>Development</t>
  </si>
  <si>
    <t>Sinking Fund Commission (Debt Service)</t>
  </si>
  <si>
    <t>City Planning Commission</t>
  </si>
  <si>
    <t>2016</t>
  </si>
  <si>
    <t>Office of Sustainability</t>
  </si>
  <si>
    <t>(1) Actual expenditures are distributed to individual departments at fiscal year-end.</t>
  </si>
  <si>
    <t>Finance-Employee Benefits</t>
  </si>
  <si>
    <t>Finance-Indemnities (1)</t>
  </si>
  <si>
    <t>Proposed</t>
  </si>
  <si>
    <t>Mayor's Office of Community</t>
  </si>
  <si>
    <t>Empowerment and Opportunity</t>
  </si>
  <si>
    <t>DONE</t>
  </si>
  <si>
    <t>Fiscal Years 2015 - 2017</t>
  </si>
  <si>
    <t>2017</t>
  </si>
  <si>
    <t xml:space="preserve">Mayor - Office of Community </t>
  </si>
  <si>
    <t>Schools &amp; Universal Pre-K</t>
  </si>
  <si>
    <t>Mayor - Office of the CAO</t>
  </si>
  <si>
    <t>Fringes</t>
  </si>
  <si>
    <t>rf 3/1/16 late</t>
  </si>
  <si>
    <t>Finance-SD &amp; Empl Ben</t>
  </si>
  <si>
    <t>Mayor - Planning and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</si>
</sst>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u/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6"/>
      <color rgb="FF0070C0"/>
      <name val="Arial"/>
      <family val="2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3" fontId="1" fillId="0" borderId="0" xfId="0" applyNumberFormat="1" applyFont="1" applyAlignment="1">
      <alignment horizontal="centerContinuous"/>
    </xf>
    <xf numFmtId="3" fontId="2" fillId="0" borderId="0" xfId="0" applyNumberFormat="1" applyFont="1" applyAlignment="1">
      <alignment horizontal="centerContinuous"/>
    </xf>
    <xf numFmtId="3" fontId="3" fillId="0" borderId="0" xfId="0" applyNumberFormat="1" applyFont="1" applyAlignment="1">
      <alignment horizontal="centerContinuous"/>
    </xf>
    <xf numFmtId="3" fontId="3" fillId="0" borderId="0" xfId="0" applyNumberFormat="1" applyFont="1" applyAlignment="1"/>
    <xf numFmtId="3" fontId="2" fillId="0" borderId="0" xfId="0" applyNumberFormat="1" applyFont="1" applyAlignment="1"/>
    <xf numFmtId="3" fontId="4" fillId="0" borderId="0" xfId="0" applyNumberFormat="1" applyFont="1" applyAlignment="1"/>
    <xf numFmtId="3" fontId="4" fillId="0" borderId="0" xfId="0" applyNumberFormat="1" applyFont="1" applyAlignment="1">
      <alignment horizontal="center"/>
    </xf>
    <xf numFmtId="3" fontId="5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37" fontId="5" fillId="0" borderId="0" xfId="0" applyNumberFormat="1" applyFont="1" applyAlignment="1"/>
    <xf numFmtId="3" fontId="5" fillId="0" borderId="0" xfId="0" applyNumberFormat="1" applyFont="1" applyAlignment="1">
      <alignment horizontal="center"/>
    </xf>
    <xf numFmtId="37" fontId="4" fillId="0" borderId="0" xfId="0" applyNumberFormat="1" applyFont="1" applyAlignment="1"/>
    <xf numFmtId="3" fontId="3" fillId="0" borderId="0" xfId="0" applyNumberFormat="1" applyFont="1"/>
    <xf numFmtId="37" fontId="3" fillId="0" borderId="0" xfId="0" applyNumberFormat="1" applyFont="1"/>
    <xf numFmtId="37" fontId="6" fillId="0" borderId="0" xfId="0" applyNumberFormat="1" applyFont="1" applyAlignment="1"/>
    <xf numFmtId="37" fontId="3" fillId="0" borderId="0" xfId="0" applyNumberFormat="1" applyFont="1" applyAlignment="1"/>
    <xf numFmtId="3" fontId="4" fillId="0" borderId="1" xfId="0" applyNumberFormat="1" applyFont="1" applyBorder="1" applyAlignment="1">
      <alignment horizontal="center"/>
    </xf>
    <xf numFmtId="37" fontId="4" fillId="0" borderId="2" xfId="0" applyNumberFormat="1" applyFont="1" applyBorder="1" applyAlignment="1"/>
    <xf numFmtId="37" fontId="4" fillId="0" borderId="3" xfId="0" applyNumberFormat="1" applyFont="1" applyBorder="1" applyAlignment="1"/>
    <xf numFmtId="3" fontId="4" fillId="0" borderId="0" xfId="0" applyNumberFormat="1" applyFont="1" applyBorder="1" applyAlignment="1">
      <alignment horizontal="center"/>
    </xf>
    <xf numFmtId="37" fontId="4" fillId="0" borderId="0" xfId="0" applyNumberFormat="1" applyFont="1" applyBorder="1" applyAlignment="1"/>
    <xf numFmtId="37" fontId="8" fillId="0" borderId="0" xfId="0" applyNumberFormat="1" applyFont="1"/>
    <xf numFmtId="38" fontId="0" fillId="0" borderId="0" xfId="0" applyNumberFormat="1"/>
    <xf numFmtId="38" fontId="0" fillId="0" borderId="0" xfId="0" applyNumberFormat="1" applyBorder="1"/>
    <xf numFmtId="38" fontId="0" fillId="0" borderId="1" xfId="0" applyNumberFormat="1" applyBorder="1"/>
    <xf numFmtId="37" fontId="5" fillId="0" borderId="0" xfId="0" applyNumberFormat="1" applyFont="1" applyBorder="1" applyAlignment="1"/>
    <xf numFmtId="3" fontId="0" fillId="0" borderId="0" xfId="0" applyNumberFormat="1"/>
    <xf numFmtId="3" fontId="9" fillId="0" borderId="0" xfId="0" applyNumberFormat="1" applyFont="1" applyAlignment="1">
      <alignment wrapText="1"/>
    </xf>
    <xf numFmtId="37" fontId="3" fillId="0" borderId="0" xfId="0" applyNumberFormat="1" applyFont="1" applyAlignment="1">
      <alignment wrapText="1"/>
    </xf>
    <xf numFmtId="49" fontId="3" fillId="0" borderId="0" xfId="0" applyNumberFormat="1" applyFont="1" applyAlignment="1">
      <alignment shrinkToFit="1"/>
    </xf>
    <xf numFmtId="37" fontId="8" fillId="0" borderId="1" xfId="0" applyNumberFormat="1" applyFont="1" applyBorder="1"/>
    <xf numFmtId="49" fontId="4" fillId="0" borderId="0" xfId="0" quotePrefix="1" applyNumberFormat="1" applyFont="1" applyAlignment="1">
      <alignment horizontal="center"/>
    </xf>
    <xf numFmtId="37" fontId="10" fillId="0" borderId="2" xfId="0" applyNumberFormat="1" applyFont="1" applyBorder="1"/>
    <xf numFmtId="3" fontId="6" fillId="0" borderId="0" xfId="0" applyNumberFormat="1" applyFont="1" applyFill="1" applyAlignment="1">
      <alignment horizontal="center"/>
    </xf>
    <xf numFmtId="3" fontId="5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38" fontId="8" fillId="0" borderId="0" xfId="0" applyNumberFormat="1" applyFont="1" applyBorder="1"/>
    <xf numFmtId="3" fontId="12" fillId="0" borderId="0" xfId="0" applyNumberFormat="1" applyFont="1" applyAlignment="1">
      <alignment horizontal="left"/>
    </xf>
    <xf numFmtId="38" fontId="3" fillId="0" borderId="0" xfId="0" applyNumberFormat="1" applyFont="1" applyAlignment="1"/>
    <xf numFmtId="38" fontId="5" fillId="0" borderId="0" xfId="0" applyNumberFormat="1" applyFont="1" applyAlignment="1"/>
    <xf numFmtId="38" fontId="4" fillId="0" borderId="0" xfId="0" applyNumberFormat="1" applyFont="1" applyAlignment="1"/>
    <xf numFmtId="37" fontId="3" fillId="2" borderId="0" xfId="0" applyNumberFormat="1" applyFont="1" applyFill="1" applyAlignment="1"/>
    <xf numFmtId="37" fontId="3" fillId="2" borderId="0" xfId="0" applyNumberFormat="1" applyFont="1" applyFill="1" applyAlignment="1">
      <alignment horizontal="center"/>
    </xf>
    <xf numFmtId="3" fontId="4" fillId="0" borderId="0" xfId="0" applyNumberFormat="1" applyFont="1" applyFill="1" applyAlignment="1"/>
    <xf numFmtId="49" fontId="4" fillId="0" borderId="0" xfId="0" quotePrefix="1" applyNumberFormat="1" applyFont="1" applyFill="1" applyAlignment="1">
      <alignment horizontal="center"/>
    </xf>
    <xf numFmtId="49" fontId="4" fillId="0" borderId="0" xfId="0" applyNumberFormat="1" applyFont="1" applyFill="1" applyAlignment="1"/>
    <xf numFmtId="3" fontId="4" fillId="0" borderId="1" xfId="0" applyNumberFormat="1" applyFont="1" applyFill="1" applyBorder="1" applyAlignment="1">
      <alignment horizontal="center"/>
    </xf>
    <xf numFmtId="37" fontId="3" fillId="0" borderId="0" xfId="0" applyNumberFormat="1" applyFont="1" applyFill="1" applyAlignment="1"/>
    <xf numFmtId="3" fontId="6" fillId="0" borderId="0" xfId="0" applyNumberFormat="1" applyFont="1" applyAlignment="1">
      <alignment horizontal="center" wrapText="1"/>
    </xf>
    <xf numFmtId="37" fontId="4" fillId="0" borderId="0" xfId="0" applyNumberFormat="1" applyFont="1" applyBorder="1" applyAlignment="1">
      <alignment horizontal="center"/>
    </xf>
    <xf numFmtId="3" fontId="11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25"/>
  <sheetViews>
    <sheetView tabSelected="1" view="pageBreakPreview" zoomScale="90" zoomScaleNormal="100" zoomScaleSheetLayoutView="90" workbookViewId="0">
      <pane ySplit="8" topLeftCell="A9" activePane="bottomLeft" state="frozen"/>
      <selection pane="bottomLeft" activeCell="B272" sqref="B272"/>
    </sheetView>
  </sheetViews>
  <sheetFormatPr defaultColWidth="11.109375" defaultRowHeight="11.4" x14ac:dyDescent="0.2"/>
  <cols>
    <col min="1" max="1" width="39.44140625" style="4" customWidth="1"/>
    <col min="2" max="2" width="16.109375" style="4" customWidth="1"/>
    <col min="3" max="3" width="13.6640625" style="4" customWidth="1"/>
    <col min="4" max="4" width="16.109375" style="4" customWidth="1"/>
    <col min="5" max="5" width="15.5546875" style="4" bestFit="1" customWidth="1"/>
    <col min="6" max="6" width="16.33203125" style="4" customWidth="1"/>
    <col min="7" max="7" width="11.109375" style="4"/>
    <col min="8" max="9" width="12" style="39" bestFit="1" customWidth="1"/>
    <col min="10" max="10" width="14" style="39" bestFit="1" customWidth="1"/>
    <col min="11" max="12" width="11.109375" style="39"/>
    <col min="13" max="16384" width="11.109375" style="4"/>
  </cols>
  <sheetData>
    <row r="1" spans="1:30" ht="15" customHeight="1" x14ac:dyDescent="0.3">
      <c r="A1" s="1" t="s">
        <v>0</v>
      </c>
      <c r="B1" s="2"/>
      <c r="C1" s="1"/>
      <c r="D1" s="3"/>
      <c r="E1" s="3"/>
      <c r="F1" s="3"/>
    </row>
    <row r="2" spans="1:30" ht="15" customHeight="1" x14ac:dyDescent="0.3">
      <c r="A2" s="1" t="s">
        <v>1</v>
      </c>
      <c r="B2" s="2"/>
      <c r="C2" s="1"/>
      <c r="D2" s="3"/>
      <c r="E2" s="3"/>
      <c r="F2" s="3"/>
    </row>
    <row r="3" spans="1:30" ht="15" customHeight="1" x14ac:dyDescent="0.3">
      <c r="A3" s="1" t="s">
        <v>100</v>
      </c>
      <c r="B3" s="2"/>
      <c r="C3" s="1"/>
      <c r="D3" s="3"/>
      <c r="E3" s="3"/>
      <c r="F3" s="3"/>
    </row>
    <row r="4" spans="1:30" ht="24" customHeight="1" x14ac:dyDescent="0.35">
      <c r="A4" s="5"/>
      <c r="B4" s="5"/>
      <c r="C4" s="5"/>
      <c r="D4" s="51"/>
      <c r="E4" s="51"/>
      <c r="F4" s="51"/>
    </row>
    <row r="5" spans="1:30" ht="12.9" customHeight="1" x14ac:dyDescent="0.25">
      <c r="A5" s="6"/>
      <c r="B5" s="7" t="s">
        <v>2</v>
      </c>
      <c r="C5" s="6"/>
      <c r="D5" s="36" t="s">
        <v>2</v>
      </c>
      <c r="E5" s="44"/>
      <c r="F5" s="36" t="s">
        <v>2</v>
      </c>
      <c r="G5" s="8"/>
      <c r="H5" s="40"/>
      <c r="I5" s="40"/>
      <c r="J5" s="40"/>
      <c r="K5" s="40"/>
      <c r="L5" s="40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12.9" customHeight="1" x14ac:dyDescent="0.25">
      <c r="A6" s="6"/>
      <c r="B6" s="32" t="s">
        <v>64</v>
      </c>
      <c r="C6" s="6"/>
      <c r="D6" s="45" t="s">
        <v>91</v>
      </c>
      <c r="E6" s="46"/>
      <c r="F6" s="45" t="s">
        <v>101</v>
      </c>
      <c r="G6" s="8"/>
      <c r="H6" s="40"/>
      <c r="I6" s="40"/>
      <c r="J6" s="40"/>
      <c r="K6" s="40"/>
      <c r="L6" s="40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12.9" customHeight="1" x14ac:dyDescent="0.25">
      <c r="A7" s="6"/>
      <c r="B7" s="7" t="s">
        <v>3</v>
      </c>
      <c r="C7" s="7" t="s">
        <v>4</v>
      </c>
      <c r="D7" s="36" t="s">
        <v>5</v>
      </c>
      <c r="E7" s="36" t="s">
        <v>4</v>
      </c>
      <c r="F7" s="36" t="s">
        <v>96</v>
      </c>
      <c r="G7" s="8"/>
      <c r="H7" s="40"/>
      <c r="I7" s="40"/>
      <c r="J7" s="40"/>
      <c r="K7" s="40"/>
      <c r="L7" s="40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2.9" customHeight="1" x14ac:dyDescent="0.25">
      <c r="A8" s="6"/>
      <c r="B8" s="17" t="s">
        <v>6</v>
      </c>
      <c r="C8" s="17" t="s">
        <v>7</v>
      </c>
      <c r="D8" s="47" t="s">
        <v>6</v>
      </c>
      <c r="E8" s="47" t="s">
        <v>7</v>
      </c>
      <c r="F8" s="47" t="s">
        <v>8</v>
      </c>
      <c r="G8" s="8"/>
      <c r="H8" s="40"/>
      <c r="I8" s="40"/>
      <c r="J8" s="40"/>
      <c r="K8" s="40"/>
      <c r="L8" s="40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12.9" customHeight="1" x14ac:dyDescent="0.25">
      <c r="A9" s="6"/>
      <c r="B9" s="20"/>
      <c r="C9" s="20"/>
      <c r="D9" s="20"/>
      <c r="E9" s="20"/>
      <c r="F9" s="20"/>
      <c r="G9" s="8"/>
      <c r="H9" s="40"/>
      <c r="I9" s="40"/>
      <c r="J9" s="40"/>
      <c r="K9" s="40"/>
      <c r="L9" s="4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4.1" customHeight="1" x14ac:dyDescent="0.25">
      <c r="A10" s="9" t="s">
        <v>9</v>
      </c>
      <c r="B10" s="10"/>
      <c r="C10" s="10"/>
      <c r="D10" s="10"/>
      <c r="E10" s="10"/>
      <c r="F10" s="10"/>
      <c r="G10" s="8"/>
      <c r="H10" s="40"/>
      <c r="I10" s="40"/>
      <c r="J10" s="40"/>
      <c r="K10" s="40"/>
      <c r="L10" s="40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4.1" customHeight="1" x14ac:dyDescent="0.25">
      <c r="A11" s="11" t="s">
        <v>10</v>
      </c>
      <c r="B11" s="10">
        <v>2585000</v>
      </c>
      <c r="C11" s="10">
        <f>(D11-B11)</f>
        <v>-35000</v>
      </c>
      <c r="D11" s="10">
        <v>2550000</v>
      </c>
      <c r="E11" s="10">
        <f>(F11-D11)</f>
        <v>0</v>
      </c>
      <c r="F11" s="10">
        <v>2550000</v>
      </c>
      <c r="G11" s="8"/>
      <c r="H11" s="40"/>
      <c r="I11" s="40"/>
      <c r="J11" s="40"/>
      <c r="K11" s="40"/>
      <c r="L11" s="4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4.1" customHeight="1" x14ac:dyDescent="0.25">
      <c r="A12" s="7" t="s">
        <v>11</v>
      </c>
      <c r="B12" s="18">
        <f>SUM(B11)</f>
        <v>2585000</v>
      </c>
      <c r="C12" s="18">
        <f>SUM(C11:C11)</f>
        <v>-35000</v>
      </c>
      <c r="D12" s="18">
        <f>SUM(D11:D11)</f>
        <v>2550000</v>
      </c>
      <c r="E12" s="18">
        <f>SUM(E11:E11)</f>
        <v>0</v>
      </c>
      <c r="F12" s="18">
        <f>SUM(F11:F11)</f>
        <v>2550000</v>
      </c>
      <c r="G12" s="8"/>
      <c r="H12" s="40">
        <f>+D12-B12</f>
        <v>-35000</v>
      </c>
      <c r="I12" s="40">
        <f>+H12-C12</f>
        <v>0</v>
      </c>
      <c r="J12" s="40">
        <f>+F12-D12</f>
        <v>0</v>
      </c>
      <c r="K12" s="40">
        <f>+J12-E12</f>
        <v>0</v>
      </c>
      <c r="L12" s="40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4.1" customHeight="1" x14ac:dyDescent="0.25">
      <c r="A13" s="8"/>
      <c r="B13" s="12"/>
      <c r="C13" s="12"/>
      <c r="D13" s="12"/>
      <c r="E13" s="12"/>
      <c r="F13" s="12"/>
      <c r="G13" s="8"/>
      <c r="H13" s="40"/>
      <c r="I13" s="40"/>
      <c r="J13" s="40"/>
      <c r="K13" s="40"/>
      <c r="L13" s="40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4.1" customHeight="1" x14ac:dyDescent="0.25">
      <c r="A14" s="9" t="s">
        <v>12</v>
      </c>
      <c r="B14" s="10"/>
      <c r="C14" s="10"/>
      <c r="D14" s="10"/>
      <c r="E14" s="10"/>
      <c r="F14" s="10"/>
      <c r="G14" s="8"/>
      <c r="H14" s="40"/>
      <c r="I14" s="40"/>
      <c r="J14" s="40"/>
      <c r="K14" s="40"/>
      <c r="L14" s="40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4.1" customHeight="1" x14ac:dyDescent="0.25">
      <c r="A15" s="11" t="s">
        <v>13</v>
      </c>
      <c r="B15" s="24">
        <v>180906</v>
      </c>
      <c r="C15" s="10">
        <f>(D15-B15)</f>
        <v>62592</v>
      </c>
      <c r="D15" s="10">
        <v>243498</v>
      </c>
      <c r="E15" s="10">
        <f>(F15-D15)</f>
        <v>1319</v>
      </c>
      <c r="F15" s="10">
        <v>244817</v>
      </c>
      <c r="G15" s="8"/>
      <c r="H15" s="40"/>
      <c r="I15" s="40"/>
      <c r="J15" s="40"/>
      <c r="K15" s="40"/>
      <c r="L15" s="40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4.1" customHeight="1" x14ac:dyDescent="0.25">
      <c r="A16" s="11" t="s">
        <v>14</v>
      </c>
      <c r="B16" s="24">
        <v>0</v>
      </c>
      <c r="C16" s="10">
        <f>(D16-B16)</f>
        <v>0</v>
      </c>
      <c r="D16" s="10">
        <v>0</v>
      </c>
      <c r="E16" s="10">
        <f>(F16-D16)</f>
        <v>0</v>
      </c>
      <c r="F16" s="10">
        <v>0</v>
      </c>
      <c r="G16" s="8"/>
      <c r="H16" s="40"/>
      <c r="I16" s="40"/>
      <c r="J16" s="40"/>
      <c r="K16" s="40"/>
      <c r="L16" s="40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4.1" customHeight="1" x14ac:dyDescent="0.25">
      <c r="A17" s="11" t="s">
        <v>10</v>
      </c>
      <c r="B17" s="25">
        <v>50000</v>
      </c>
      <c r="C17" s="10">
        <f>(D17-B17)</f>
        <v>0</v>
      </c>
      <c r="D17" s="10">
        <v>50000</v>
      </c>
      <c r="E17" s="10">
        <f>(F17-D17)</f>
        <v>0</v>
      </c>
      <c r="F17" s="10">
        <v>50000</v>
      </c>
      <c r="G17" s="8"/>
      <c r="H17" s="40"/>
      <c r="I17" s="40"/>
      <c r="J17" s="40"/>
      <c r="K17" s="40"/>
      <c r="L17" s="40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4.1" customHeight="1" x14ac:dyDescent="0.25">
      <c r="A18" s="7" t="s">
        <v>11</v>
      </c>
      <c r="B18" s="18">
        <f>SUM(B15:B17)</f>
        <v>230906</v>
      </c>
      <c r="C18" s="18">
        <f>SUM(C15:C17)</f>
        <v>62592</v>
      </c>
      <c r="D18" s="18">
        <f>SUM(D15:D17)</f>
        <v>293498</v>
      </c>
      <c r="E18" s="18">
        <f>SUM(E15:E17)</f>
        <v>1319</v>
      </c>
      <c r="F18" s="18">
        <f>SUM(F15:F17)</f>
        <v>294817</v>
      </c>
      <c r="G18" s="8"/>
      <c r="H18" s="40">
        <f>+D18-B18</f>
        <v>62592</v>
      </c>
      <c r="I18" s="40">
        <f>+H18-C18</f>
        <v>0</v>
      </c>
      <c r="J18" s="40">
        <f>+F18-D18</f>
        <v>1319</v>
      </c>
      <c r="K18" s="40">
        <f>+J18-E18</f>
        <v>0</v>
      </c>
      <c r="L18" s="40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4.1" customHeight="1" x14ac:dyDescent="0.25">
      <c r="A19" s="8"/>
      <c r="B19" s="12"/>
      <c r="C19" s="12"/>
      <c r="D19" s="12"/>
      <c r="E19" s="12"/>
      <c r="F19" s="12"/>
      <c r="G19" s="8"/>
      <c r="H19" s="40"/>
      <c r="I19" s="40"/>
      <c r="J19" s="40"/>
      <c r="K19" s="40"/>
      <c r="L19" s="40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4.1" customHeight="1" x14ac:dyDescent="0.25">
      <c r="A20" s="9" t="s">
        <v>71</v>
      </c>
      <c r="B20" s="10"/>
      <c r="C20" s="10"/>
      <c r="D20" s="10"/>
      <c r="E20" s="10"/>
      <c r="F20" s="10"/>
      <c r="G20" s="8"/>
      <c r="H20" s="40"/>
      <c r="I20" s="40"/>
      <c r="J20" s="40"/>
      <c r="K20" s="40"/>
      <c r="L20" s="40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4.1" customHeight="1" x14ac:dyDescent="0.25">
      <c r="A21" s="11" t="s">
        <v>13</v>
      </c>
      <c r="B21" s="24">
        <v>7599194</v>
      </c>
      <c r="C21" s="10">
        <f>(D21-B21)</f>
        <v>593691</v>
      </c>
      <c r="D21" s="10">
        <v>8192885</v>
      </c>
      <c r="E21" s="10">
        <f>(F21-D21)</f>
        <v>-283373</v>
      </c>
      <c r="F21" s="10">
        <v>7909512</v>
      </c>
      <c r="G21" s="8"/>
      <c r="H21" s="40"/>
      <c r="I21" s="40"/>
      <c r="J21" s="40"/>
      <c r="K21" s="40"/>
      <c r="L21" s="40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4.1" customHeight="1" x14ac:dyDescent="0.25">
      <c r="A22" s="11" t="s">
        <v>14</v>
      </c>
      <c r="B22" s="37">
        <v>637405</v>
      </c>
      <c r="C22" s="10">
        <f>(D22-B22)</f>
        <v>-239955</v>
      </c>
      <c r="D22" s="10">
        <v>397450</v>
      </c>
      <c r="E22" s="10">
        <f>(F22-D22)</f>
        <v>100000</v>
      </c>
      <c r="F22" s="10">
        <v>497450</v>
      </c>
      <c r="G22" s="8"/>
      <c r="H22" s="40"/>
      <c r="I22" s="40"/>
      <c r="J22" s="40"/>
      <c r="K22" s="40"/>
      <c r="L22" s="40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4.1" customHeight="1" x14ac:dyDescent="0.25">
      <c r="A23" s="11" t="s">
        <v>15</v>
      </c>
      <c r="B23" s="24">
        <v>24990</v>
      </c>
      <c r="C23" s="10">
        <f>(D23-B23)</f>
        <v>10</v>
      </c>
      <c r="D23" s="10">
        <v>25000</v>
      </c>
      <c r="E23" s="10">
        <f>(F23-D23)</f>
        <v>0</v>
      </c>
      <c r="F23" s="10">
        <v>25000</v>
      </c>
      <c r="G23" s="8"/>
      <c r="H23" s="40"/>
      <c r="I23" s="40"/>
      <c r="J23" s="40"/>
      <c r="K23" s="40"/>
      <c r="L23" s="40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2.9" customHeight="1" x14ac:dyDescent="0.25">
      <c r="A24" s="11" t="s">
        <v>10</v>
      </c>
      <c r="B24" s="24">
        <v>10000</v>
      </c>
      <c r="C24" s="10">
        <f t="shared" ref="C24" si="0">(D24-B24)</f>
        <v>-10000</v>
      </c>
      <c r="D24" s="10">
        <v>0</v>
      </c>
      <c r="E24" s="10">
        <f t="shared" ref="E24" si="1">(F24-D24)</f>
        <v>0</v>
      </c>
      <c r="F24" s="10">
        <v>0</v>
      </c>
      <c r="G24" s="8"/>
      <c r="H24" s="40"/>
      <c r="I24" s="40"/>
      <c r="J24" s="40"/>
      <c r="K24" s="40"/>
      <c r="L24" s="40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4.1" customHeight="1" x14ac:dyDescent="0.25">
      <c r="A25" s="7" t="s">
        <v>11</v>
      </c>
      <c r="B25" s="18">
        <f>SUM(B21:B24)</f>
        <v>8271589</v>
      </c>
      <c r="C25" s="18">
        <f t="shared" ref="C25:E25" si="2">SUM(C21:C24)</f>
        <v>343746</v>
      </c>
      <c r="D25" s="18">
        <f t="shared" si="2"/>
        <v>8615335</v>
      </c>
      <c r="E25" s="18">
        <f t="shared" si="2"/>
        <v>-183373</v>
      </c>
      <c r="F25" s="18">
        <f>SUM(F21:F24)</f>
        <v>8431962</v>
      </c>
      <c r="G25" s="8"/>
      <c r="H25" s="40">
        <f>+D25-B25</f>
        <v>343746</v>
      </c>
      <c r="I25" s="40">
        <f>+H25-C25</f>
        <v>0</v>
      </c>
      <c r="J25" s="40">
        <f>+F25-D25</f>
        <v>-183373</v>
      </c>
      <c r="K25" s="40">
        <f>+J25-E25</f>
        <v>0</v>
      </c>
      <c r="L25" s="40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4.1" customHeight="1" x14ac:dyDescent="0.25">
      <c r="A26" s="8"/>
      <c r="B26" s="12"/>
      <c r="C26" s="12"/>
      <c r="D26" s="12"/>
      <c r="E26" s="12"/>
      <c r="F26" s="12"/>
      <c r="G26" s="8"/>
      <c r="H26" s="40"/>
      <c r="I26" s="40"/>
      <c r="J26" s="40"/>
      <c r="K26" s="40"/>
      <c r="L26" s="40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12.9" customHeight="1" x14ac:dyDescent="0.25">
      <c r="A27" s="9" t="s">
        <v>50</v>
      </c>
      <c r="B27" s="14"/>
      <c r="C27" s="14"/>
      <c r="D27" s="14"/>
      <c r="E27" s="14"/>
      <c r="F27" s="14"/>
      <c r="G27" s="8"/>
      <c r="H27" s="40"/>
      <c r="I27" s="40"/>
      <c r="J27" s="40"/>
      <c r="K27" s="40"/>
      <c r="L27" s="40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2.9" customHeight="1" x14ac:dyDescent="0.25">
      <c r="A28" s="11" t="s">
        <v>13</v>
      </c>
      <c r="B28" s="24">
        <v>843844</v>
      </c>
      <c r="C28" s="10">
        <f>(D28-B28)</f>
        <v>113145</v>
      </c>
      <c r="D28" s="10">
        <v>956989</v>
      </c>
      <c r="E28" s="10">
        <f>(F28-D28)</f>
        <v>4414</v>
      </c>
      <c r="F28" s="10">
        <v>961403</v>
      </c>
      <c r="G28" s="8"/>
      <c r="H28" s="40"/>
      <c r="I28" s="40"/>
      <c r="J28" s="40"/>
      <c r="K28" s="40"/>
      <c r="L28" s="40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12.9" customHeight="1" x14ac:dyDescent="0.25">
      <c r="A29" s="11" t="s">
        <v>14</v>
      </c>
      <c r="B29" s="24">
        <v>50648</v>
      </c>
      <c r="C29" s="10">
        <f>(D29-B29)</f>
        <v>45352</v>
      </c>
      <c r="D29" s="10">
        <v>96000</v>
      </c>
      <c r="E29" s="10">
        <f>(F29-D29)</f>
        <v>0</v>
      </c>
      <c r="F29" s="10">
        <v>96000</v>
      </c>
      <c r="G29" s="8"/>
      <c r="H29" s="40"/>
      <c r="I29" s="40"/>
      <c r="J29" s="40"/>
      <c r="K29" s="40"/>
      <c r="L29" s="40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2.9" customHeight="1" x14ac:dyDescent="0.25">
      <c r="A30" s="11" t="s">
        <v>15</v>
      </c>
      <c r="B30" s="25">
        <v>3734</v>
      </c>
      <c r="C30" s="10">
        <f>(D30-B30)</f>
        <v>10266</v>
      </c>
      <c r="D30" s="10">
        <v>14000</v>
      </c>
      <c r="E30" s="10">
        <f>(F30-D30)</f>
        <v>0</v>
      </c>
      <c r="F30" s="10">
        <v>14000</v>
      </c>
      <c r="G30" s="8"/>
      <c r="H30" s="40"/>
      <c r="I30" s="40"/>
      <c r="J30" s="40"/>
      <c r="K30" s="40"/>
      <c r="L30" s="40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2.9" customHeight="1" x14ac:dyDescent="0.25">
      <c r="A31" s="7" t="s">
        <v>11</v>
      </c>
      <c r="B31" s="18">
        <f>SUM(B28:B30)</f>
        <v>898226</v>
      </c>
      <c r="C31" s="18">
        <f>SUM(C28:C30)</f>
        <v>168763</v>
      </c>
      <c r="D31" s="18">
        <f>SUM(D28:D30)</f>
        <v>1066989</v>
      </c>
      <c r="E31" s="18">
        <f>SUM(E28:E30)</f>
        <v>4414</v>
      </c>
      <c r="F31" s="18">
        <f>SUM(F28:F30)</f>
        <v>1071403</v>
      </c>
      <c r="G31" s="8"/>
      <c r="H31" s="40">
        <f>+D31-B31</f>
        <v>168763</v>
      </c>
      <c r="I31" s="40">
        <f>+H31-C31</f>
        <v>0</v>
      </c>
      <c r="J31" s="40">
        <f>+F31-D31</f>
        <v>4414</v>
      </c>
      <c r="K31" s="40">
        <f>+J31-E31</f>
        <v>0</v>
      </c>
      <c r="L31" s="40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2.9" customHeight="1" x14ac:dyDescent="0.25">
      <c r="A32" s="13"/>
      <c r="B32" s="24"/>
      <c r="C32" s="14"/>
      <c r="D32" s="14"/>
      <c r="E32" s="14"/>
      <c r="F32" s="14"/>
      <c r="G32" s="8"/>
      <c r="H32" s="40"/>
      <c r="I32" s="40"/>
      <c r="J32" s="40"/>
      <c r="K32" s="40"/>
      <c r="L32" s="40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2.9" customHeight="1" x14ac:dyDescent="0.25">
      <c r="A33" s="9" t="s">
        <v>16</v>
      </c>
      <c r="B33" s="10"/>
      <c r="C33" s="10"/>
      <c r="D33" s="10"/>
      <c r="E33" s="10"/>
      <c r="F33" s="10"/>
      <c r="G33" s="8"/>
      <c r="H33" s="40"/>
      <c r="I33" s="40"/>
      <c r="J33" s="40"/>
      <c r="K33" s="40"/>
      <c r="L33" s="40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2.9" customHeight="1" x14ac:dyDescent="0.25">
      <c r="A34" s="11" t="s">
        <v>13</v>
      </c>
      <c r="B34" s="24">
        <v>985057</v>
      </c>
      <c r="C34" s="10">
        <f>(D34-B34)</f>
        <v>-165430</v>
      </c>
      <c r="D34" s="10">
        <v>819627</v>
      </c>
      <c r="E34" s="10">
        <f>(F34-D34)</f>
        <v>0</v>
      </c>
      <c r="F34" s="10">
        <v>819627</v>
      </c>
      <c r="G34" s="8"/>
      <c r="H34" s="40"/>
      <c r="I34" s="40"/>
      <c r="J34" s="40"/>
      <c r="K34" s="40"/>
      <c r="L34" s="40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2.9" customHeight="1" x14ac:dyDescent="0.25">
      <c r="A35" s="11" t="s">
        <v>14</v>
      </c>
      <c r="B35" s="24">
        <v>35200</v>
      </c>
      <c r="C35" s="10">
        <f>(D35-B35)</f>
        <v>-15000</v>
      </c>
      <c r="D35" s="10">
        <v>20200</v>
      </c>
      <c r="E35" s="10">
        <f>(F35-D35)</f>
        <v>0</v>
      </c>
      <c r="F35" s="10">
        <v>20200</v>
      </c>
      <c r="G35" s="8"/>
      <c r="H35" s="40"/>
      <c r="I35" s="40"/>
      <c r="J35" s="40"/>
      <c r="K35" s="40"/>
      <c r="L35" s="4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2.9" customHeight="1" x14ac:dyDescent="0.25">
      <c r="A36" s="11" t="s">
        <v>15</v>
      </c>
      <c r="B36" s="25">
        <v>15720</v>
      </c>
      <c r="C36" s="10">
        <f>(D36-B36)</f>
        <v>7</v>
      </c>
      <c r="D36" s="10">
        <v>15727</v>
      </c>
      <c r="E36" s="10">
        <f>(F36-D36)</f>
        <v>0</v>
      </c>
      <c r="F36" s="10">
        <v>15727</v>
      </c>
      <c r="G36" s="8"/>
      <c r="H36" s="40"/>
      <c r="I36" s="40"/>
      <c r="J36" s="40"/>
      <c r="K36" s="40"/>
      <c r="L36" s="4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2.9" customHeight="1" x14ac:dyDescent="0.25">
      <c r="A37" s="7" t="s">
        <v>11</v>
      </c>
      <c r="B37" s="18">
        <f>SUM(B34:B36)</f>
        <v>1035977</v>
      </c>
      <c r="C37" s="18">
        <f>SUM(C34:C36)</f>
        <v>-180423</v>
      </c>
      <c r="D37" s="18">
        <f>SUM(D34:D36)</f>
        <v>855554</v>
      </c>
      <c r="E37" s="18">
        <f>SUM(E34:E36)</f>
        <v>0</v>
      </c>
      <c r="F37" s="18">
        <f>SUM(F34:F36)</f>
        <v>855554</v>
      </c>
      <c r="G37" s="8"/>
      <c r="H37" s="40">
        <f>+D37-B37</f>
        <v>-180423</v>
      </c>
      <c r="I37" s="40">
        <f>+H37-C37</f>
        <v>0</v>
      </c>
      <c r="J37" s="40">
        <f>+F37-D37</f>
        <v>0</v>
      </c>
      <c r="K37" s="40">
        <f>+J37-E37</f>
        <v>0</v>
      </c>
      <c r="L37" s="40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2.9" customHeight="1" x14ac:dyDescent="0.25">
      <c r="A38" s="7"/>
      <c r="B38" s="12"/>
      <c r="C38" s="12"/>
      <c r="D38" s="12"/>
      <c r="E38" s="12"/>
      <c r="F38" s="12"/>
      <c r="G38" s="8"/>
      <c r="H38" s="40"/>
      <c r="I38" s="40"/>
      <c r="J38" s="40"/>
      <c r="K38" s="40"/>
      <c r="L38" s="40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2.9" customHeight="1" x14ac:dyDescent="0.25">
      <c r="A39" s="9" t="s">
        <v>18</v>
      </c>
      <c r="B39" s="10"/>
      <c r="C39" s="10"/>
      <c r="D39" s="10"/>
      <c r="E39" s="10"/>
      <c r="F39" s="10"/>
      <c r="G39" s="8"/>
      <c r="H39" s="40"/>
      <c r="I39" s="40"/>
      <c r="J39" s="40"/>
      <c r="K39" s="40"/>
      <c r="L39" s="40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2.9" customHeight="1" x14ac:dyDescent="0.25">
      <c r="A40" s="11" t="s">
        <v>13</v>
      </c>
      <c r="B40" s="24">
        <v>5192287</v>
      </c>
      <c r="C40" s="10">
        <f>(D40-B40)</f>
        <v>431989</v>
      </c>
      <c r="D40" s="10">
        <v>5624276</v>
      </c>
      <c r="E40" s="10">
        <f>(F40-D40)</f>
        <v>14542</v>
      </c>
      <c r="F40" s="10">
        <v>5638818</v>
      </c>
      <c r="G40" s="8"/>
      <c r="H40" s="40"/>
      <c r="I40" s="40"/>
      <c r="J40" s="40"/>
      <c r="K40" s="40"/>
      <c r="L40" s="40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2.9" customHeight="1" x14ac:dyDescent="0.25">
      <c r="A41" s="11" t="s">
        <v>14</v>
      </c>
      <c r="B41" s="24">
        <v>3490770</v>
      </c>
      <c r="C41" s="10">
        <f>(D41-B41)</f>
        <v>6580</v>
      </c>
      <c r="D41" s="10">
        <v>3497350</v>
      </c>
      <c r="E41" s="10">
        <f>(F41-D41)</f>
        <v>0</v>
      </c>
      <c r="F41" s="10">
        <v>3497350</v>
      </c>
      <c r="G41" s="8"/>
      <c r="H41" s="40"/>
      <c r="I41" s="40"/>
      <c r="J41" s="40"/>
      <c r="K41" s="40"/>
      <c r="L41" s="40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2.9" customHeight="1" x14ac:dyDescent="0.25">
      <c r="A42" s="11" t="s">
        <v>15</v>
      </c>
      <c r="B42" s="24">
        <v>536391</v>
      </c>
      <c r="C42" s="10">
        <f>(D42-B42)</f>
        <v>180226</v>
      </c>
      <c r="D42" s="10">
        <v>716617</v>
      </c>
      <c r="E42" s="10">
        <f>(F42-D42)</f>
        <v>-175000</v>
      </c>
      <c r="F42" s="10">
        <v>541617</v>
      </c>
      <c r="G42" s="8"/>
      <c r="H42" s="40"/>
      <c r="I42" s="40"/>
      <c r="J42" s="40"/>
      <c r="K42" s="40"/>
      <c r="L42" s="40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12.9" customHeight="1" x14ac:dyDescent="0.25">
      <c r="A43" s="7" t="s">
        <v>11</v>
      </c>
      <c r="B43" s="18">
        <f>SUM(B40:B42)</f>
        <v>9219448</v>
      </c>
      <c r="C43" s="18">
        <f>SUM(C40:C42)</f>
        <v>618795</v>
      </c>
      <c r="D43" s="18">
        <f>SUM(D40:D42)</f>
        <v>9838243</v>
      </c>
      <c r="E43" s="18">
        <f>SUM(E40:E42)</f>
        <v>-160458</v>
      </c>
      <c r="F43" s="18">
        <f>SUM(F40:F42)</f>
        <v>9677785</v>
      </c>
      <c r="G43" s="8"/>
      <c r="H43" s="40">
        <f>+D43-B43</f>
        <v>618795</v>
      </c>
      <c r="I43" s="40">
        <f>+H43-C43</f>
        <v>0</v>
      </c>
      <c r="J43" s="40">
        <f>+F43-D43</f>
        <v>-160458</v>
      </c>
      <c r="K43" s="40">
        <f>+J43-E43</f>
        <v>0</v>
      </c>
      <c r="L43" s="40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2.9" customHeight="1" x14ac:dyDescent="0.25">
      <c r="A44" s="7"/>
      <c r="B44" s="12"/>
      <c r="C44" s="12"/>
      <c r="D44" s="12"/>
      <c r="E44" s="12"/>
      <c r="F44" s="12"/>
      <c r="G44" s="8"/>
      <c r="H44" s="40"/>
      <c r="I44" s="40"/>
      <c r="J44" s="40"/>
      <c r="K44" s="40"/>
      <c r="L44" s="40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2.9" customHeight="1" x14ac:dyDescent="0.25">
      <c r="A45" s="9" t="s">
        <v>19</v>
      </c>
      <c r="B45" s="15"/>
      <c r="C45" s="15"/>
      <c r="D45" s="15"/>
      <c r="E45" s="15"/>
      <c r="F45" s="15"/>
      <c r="G45" s="8"/>
      <c r="H45" s="40"/>
      <c r="I45" s="40"/>
      <c r="J45" s="40"/>
      <c r="K45" s="40"/>
      <c r="L45" s="40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12.9" customHeight="1" x14ac:dyDescent="0.25">
      <c r="A46" s="11" t="s">
        <v>13</v>
      </c>
      <c r="B46" s="24">
        <v>12339907</v>
      </c>
      <c r="C46" s="10">
        <f t="shared" ref="C46:C51" si="3">(D46-B46)</f>
        <v>1969951</v>
      </c>
      <c r="D46" s="10">
        <v>14309858</v>
      </c>
      <c r="E46" s="10">
        <f t="shared" ref="E46:E51" si="4">(F46-D46)</f>
        <v>0</v>
      </c>
      <c r="F46" s="10">
        <v>14309858</v>
      </c>
      <c r="G46" s="8"/>
      <c r="H46" s="40"/>
      <c r="I46" s="40"/>
      <c r="J46" s="40"/>
      <c r="K46" s="40"/>
      <c r="L46" s="40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2.9" customHeight="1" x14ac:dyDescent="0.25">
      <c r="A47" s="11" t="s">
        <v>14</v>
      </c>
      <c r="B47" s="24">
        <v>1971251</v>
      </c>
      <c r="C47" s="10">
        <f t="shared" si="3"/>
        <v>-66766</v>
      </c>
      <c r="D47" s="10">
        <v>1904485</v>
      </c>
      <c r="E47" s="10">
        <f t="shared" si="4"/>
        <v>0</v>
      </c>
      <c r="F47" s="10">
        <f>1804485+100000</f>
        <v>1904485</v>
      </c>
      <c r="G47" s="8"/>
      <c r="H47" s="40"/>
      <c r="I47" s="40"/>
      <c r="J47" s="40"/>
      <c r="K47" s="40"/>
      <c r="L47" s="40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2.9" customHeight="1" x14ac:dyDescent="0.25">
      <c r="A48" s="11" t="s">
        <v>15</v>
      </c>
      <c r="B48" s="24">
        <v>324294</v>
      </c>
      <c r="C48" s="10">
        <f t="shared" si="3"/>
        <v>186356</v>
      </c>
      <c r="D48" s="10">
        <v>510650</v>
      </c>
      <c r="E48" s="10">
        <f t="shared" si="4"/>
        <v>0</v>
      </c>
      <c r="F48" s="10">
        <f>410650+100000</f>
        <v>510650</v>
      </c>
      <c r="G48" s="8"/>
      <c r="H48" s="40"/>
      <c r="I48" s="40"/>
      <c r="J48" s="40"/>
      <c r="K48" s="40"/>
      <c r="L48" s="40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2.9" customHeight="1" x14ac:dyDescent="0.25">
      <c r="A49" s="11" t="s">
        <v>10</v>
      </c>
      <c r="B49" s="24">
        <v>0</v>
      </c>
      <c r="C49" s="10">
        <f t="shared" si="3"/>
        <v>100</v>
      </c>
      <c r="D49" s="10">
        <v>100</v>
      </c>
      <c r="E49" s="10">
        <f t="shared" si="4"/>
        <v>0</v>
      </c>
      <c r="F49" s="10">
        <v>100</v>
      </c>
      <c r="G49" s="8"/>
      <c r="H49" s="40"/>
      <c r="I49" s="40"/>
      <c r="J49" s="40"/>
      <c r="K49" s="40"/>
      <c r="L49" s="40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2.9" customHeight="1" x14ac:dyDescent="0.25">
      <c r="A50" s="11" t="s">
        <v>17</v>
      </c>
      <c r="B50" s="24">
        <v>0</v>
      </c>
      <c r="C50" s="10">
        <f t="shared" si="3"/>
        <v>100</v>
      </c>
      <c r="D50" s="10">
        <v>100</v>
      </c>
      <c r="E50" s="10">
        <f t="shared" si="4"/>
        <v>0</v>
      </c>
      <c r="F50" s="10">
        <v>100</v>
      </c>
      <c r="G50" s="8"/>
      <c r="H50" s="40"/>
      <c r="I50" s="40"/>
      <c r="J50" s="40"/>
      <c r="K50" s="40"/>
      <c r="L50" s="40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2.9" customHeight="1" x14ac:dyDescent="0.25">
      <c r="A51" s="11" t="s">
        <v>22</v>
      </c>
      <c r="B51" s="24">
        <v>0</v>
      </c>
      <c r="C51" s="10">
        <f t="shared" si="3"/>
        <v>100</v>
      </c>
      <c r="D51" s="10">
        <v>100</v>
      </c>
      <c r="E51" s="10">
        <f t="shared" si="4"/>
        <v>0</v>
      </c>
      <c r="F51" s="10">
        <v>100</v>
      </c>
      <c r="G51" s="8"/>
      <c r="H51" s="40"/>
      <c r="I51" s="40"/>
      <c r="J51" s="40"/>
      <c r="K51" s="40"/>
      <c r="L51" s="40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ht="12.9" customHeight="1" x14ac:dyDescent="0.25">
      <c r="A52" s="7" t="s">
        <v>11</v>
      </c>
      <c r="B52" s="18">
        <f>SUM(B46:B51)</f>
        <v>14635452</v>
      </c>
      <c r="C52" s="18">
        <f t="shared" ref="C52:F52" si="5">SUM(C46:C51)</f>
        <v>2089841</v>
      </c>
      <c r="D52" s="18">
        <f t="shared" si="5"/>
        <v>16725293</v>
      </c>
      <c r="E52" s="18">
        <f t="shared" si="5"/>
        <v>0</v>
      </c>
      <c r="F52" s="18">
        <f t="shared" si="5"/>
        <v>16725293</v>
      </c>
      <c r="G52" s="8"/>
      <c r="H52" s="40">
        <f>+D52-B52</f>
        <v>2089841</v>
      </c>
      <c r="I52" s="40">
        <f>+H52-C52</f>
        <v>0</v>
      </c>
      <c r="J52" s="40">
        <f>+F52-D52</f>
        <v>0</v>
      </c>
      <c r="K52" s="40">
        <f>+J52-E52</f>
        <v>0</v>
      </c>
      <c r="L52" s="40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ht="12.9" customHeight="1" x14ac:dyDescent="0.25">
      <c r="A53" s="7"/>
      <c r="B53" s="12"/>
      <c r="C53" s="12"/>
      <c r="D53" s="12"/>
      <c r="E53" s="12"/>
      <c r="F53" s="12"/>
      <c r="G53" s="8"/>
      <c r="H53" s="40"/>
      <c r="I53" s="40"/>
      <c r="J53" s="40"/>
      <c r="K53" s="40"/>
      <c r="L53" s="40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ht="12.9" customHeight="1" x14ac:dyDescent="0.25">
      <c r="A54" s="9" t="s">
        <v>90</v>
      </c>
      <c r="B54" s="10"/>
      <c r="C54" s="10"/>
      <c r="D54" s="10"/>
      <c r="E54" s="10"/>
      <c r="F54" s="10"/>
      <c r="G54" s="8"/>
      <c r="H54" s="40"/>
      <c r="I54" s="40"/>
      <c r="J54" s="40"/>
      <c r="K54" s="40"/>
      <c r="L54" s="40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12.9" customHeight="1" x14ac:dyDescent="0.25">
      <c r="A55" s="11" t="s">
        <v>13</v>
      </c>
      <c r="B55" s="24">
        <v>2176554</v>
      </c>
      <c r="C55" s="10">
        <f>(D55-B55)</f>
        <v>132980</v>
      </c>
      <c r="D55" s="10">
        <v>2309534</v>
      </c>
      <c r="E55" s="10">
        <f>(F55-D55)</f>
        <v>59950</v>
      </c>
      <c r="F55" s="10">
        <v>2369484</v>
      </c>
      <c r="G55" s="8"/>
      <c r="H55" s="40"/>
      <c r="I55" s="40"/>
      <c r="J55" s="40"/>
      <c r="K55" s="40"/>
      <c r="L55" s="40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12.9" customHeight="1" x14ac:dyDescent="0.25">
      <c r="A56" s="11" t="s">
        <v>14</v>
      </c>
      <c r="B56" s="24">
        <v>79323</v>
      </c>
      <c r="C56" s="10">
        <f>(D56-B56)</f>
        <v>75269</v>
      </c>
      <c r="D56" s="10">
        <v>154592</v>
      </c>
      <c r="E56" s="10">
        <f>(F56-D56)</f>
        <v>-25000</v>
      </c>
      <c r="F56" s="10">
        <v>129592</v>
      </c>
      <c r="G56" s="8"/>
      <c r="H56" s="40"/>
      <c r="I56" s="40"/>
      <c r="J56" s="40"/>
      <c r="K56" s="40"/>
      <c r="L56" s="40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12.9" customHeight="1" x14ac:dyDescent="0.25">
      <c r="A57" s="11" t="s">
        <v>15</v>
      </c>
      <c r="B57" s="25">
        <v>22536</v>
      </c>
      <c r="C57" s="10">
        <f>(D57-B57)</f>
        <v>18116</v>
      </c>
      <c r="D57" s="10">
        <v>40652</v>
      </c>
      <c r="E57" s="10">
        <f>(F57-D57)</f>
        <v>0</v>
      </c>
      <c r="F57" s="10">
        <v>40652</v>
      </c>
      <c r="G57" s="8"/>
      <c r="H57" s="40"/>
      <c r="I57" s="40"/>
      <c r="J57" s="40"/>
      <c r="K57" s="40"/>
      <c r="L57" s="40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ht="12.9" customHeight="1" x14ac:dyDescent="0.25">
      <c r="A58" s="7" t="s">
        <v>11</v>
      </c>
      <c r="B58" s="18">
        <f>SUM(B55:B57)</f>
        <v>2278413</v>
      </c>
      <c r="C58" s="18">
        <f>SUM(C55:C57)</f>
        <v>226365</v>
      </c>
      <c r="D58" s="18">
        <f>SUM(D55:D57)</f>
        <v>2504778</v>
      </c>
      <c r="E58" s="18">
        <f>SUM(E55:E57)</f>
        <v>34950</v>
      </c>
      <c r="F58" s="18">
        <f>SUM(F55:F57)</f>
        <v>2539728</v>
      </c>
      <c r="G58" s="8"/>
      <c r="H58" s="40">
        <f>+D58-B58</f>
        <v>226365</v>
      </c>
      <c r="I58" s="40">
        <f>+H58-C58</f>
        <v>0</v>
      </c>
      <c r="J58" s="40">
        <f>+F58-D58</f>
        <v>34950</v>
      </c>
      <c r="K58" s="40">
        <f>+J58-E58</f>
        <v>0</v>
      </c>
      <c r="L58" s="40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12.9" customHeight="1" x14ac:dyDescent="0.25">
      <c r="A59" s="7"/>
      <c r="B59" s="12"/>
      <c r="C59" s="12"/>
      <c r="D59" s="12"/>
      <c r="E59" s="12"/>
      <c r="F59" s="12"/>
      <c r="G59" s="8"/>
      <c r="H59" s="40"/>
      <c r="I59" s="40"/>
      <c r="J59" s="40"/>
      <c r="K59" s="40"/>
      <c r="L59" s="40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12.9" customHeight="1" x14ac:dyDescent="0.25">
      <c r="A60" s="9" t="s">
        <v>53</v>
      </c>
      <c r="B60" s="10"/>
      <c r="C60" s="10"/>
      <c r="D60" s="10"/>
      <c r="E60" s="10"/>
      <c r="F60" s="10"/>
      <c r="G60" s="8"/>
      <c r="H60" s="40"/>
      <c r="I60" s="40"/>
      <c r="J60" s="40"/>
      <c r="K60" s="40"/>
      <c r="L60" s="40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2.9" customHeight="1" x14ac:dyDescent="0.25">
      <c r="A61" s="11" t="s">
        <v>13</v>
      </c>
      <c r="B61" s="24">
        <v>417223</v>
      </c>
      <c r="C61" s="10">
        <f>(D61-B61)</f>
        <v>50978</v>
      </c>
      <c r="D61" s="10">
        <v>468201</v>
      </c>
      <c r="E61" s="10">
        <f>(F61-D61)</f>
        <v>6180</v>
      </c>
      <c r="F61" s="10">
        <v>474381</v>
      </c>
      <c r="G61" s="8"/>
      <c r="H61" s="40"/>
      <c r="I61" s="40"/>
      <c r="J61" s="40"/>
      <c r="K61" s="40"/>
      <c r="L61" s="40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12.9" customHeight="1" x14ac:dyDescent="0.25">
      <c r="A62" s="11" t="s">
        <v>14</v>
      </c>
      <c r="B62" s="24">
        <v>553041</v>
      </c>
      <c r="C62" s="10">
        <f>(D62-B62)</f>
        <v>8689</v>
      </c>
      <c r="D62" s="10">
        <v>561730</v>
      </c>
      <c r="E62" s="10">
        <f>(F62-D62)</f>
        <v>-80000</v>
      </c>
      <c r="F62" s="10">
        <v>481730</v>
      </c>
      <c r="G62" s="8"/>
      <c r="H62" s="40"/>
      <c r="I62" s="40"/>
      <c r="J62" s="40"/>
      <c r="K62" s="40"/>
      <c r="L62" s="40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12.9" customHeight="1" x14ac:dyDescent="0.25">
      <c r="A63" s="11" t="s">
        <v>15</v>
      </c>
      <c r="B63" s="24">
        <v>53841</v>
      </c>
      <c r="C63" s="10">
        <f>(D63-B63)</f>
        <v>159</v>
      </c>
      <c r="D63" s="10">
        <v>54000</v>
      </c>
      <c r="E63" s="10">
        <f>(F63-D63)</f>
        <v>0</v>
      </c>
      <c r="F63" s="10">
        <v>54000</v>
      </c>
      <c r="G63" s="8"/>
      <c r="H63" s="40"/>
      <c r="I63" s="40"/>
      <c r="J63" s="40"/>
      <c r="K63" s="40"/>
      <c r="L63" s="40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12.9" customHeight="1" x14ac:dyDescent="0.25">
      <c r="A64" s="7" t="s">
        <v>11</v>
      </c>
      <c r="B64" s="18">
        <f>SUM(B61:B63)</f>
        <v>1024105</v>
      </c>
      <c r="C64" s="18">
        <f>SUM(C61:C63)</f>
        <v>59826</v>
      </c>
      <c r="D64" s="18">
        <f>SUM(D61:D63)</f>
        <v>1083931</v>
      </c>
      <c r="E64" s="18">
        <f>SUM(E61:E63)</f>
        <v>-73820</v>
      </c>
      <c r="F64" s="18">
        <f>SUM(F61:F63)</f>
        <v>1010111</v>
      </c>
      <c r="G64" s="8"/>
      <c r="H64" s="40">
        <f>+D64-B64</f>
        <v>59826</v>
      </c>
      <c r="I64" s="40">
        <f>+H64-C64</f>
        <v>0</v>
      </c>
      <c r="J64" s="40">
        <f>+F64-D64</f>
        <v>-73820</v>
      </c>
      <c r="K64" s="40">
        <f>+J64-E64</f>
        <v>0</v>
      </c>
      <c r="L64" s="40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12.9" customHeight="1" x14ac:dyDescent="0.25">
      <c r="A65" s="7"/>
      <c r="B65" s="12"/>
      <c r="C65" s="12"/>
      <c r="D65" s="12"/>
      <c r="E65" s="12"/>
      <c r="F65" s="12"/>
      <c r="G65" s="8"/>
      <c r="H65" s="40"/>
      <c r="I65" s="40"/>
      <c r="J65" s="40"/>
      <c r="K65" s="40"/>
      <c r="L65" s="40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12.9" customHeight="1" x14ac:dyDescent="0.25">
      <c r="A66" s="9" t="s">
        <v>21</v>
      </c>
      <c r="B66" s="10"/>
      <c r="C66" s="10"/>
      <c r="D66" s="10"/>
      <c r="E66" s="10"/>
      <c r="F66" s="10"/>
      <c r="G66" s="8"/>
      <c r="H66" s="40"/>
      <c r="I66" s="40"/>
      <c r="J66" s="40"/>
      <c r="K66" s="40"/>
      <c r="L66" s="40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12.9" customHeight="1" x14ac:dyDescent="0.25">
      <c r="A67" s="11" t="s">
        <v>13</v>
      </c>
      <c r="B67" s="24">
        <v>802019</v>
      </c>
      <c r="C67" s="10">
        <f>(D67-B67)</f>
        <v>183670</v>
      </c>
      <c r="D67" s="10">
        <v>985689</v>
      </c>
      <c r="E67" s="10">
        <f>(F67-D67)</f>
        <v>54369</v>
      </c>
      <c r="F67" s="10">
        <v>1040058</v>
      </c>
      <c r="G67" s="8"/>
      <c r="H67" s="40"/>
      <c r="I67" s="40"/>
      <c r="J67" s="40"/>
      <c r="K67" s="40"/>
      <c r="L67" s="40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12.9" customHeight="1" x14ac:dyDescent="0.25">
      <c r="A68" s="11" t="s">
        <v>14</v>
      </c>
      <c r="B68" s="24">
        <v>101478</v>
      </c>
      <c r="C68" s="10">
        <f>(D68-B68)</f>
        <v>16966</v>
      </c>
      <c r="D68" s="10">
        <v>118444</v>
      </c>
      <c r="E68" s="10">
        <f>(F68-D68)</f>
        <v>0</v>
      </c>
      <c r="F68" s="10">
        <v>118444</v>
      </c>
      <c r="G68" s="8"/>
      <c r="H68" s="40"/>
      <c r="I68" s="40"/>
      <c r="J68" s="40"/>
      <c r="K68" s="40"/>
      <c r="L68" s="40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2.9" customHeight="1" x14ac:dyDescent="0.25">
      <c r="A69" s="11" t="s">
        <v>15</v>
      </c>
      <c r="B69" s="25">
        <v>21380</v>
      </c>
      <c r="C69" s="10">
        <f>(D69-B69)</f>
        <v>844</v>
      </c>
      <c r="D69" s="10">
        <v>22224</v>
      </c>
      <c r="E69" s="10">
        <f>(F69-D69)</f>
        <v>0</v>
      </c>
      <c r="F69" s="10">
        <v>22224</v>
      </c>
      <c r="G69" s="8"/>
      <c r="H69" s="40"/>
      <c r="I69" s="40"/>
      <c r="J69" s="40"/>
      <c r="K69" s="40"/>
      <c r="L69" s="40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2.9" customHeight="1" x14ac:dyDescent="0.25">
      <c r="A70" s="7" t="s">
        <v>11</v>
      </c>
      <c r="B70" s="18">
        <f>SUM(B67:B69)</f>
        <v>924877</v>
      </c>
      <c r="C70" s="18">
        <f>SUM(C67:C69)</f>
        <v>201480</v>
      </c>
      <c r="D70" s="18">
        <f>SUM(D67:D69)</f>
        <v>1126357</v>
      </c>
      <c r="E70" s="18">
        <f>SUM(E67:E69)</f>
        <v>54369</v>
      </c>
      <c r="F70" s="18">
        <f>SUM(F67:F69)</f>
        <v>1180726</v>
      </c>
      <c r="G70" s="8"/>
      <c r="H70" s="40">
        <f>+D70-B70</f>
        <v>201480</v>
      </c>
      <c r="I70" s="40">
        <f>+H70-C70</f>
        <v>0</v>
      </c>
      <c r="J70" s="40">
        <f>+F70-D70</f>
        <v>54369</v>
      </c>
      <c r="K70" s="40">
        <f>+J70-E70</f>
        <v>0</v>
      </c>
      <c r="L70" s="40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2.9" customHeight="1" x14ac:dyDescent="0.25">
      <c r="A71" s="7"/>
      <c r="B71" s="12"/>
      <c r="C71" s="12"/>
      <c r="D71" s="12"/>
      <c r="E71" s="12"/>
      <c r="F71" s="12"/>
      <c r="G71" s="8"/>
      <c r="H71" s="40"/>
      <c r="I71" s="40"/>
      <c r="J71" s="40"/>
      <c r="K71" s="40"/>
      <c r="L71" s="40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2.9" customHeight="1" x14ac:dyDescent="0.25">
      <c r="A72" s="9" t="s">
        <v>72</v>
      </c>
      <c r="B72" s="10"/>
      <c r="C72" s="10"/>
      <c r="D72" s="10"/>
      <c r="E72" s="10"/>
      <c r="F72" s="10"/>
      <c r="G72" s="8"/>
      <c r="H72" s="40"/>
      <c r="I72" s="40"/>
      <c r="J72" s="40"/>
      <c r="K72" s="40"/>
      <c r="L72" s="40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2.9" customHeight="1" x14ac:dyDescent="0.25">
      <c r="A73" s="11" t="s">
        <v>13</v>
      </c>
      <c r="B73" s="24">
        <v>153885</v>
      </c>
      <c r="C73" s="10">
        <f>(D73-B73)</f>
        <v>-6542</v>
      </c>
      <c r="D73" s="10">
        <v>147343</v>
      </c>
      <c r="E73" s="10">
        <f>(F73-D73)</f>
        <v>1539</v>
      </c>
      <c r="F73" s="10">
        <v>148882</v>
      </c>
      <c r="G73" s="8"/>
      <c r="H73" s="40"/>
      <c r="I73" s="40"/>
      <c r="J73" s="40"/>
      <c r="K73" s="40"/>
      <c r="L73" s="40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2.9" customHeight="1" x14ac:dyDescent="0.25">
      <c r="A74" s="11" t="s">
        <v>14</v>
      </c>
      <c r="B74" s="24">
        <v>29500</v>
      </c>
      <c r="C74" s="10">
        <f>(D74-B74)</f>
        <v>0</v>
      </c>
      <c r="D74" s="10">
        <v>29500</v>
      </c>
      <c r="E74" s="10">
        <f>(F74-D74)</f>
        <v>0</v>
      </c>
      <c r="F74" s="10">
        <v>29500</v>
      </c>
      <c r="G74" s="8"/>
      <c r="H74" s="40"/>
      <c r="I74" s="40"/>
      <c r="J74" s="40"/>
      <c r="K74" s="40"/>
      <c r="L74" s="40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ht="12.9" customHeight="1" x14ac:dyDescent="0.25">
      <c r="A75" s="11" t="s">
        <v>15</v>
      </c>
      <c r="B75" s="24">
        <v>307</v>
      </c>
      <c r="C75" s="10">
        <f>(D75-B75)</f>
        <v>787</v>
      </c>
      <c r="D75" s="10">
        <v>1094</v>
      </c>
      <c r="E75" s="10">
        <f>(F75-D75)</f>
        <v>0</v>
      </c>
      <c r="F75" s="10">
        <v>1094</v>
      </c>
      <c r="G75" s="8"/>
      <c r="H75" s="40"/>
      <c r="I75" s="40"/>
      <c r="J75" s="40"/>
      <c r="K75" s="40"/>
      <c r="L75" s="40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ht="12.9" customHeight="1" x14ac:dyDescent="0.25">
      <c r="A76" s="11" t="s">
        <v>63</v>
      </c>
      <c r="B76" s="24">
        <v>0</v>
      </c>
      <c r="C76" s="10">
        <f>(D76-B76)</f>
        <v>0</v>
      </c>
      <c r="D76" s="10">
        <v>0</v>
      </c>
      <c r="E76" s="10">
        <f>(F76-D76)</f>
        <v>10000000</v>
      </c>
      <c r="F76" s="10">
        <f>9356245+643755</f>
        <v>10000000</v>
      </c>
      <c r="G76" s="8"/>
      <c r="H76" s="40"/>
      <c r="I76" s="40"/>
      <c r="J76" s="40"/>
      <c r="K76" s="40"/>
      <c r="L76" s="40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ht="12.9" customHeight="1" x14ac:dyDescent="0.25">
      <c r="A77" s="7" t="s">
        <v>11</v>
      </c>
      <c r="B77" s="18">
        <f>SUM(B73:B75)</f>
        <v>183692</v>
      </c>
      <c r="C77" s="18">
        <f>SUM(C73:C76)</f>
        <v>-5755</v>
      </c>
      <c r="D77" s="18">
        <f>SUM(D73:D76)</f>
        <v>177937</v>
      </c>
      <c r="E77" s="18">
        <f>SUM(E73:E76)</f>
        <v>10001539</v>
      </c>
      <c r="F77" s="18">
        <f>SUM(F73:F76)</f>
        <v>10179476</v>
      </c>
      <c r="G77" s="8"/>
      <c r="H77" s="40">
        <f>+D77-B77</f>
        <v>-5755</v>
      </c>
      <c r="I77" s="40">
        <f>+H77-C77</f>
        <v>0</v>
      </c>
      <c r="J77" s="40">
        <f>+F77-D77</f>
        <v>10001539</v>
      </c>
      <c r="K77" s="40">
        <f>+J77-E77</f>
        <v>0</v>
      </c>
      <c r="L77" s="40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ht="12.9" customHeight="1" x14ac:dyDescent="0.25">
      <c r="A78" s="7"/>
      <c r="B78" s="12"/>
      <c r="C78" s="12"/>
      <c r="D78" s="12"/>
      <c r="E78" s="12"/>
      <c r="F78" s="12"/>
      <c r="G78" s="8"/>
      <c r="H78" s="40"/>
      <c r="I78" s="40"/>
      <c r="J78" s="40"/>
      <c r="K78" s="40"/>
      <c r="L78" s="40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12.9" customHeight="1" x14ac:dyDescent="0.25">
      <c r="A79" s="9" t="s">
        <v>54</v>
      </c>
      <c r="B79" s="12"/>
      <c r="C79" s="12"/>
      <c r="D79" s="12"/>
      <c r="E79" s="12"/>
      <c r="F79" s="12"/>
      <c r="G79" s="8"/>
      <c r="H79" s="40"/>
      <c r="I79" s="40"/>
      <c r="J79" s="40"/>
      <c r="K79" s="40"/>
      <c r="L79" s="40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ht="12.9" customHeight="1" x14ac:dyDescent="0.25">
      <c r="A80" s="11" t="s">
        <v>13</v>
      </c>
      <c r="B80" s="24">
        <v>1925310</v>
      </c>
      <c r="C80" s="10">
        <f>(D80-B80)</f>
        <v>430901</v>
      </c>
      <c r="D80" s="10">
        <v>2356211</v>
      </c>
      <c r="E80" s="10">
        <f>(F80-D80)</f>
        <v>18779</v>
      </c>
      <c r="F80" s="10">
        <v>2374990</v>
      </c>
      <c r="G80" s="8"/>
      <c r="H80" s="40"/>
      <c r="I80" s="40"/>
      <c r="J80" s="40"/>
      <c r="K80" s="40"/>
      <c r="L80" s="40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 ht="12.9" customHeight="1" x14ac:dyDescent="0.25">
      <c r="A81" s="11" t="s">
        <v>14</v>
      </c>
      <c r="B81" s="24">
        <v>5433430</v>
      </c>
      <c r="C81" s="10">
        <f>(D81-B81)</f>
        <v>-2120271</v>
      </c>
      <c r="D81" s="10">
        <v>3313159</v>
      </c>
      <c r="E81" s="10">
        <f>(F81-D81)</f>
        <v>-1537678</v>
      </c>
      <c r="F81" s="10">
        <v>1775481</v>
      </c>
      <c r="G81" s="8"/>
      <c r="H81" s="40"/>
      <c r="I81" s="40"/>
      <c r="J81" s="40"/>
      <c r="K81" s="40"/>
      <c r="L81" s="40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 ht="12.9" customHeight="1" x14ac:dyDescent="0.25">
      <c r="A82" s="11" t="s">
        <v>15</v>
      </c>
      <c r="B82" s="24">
        <v>25875</v>
      </c>
      <c r="C82" s="10">
        <f>(D82-B82)</f>
        <v>10779</v>
      </c>
      <c r="D82" s="10">
        <v>36654</v>
      </c>
      <c r="E82" s="10">
        <f>(F82-D82)</f>
        <v>-10000</v>
      </c>
      <c r="F82" s="10">
        <v>26654</v>
      </c>
      <c r="G82" s="8"/>
      <c r="H82" s="40"/>
      <c r="I82" s="40"/>
      <c r="J82" s="40"/>
      <c r="K82" s="40"/>
      <c r="L82" s="40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 ht="12.9" customHeight="1" x14ac:dyDescent="0.25">
      <c r="A83" s="11" t="s">
        <v>10</v>
      </c>
      <c r="B83" s="24">
        <v>500500</v>
      </c>
      <c r="C83" s="10">
        <f>(D83-B83)</f>
        <v>-500</v>
      </c>
      <c r="D83" s="10">
        <v>500000</v>
      </c>
      <c r="E83" s="10">
        <f>(F83-D83)</f>
        <v>0</v>
      </c>
      <c r="F83" s="10">
        <v>500000</v>
      </c>
      <c r="G83" s="8"/>
      <c r="H83" s="40"/>
      <c r="I83" s="40"/>
      <c r="J83" s="40"/>
      <c r="K83" s="40"/>
      <c r="L83" s="40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 ht="12.9" customHeight="1" x14ac:dyDescent="0.25">
      <c r="A84" s="7" t="s">
        <v>11</v>
      </c>
      <c r="B84" s="18">
        <f>SUM(B80:B83)</f>
        <v>7885115</v>
      </c>
      <c r="C84" s="18">
        <f>SUM(C80:C83)</f>
        <v>-1679091</v>
      </c>
      <c r="D84" s="18">
        <f>SUM(D80:D83)</f>
        <v>6206024</v>
      </c>
      <c r="E84" s="18">
        <f>SUM(E80:E83)</f>
        <v>-1528899</v>
      </c>
      <c r="F84" s="18">
        <f>SUM(F80:F83)</f>
        <v>4677125</v>
      </c>
      <c r="G84" s="8"/>
      <c r="H84" s="40">
        <f>+D84-B84</f>
        <v>-1679091</v>
      </c>
      <c r="I84" s="40">
        <f>+H84-C84</f>
        <v>0</v>
      </c>
      <c r="J84" s="40">
        <f>+F84-D84</f>
        <v>-1528899</v>
      </c>
      <c r="K84" s="40">
        <f>+J84-E84</f>
        <v>0</v>
      </c>
      <c r="L84" s="40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 ht="12.9" customHeight="1" x14ac:dyDescent="0.25">
      <c r="A85" s="7"/>
      <c r="B85" s="12"/>
      <c r="C85" s="12"/>
      <c r="D85" s="12"/>
      <c r="E85" s="12"/>
      <c r="F85" s="12"/>
      <c r="G85" s="8"/>
      <c r="H85" s="40"/>
      <c r="I85" s="40"/>
      <c r="J85" s="40"/>
      <c r="K85" s="40"/>
      <c r="L85" s="40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ht="12.9" customHeight="1" x14ac:dyDescent="0.25">
      <c r="A86" s="9" t="s">
        <v>73</v>
      </c>
      <c r="B86" s="10"/>
      <c r="C86" s="10"/>
      <c r="D86" s="10"/>
      <c r="E86" s="10"/>
      <c r="F86" s="10"/>
      <c r="G86" s="8"/>
      <c r="H86" s="40"/>
      <c r="I86" s="40"/>
      <c r="J86" s="40"/>
      <c r="K86" s="40"/>
      <c r="L86" s="40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ht="12.9" customHeight="1" x14ac:dyDescent="0.25">
      <c r="A87" s="11" t="s">
        <v>14</v>
      </c>
      <c r="B87" s="10">
        <v>15000000</v>
      </c>
      <c r="C87" s="10">
        <f>(D87-B87)</f>
        <v>0</v>
      </c>
      <c r="D87" s="10">
        <v>15000000</v>
      </c>
      <c r="E87" s="10">
        <f>(F87-D87)</f>
        <v>0</v>
      </c>
      <c r="F87" s="10">
        <v>15000000</v>
      </c>
      <c r="G87" s="8"/>
      <c r="H87" s="40"/>
      <c r="I87" s="40"/>
      <c r="J87" s="40"/>
      <c r="K87" s="40"/>
      <c r="L87" s="40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ht="12.9" customHeight="1" x14ac:dyDescent="0.25">
      <c r="A88" s="7" t="s">
        <v>11</v>
      </c>
      <c r="B88" s="18">
        <f>SUM(B87:B87)</f>
        <v>15000000</v>
      </c>
      <c r="C88" s="18">
        <f>SUM(C87:C87)</f>
        <v>0</v>
      </c>
      <c r="D88" s="18">
        <f>SUM(D87:D87)</f>
        <v>15000000</v>
      </c>
      <c r="E88" s="18">
        <f>SUM(E87:E87)</f>
        <v>0</v>
      </c>
      <c r="F88" s="18">
        <f>SUM(F87:F87)</f>
        <v>15000000</v>
      </c>
      <c r="G88" s="8"/>
      <c r="H88" s="40">
        <f>+D88-B88</f>
        <v>0</v>
      </c>
      <c r="I88" s="40">
        <f>+H88-C88</f>
        <v>0</v>
      </c>
      <c r="J88" s="40">
        <f>+F88-D88</f>
        <v>0</v>
      </c>
      <c r="K88" s="40">
        <f>+J88-E88</f>
        <v>0</v>
      </c>
      <c r="L88" s="40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 ht="12.9" customHeight="1" x14ac:dyDescent="0.25">
      <c r="A89" s="7"/>
      <c r="B89" s="21"/>
      <c r="C89" s="21"/>
      <c r="D89" s="21"/>
      <c r="E89" s="21"/>
      <c r="F89" s="21"/>
      <c r="G89" s="8"/>
      <c r="H89" s="40"/>
      <c r="I89" s="40"/>
      <c r="J89" s="40"/>
      <c r="K89" s="40"/>
      <c r="L89" s="40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 ht="12.9" customHeight="1" x14ac:dyDescent="0.25">
      <c r="A90" s="9" t="s">
        <v>20</v>
      </c>
      <c r="B90" s="10"/>
      <c r="C90" s="10"/>
      <c r="D90" s="10"/>
      <c r="E90" s="10"/>
      <c r="F90" s="10"/>
      <c r="G90" s="8"/>
      <c r="H90" s="40"/>
      <c r="I90" s="40"/>
      <c r="J90" s="40"/>
      <c r="K90" s="40"/>
      <c r="L90" s="40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 ht="12.9" customHeight="1" x14ac:dyDescent="0.25">
      <c r="A91" s="11" t="s">
        <v>14</v>
      </c>
      <c r="B91" s="10">
        <v>1294448</v>
      </c>
      <c r="C91" s="10">
        <f>(D91-B91)</f>
        <v>2000000</v>
      </c>
      <c r="D91" s="10">
        <v>3294448</v>
      </c>
      <c r="E91" s="10">
        <f>(F91-D91)</f>
        <v>0</v>
      </c>
      <c r="F91" s="10">
        <v>3294448</v>
      </c>
      <c r="G91" s="8"/>
      <c r="H91" s="40"/>
      <c r="I91" s="40"/>
      <c r="J91" s="40"/>
      <c r="K91" s="40"/>
      <c r="L91" s="40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 ht="12.9" customHeight="1" x14ac:dyDescent="0.25">
      <c r="A92" s="7" t="s">
        <v>11</v>
      </c>
      <c r="B92" s="18">
        <f>SUM(B91:B91)</f>
        <v>1294448</v>
      </c>
      <c r="C92" s="18">
        <f>SUM(C91:C91)</f>
        <v>2000000</v>
      </c>
      <c r="D92" s="18">
        <f>SUM(D91:D91)</f>
        <v>3294448</v>
      </c>
      <c r="E92" s="18">
        <f>SUM(E91:E91)</f>
        <v>0</v>
      </c>
      <c r="F92" s="18">
        <f>SUM(F91:F91)</f>
        <v>3294448</v>
      </c>
      <c r="G92" s="8"/>
      <c r="H92" s="40">
        <f>+D92-B92</f>
        <v>2000000</v>
      </c>
      <c r="I92" s="40">
        <f>+H92-C92</f>
        <v>0</v>
      </c>
      <c r="J92" s="40">
        <f>+F92-D92</f>
        <v>0</v>
      </c>
      <c r="K92" s="40">
        <f>+J92-E92</f>
        <v>0</v>
      </c>
      <c r="L92" s="40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ht="12.9" customHeight="1" x14ac:dyDescent="0.25">
      <c r="A93" s="7"/>
      <c r="B93" s="12"/>
      <c r="C93" s="12"/>
      <c r="D93" s="12"/>
      <c r="E93" s="12"/>
      <c r="F93" s="12"/>
      <c r="G93" s="8"/>
      <c r="H93" s="40"/>
      <c r="I93" s="40"/>
      <c r="J93" s="40"/>
      <c r="K93" s="40"/>
      <c r="L93" s="40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 ht="12.9" customHeight="1" x14ac:dyDescent="0.25">
      <c r="A94" s="9" t="s">
        <v>24</v>
      </c>
      <c r="B94" s="10"/>
      <c r="C94" s="10"/>
      <c r="D94" s="10"/>
      <c r="E94" s="10"/>
      <c r="F94" s="10"/>
      <c r="G94" s="8"/>
      <c r="H94" s="40"/>
      <c r="I94" s="40"/>
      <c r="J94" s="40"/>
      <c r="K94" s="40"/>
      <c r="L94" s="40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 ht="12.9" customHeight="1" x14ac:dyDescent="0.25">
      <c r="A95" s="11" t="s">
        <v>13</v>
      </c>
      <c r="B95" s="24">
        <v>32780607</v>
      </c>
      <c r="C95" s="10">
        <f>(D95-B95)</f>
        <v>-290586</v>
      </c>
      <c r="D95" s="10">
        <v>32490021</v>
      </c>
      <c r="E95" s="10">
        <f>(F95-D95)</f>
        <v>813504</v>
      </c>
      <c r="F95" s="10">
        <v>33303525</v>
      </c>
      <c r="G95" s="8"/>
      <c r="H95" s="40"/>
      <c r="I95" s="40"/>
      <c r="J95" s="40"/>
      <c r="K95" s="40"/>
      <c r="L95" s="40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 ht="12.9" customHeight="1" x14ac:dyDescent="0.25">
      <c r="A96" s="11" t="s">
        <v>14</v>
      </c>
      <c r="B96" s="24">
        <v>2216059</v>
      </c>
      <c r="C96" s="10">
        <f>(D96-B96)</f>
        <v>251113</v>
      </c>
      <c r="D96" s="10">
        <v>2467172</v>
      </c>
      <c r="E96" s="10">
        <f>(F96-D96)</f>
        <v>0</v>
      </c>
      <c r="F96" s="10">
        <v>2467172</v>
      </c>
      <c r="G96" s="8"/>
      <c r="H96" s="40"/>
      <c r="I96" s="40"/>
      <c r="J96" s="40"/>
      <c r="K96" s="40"/>
      <c r="L96" s="40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 ht="12.9" customHeight="1" x14ac:dyDescent="0.25">
      <c r="A97" s="11" t="s">
        <v>15</v>
      </c>
      <c r="B97" s="24">
        <v>564164</v>
      </c>
      <c r="C97" s="10">
        <f>(D97-B97)</f>
        <v>-39143</v>
      </c>
      <c r="D97" s="10">
        <v>525021</v>
      </c>
      <c r="E97" s="10">
        <f>(F97-D97)</f>
        <v>0</v>
      </c>
      <c r="F97" s="10">
        <v>525021</v>
      </c>
      <c r="G97" s="8"/>
      <c r="H97" s="40"/>
      <c r="I97" s="40"/>
      <c r="J97" s="40"/>
      <c r="K97" s="40"/>
      <c r="L97" s="40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 ht="12.9" customHeight="1" x14ac:dyDescent="0.25">
      <c r="A98" s="11" t="s">
        <v>10</v>
      </c>
      <c r="B98" s="10">
        <v>560</v>
      </c>
      <c r="C98" s="10">
        <f>(D98-B98)</f>
        <v>-560</v>
      </c>
      <c r="D98" s="10">
        <v>0</v>
      </c>
      <c r="E98" s="10">
        <f>(F98-D98)</f>
        <v>0</v>
      </c>
      <c r="F98" s="10">
        <v>0</v>
      </c>
      <c r="G98" s="8"/>
      <c r="H98" s="40"/>
      <c r="I98" s="40"/>
      <c r="J98" s="40"/>
      <c r="K98" s="40"/>
      <c r="L98" s="40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 ht="12.9" customHeight="1" x14ac:dyDescent="0.25">
      <c r="A99" s="7" t="s">
        <v>11</v>
      </c>
      <c r="B99" s="18">
        <f>SUM(B95:B98)</f>
        <v>35561390</v>
      </c>
      <c r="C99" s="18">
        <f t="shared" ref="C99:F99" si="6">SUM(C95:C98)</f>
        <v>-79176</v>
      </c>
      <c r="D99" s="18">
        <f t="shared" si="6"/>
        <v>35482214</v>
      </c>
      <c r="E99" s="18">
        <f t="shared" si="6"/>
        <v>813504</v>
      </c>
      <c r="F99" s="18">
        <f t="shared" si="6"/>
        <v>36295718</v>
      </c>
      <c r="G99" s="8"/>
      <c r="H99" s="40">
        <f>+D99-B99</f>
        <v>-79176</v>
      </c>
      <c r="I99" s="40">
        <f>+H99-C99</f>
        <v>0</v>
      </c>
      <c r="J99" s="40">
        <f>+F99-D99</f>
        <v>813504</v>
      </c>
      <c r="K99" s="40">
        <f>+J99-E99</f>
        <v>0</v>
      </c>
      <c r="L99" s="40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ht="12.9" customHeight="1" x14ac:dyDescent="0.25">
      <c r="A100" s="7"/>
      <c r="B100" s="12"/>
      <c r="C100" s="12"/>
      <c r="D100" s="12"/>
      <c r="E100" s="12"/>
      <c r="F100" s="12"/>
      <c r="G100" s="8"/>
      <c r="H100" s="40"/>
      <c r="I100" s="40"/>
      <c r="J100" s="40"/>
      <c r="K100" s="40"/>
      <c r="L100" s="40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2.9" customHeight="1" x14ac:dyDescent="0.25">
      <c r="A101" s="9" t="s">
        <v>75</v>
      </c>
      <c r="B101" s="10"/>
      <c r="C101" s="10"/>
      <c r="D101" s="10"/>
      <c r="E101" s="10"/>
      <c r="F101" s="10"/>
      <c r="G101" s="8"/>
      <c r="H101" s="40"/>
      <c r="I101" s="40"/>
      <c r="J101" s="40"/>
      <c r="K101" s="40"/>
      <c r="L101" s="40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2.9" customHeight="1" x14ac:dyDescent="0.25">
      <c r="A102" s="11" t="s">
        <v>13</v>
      </c>
      <c r="B102" s="10">
        <v>10516461</v>
      </c>
      <c r="C102" s="10">
        <f>(D102-B102)</f>
        <v>-1714541</v>
      </c>
      <c r="D102" s="10">
        <v>8801920</v>
      </c>
      <c r="E102" s="10">
        <f>(F102-D102)</f>
        <v>-1890364</v>
      </c>
      <c r="F102" s="10">
        <v>6911556</v>
      </c>
      <c r="G102" s="8"/>
      <c r="H102" s="40"/>
      <c r="I102" s="40"/>
      <c r="J102" s="40"/>
      <c r="K102" s="40"/>
      <c r="L102" s="40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2.9" customHeight="1" x14ac:dyDescent="0.25">
      <c r="A103" s="11" t="s">
        <v>14</v>
      </c>
      <c r="B103" s="10">
        <v>4867021</v>
      </c>
      <c r="C103" s="10">
        <f>(D103-B103)</f>
        <v>-496060</v>
      </c>
      <c r="D103" s="10">
        <v>4370961</v>
      </c>
      <c r="E103" s="10">
        <f>(F103-D103)</f>
        <v>-1341049</v>
      </c>
      <c r="F103" s="10">
        <f>3079912-50000</f>
        <v>3029912</v>
      </c>
      <c r="G103" s="8"/>
      <c r="H103" s="40"/>
      <c r="I103" s="40"/>
      <c r="J103" s="40"/>
      <c r="K103" s="40"/>
      <c r="L103" s="40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2.9" customHeight="1" x14ac:dyDescent="0.25">
      <c r="A104" s="11" t="s">
        <v>15</v>
      </c>
      <c r="B104" s="10">
        <v>99103</v>
      </c>
      <c r="C104" s="10">
        <f>(D104-B104)</f>
        <v>11671</v>
      </c>
      <c r="D104" s="10">
        <v>110774</v>
      </c>
      <c r="E104" s="10">
        <f>(F104-D104)</f>
        <v>-7665</v>
      </c>
      <c r="F104" s="10">
        <v>103109</v>
      </c>
      <c r="G104" s="8"/>
      <c r="H104" s="40"/>
      <c r="I104" s="40"/>
      <c r="J104" s="40"/>
      <c r="K104" s="40"/>
      <c r="L104" s="40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2.9" customHeight="1" x14ac:dyDescent="0.25">
      <c r="A105" s="11" t="s">
        <v>10</v>
      </c>
      <c r="B105" s="10">
        <v>6836367</v>
      </c>
      <c r="C105" s="10">
        <f>(D105-B105)</f>
        <v>-161367</v>
      </c>
      <c r="D105" s="10">
        <v>6675000</v>
      </c>
      <c r="E105" s="10">
        <f>(F105-D105)</f>
        <v>-4325000</v>
      </c>
      <c r="F105" s="10">
        <f>2850000-500000</f>
        <v>2350000</v>
      </c>
      <c r="G105" s="8"/>
      <c r="H105" s="40"/>
      <c r="I105" s="40"/>
      <c r="J105" s="40"/>
      <c r="K105" s="40"/>
      <c r="L105" s="40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2.9" customHeight="1" x14ac:dyDescent="0.25">
      <c r="A106" s="7" t="s">
        <v>11</v>
      </c>
      <c r="B106" s="18">
        <f>SUM(B102:B105)</f>
        <v>22318952</v>
      </c>
      <c r="C106" s="18">
        <f>SUM(C102:C105)</f>
        <v>-2360297</v>
      </c>
      <c r="D106" s="18">
        <f>SUM(D102:D105)</f>
        <v>19958655</v>
      </c>
      <c r="E106" s="18">
        <f>SUM(E102:E105)</f>
        <v>-7564078</v>
      </c>
      <c r="F106" s="18">
        <f>SUM(F102:F105)</f>
        <v>12394577</v>
      </c>
      <c r="G106" s="8"/>
      <c r="H106" s="40">
        <f>+D106-B106</f>
        <v>-2360297</v>
      </c>
      <c r="I106" s="40">
        <f>+H106-C106</f>
        <v>0</v>
      </c>
      <c r="J106" s="40">
        <f>+F106-D106</f>
        <v>-7564078</v>
      </c>
      <c r="K106" s="40">
        <f>+J106-E106</f>
        <v>0</v>
      </c>
      <c r="L106" s="40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2.9" customHeight="1" x14ac:dyDescent="0.25">
      <c r="A107" s="7"/>
      <c r="B107" s="12"/>
      <c r="C107" s="12"/>
      <c r="D107" s="12"/>
      <c r="E107" s="12"/>
      <c r="F107" s="12"/>
      <c r="G107" s="8"/>
      <c r="H107" s="40"/>
      <c r="I107" s="40"/>
      <c r="J107" s="40"/>
      <c r="K107" s="40"/>
      <c r="L107" s="40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4.25" customHeight="1" x14ac:dyDescent="0.25">
      <c r="A108" s="9" t="s">
        <v>74</v>
      </c>
      <c r="B108" s="10"/>
      <c r="C108" s="10"/>
      <c r="D108" s="10"/>
      <c r="E108" s="10"/>
      <c r="F108" s="10"/>
      <c r="G108" s="8"/>
      <c r="H108" s="40"/>
      <c r="I108" s="40"/>
      <c r="J108" s="40"/>
      <c r="K108" s="40"/>
      <c r="L108" s="40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2.9" customHeight="1" x14ac:dyDescent="0.25">
      <c r="A109" s="11" t="s">
        <v>10</v>
      </c>
      <c r="B109" s="10">
        <v>26909207</v>
      </c>
      <c r="C109" s="10">
        <f>(D109-B109)</f>
        <v>3400000</v>
      </c>
      <c r="D109" s="10">
        <v>30309207</v>
      </c>
      <c r="E109" s="10">
        <f>(F109-D109)</f>
        <v>-1400000</v>
      </c>
      <c r="F109" s="10">
        <v>28909207</v>
      </c>
      <c r="G109" s="8"/>
      <c r="H109" s="40"/>
      <c r="I109" s="40"/>
      <c r="J109" s="40"/>
      <c r="K109" s="40"/>
      <c r="L109" s="40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2.9" customHeight="1" x14ac:dyDescent="0.25">
      <c r="A110" s="7" t="s">
        <v>11</v>
      </c>
      <c r="B110" s="18">
        <f>SUM(B109:B109)</f>
        <v>26909207</v>
      </c>
      <c r="C110" s="18">
        <f>SUM(C109:C109)</f>
        <v>3400000</v>
      </c>
      <c r="D110" s="18">
        <f>SUM(D109:D109)</f>
        <v>30309207</v>
      </c>
      <c r="E110" s="18">
        <f>SUM(E109:E109)</f>
        <v>-1400000</v>
      </c>
      <c r="F110" s="18">
        <f>SUM(F109:F109)</f>
        <v>28909207</v>
      </c>
      <c r="G110" s="8"/>
      <c r="H110" s="40">
        <f>+D110-B110</f>
        <v>3400000</v>
      </c>
      <c r="I110" s="40">
        <f>+H110-C110</f>
        <v>0</v>
      </c>
      <c r="J110" s="40">
        <f>+F110-D110</f>
        <v>-1400000</v>
      </c>
      <c r="K110" s="40">
        <f>+J110-E110</f>
        <v>0</v>
      </c>
      <c r="L110" s="40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2.9" customHeight="1" x14ac:dyDescent="0.25">
      <c r="A111" s="7"/>
      <c r="B111" s="21"/>
      <c r="C111" s="21"/>
      <c r="D111" s="21"/>
      <c r="E111" s="21"/>
      <c r="F111" s="21"/>
      <c r="G111" s="8"/>
      <c r="H111" s="40"/>
      <c r="I111" s="40"/>
      <c r="J111" s="40"/>
      <c r="K111" s="40"/>
      <c r="L111" s="40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2.9" customHeight="1" x14ac:dyDescent="0.25">
      <c r="A112" s="9" t="s">
        <v>94</v>
      </c>
      <c r="B112" s="10"/>
      <c r="C112" s="10"/>
      <c r="D112" s="10"/>
      <c r="E112" s="10"/>
      <c r="F112" s="10"/>
      <c r="G112" s="8"/>
      <c r="H112" s="40"/>
      <c r="I112" s="40"/>
      <c r="J112" s="40"/>
      <c r="K112" s="40"/>
      <c r="L112" s="40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2.9" customHeight="1" x14ac:dyDescent="0.25">
      <c r="A113" s="11" t="s">
        <v>25</v>
      </c>
      <c r="B113" s="10">
        <v>1099541937</v>
      </c>
      <c r="C113" s="10">
        <f>(D113-B113)</f>
        <v>80689136</v>
      </c>
      <c r="D113" s="10">
        <v>1180231073</v>
      </c>
      <c r="E113" s="10">
        <f>(F113-D113)</f>
        <v>49053853</v>
      </c>
      <c r="F113" s="10">
        <f>1229284151+775</f>
        <v>1229284926</v>
      </c>
      <c r="G113" s="8"/>
      <c r="H113" s="40"/>
      <c r="I113" s="40"/>
      <c r="J113" s="40"/>
      <c r="K113" s="40"/>
      <c r="L113" s="40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2.9" customHeight="1" x14ac:dyDescent="0.25">
      <c r="A114" s="7" t="s">
        <v>11</v>
      </c>
      <c r="B114" s="18">
        <f>SUM(B113:B113)</f>
        <v>1099541937</v>
      </c>
      <c r="C114" s="18">
        <f>SUM(C113:C113)</f>
        <v>80689136</v>
      </c>
      <c r="D114" s="18">
        <f>SUM(D113:D113)</f>
        <v>1180231073</v>
      </c>
      <c r="E114" s="18">
        <f>SUM(E113:E113)</f>
        <v>49053853</v>
      </c>
      <c r="F114" s="18">
        <f>SUM(F113:F113)</f>
        <v>1229284926</v>
      </c>
      <c r="G114" s="8"/>
      <c r="H114" s="40">
        <f>+D114-B114</f>
        <v>80689136</v>
      </c>
      <c r="I114" s="40">
        <f>+H114-C114</f>
        <v>0</v>
      </c>
      <c r="J114" s="40">
        <f>+F114-D114</f>
        <v>49053853</v>
      </c>
      <c r="K114" s="40">
        <f>+J114-E114</f>
        <v>0</v>
      </c>
      <c r="L114" s="40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2.9" customHeight="1" x14ac:dyDescent="0.25">
      <c r="A115" s="7"/>
      <c r="B115" s="12"/>
      <c r="C115" s="12"/>
      <c r="D115" s="12"/>
      <c r="E115" s="12"/>
      <c r="F115" s="12"/>
      <c r="G115" s="8"/>
      <c r="H115" s="40"/>
      <c r="I115" s="40"/>
      <c r="J115" s="40"/>
      <c r="K115" s="40"/>
      <c r="L115" s="40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2.9" customHeight="1" x14ac:dyDescent="0.25">
      <c r="A116" s="9" t="s">
        <v>76</v>
      </c>
      <c r="B116" s="10"/>
      <c r="C116" s="10"/>
      <c r="D116" s="10"/>
      <c r="E116" s="10"/>
      <c r="F116" s="10"/>
      <c r="G116" s="8"/>
      <c r="H116" s="40"/>
      <c r="I116" s="40"/>
      <c r="J116" s="40"/>
      <c r="K116" s="40"/>
      <c r="L116" s="40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2.9" customHeight="1" x14ac:dyDescent="0.25">
      <c r="A117" s="11" t="s">
        <v>10</v>
      </c>
      <c r="B117" s="10">
        <v>18000</v>
      </c>
      <c r="C117" s="10">
        <f>(D117-B117)</f>
        <v>7000</v>
      </c>
      <c r="D117" s="10">
        <v>25000</v>
      </c>
      <c r="E117" s="10">
        <f>(F117-D117)</f>
        <v>0</v>
      </c>
      <c r="F117" s="10">
        <v>25000</v>
      </c>
      <c r="G117" s="8"/>
      <c r="H117" s="40"/>
      <c r="I117" s="40"/>
      <c r="J117" s="40"/>
      <c r="K117" s="40"/>
      <c r="L117" s="40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2.9" customHeight="1" x14ac:dyDescent="0.25">
      <c r="A118" s="7" t="s">
        <v>11</v>
      </c>
      <c r="B118" s="18">
        <f>SUM(B117:B117)</f>
        <v>18000</v>
      </c>
      <c r="C118" s="18">
        <f>SUM(C117:C117)</f>
        <v>7000</v>
      </c>
      <c r="D118" s="18">
        <f>SUM(D117:D117)</f>
        <v>25000</v>
      </c>
      <c r="E118" s="18">
        <f>SUM(E117:E117)</f>
        <v>0</v>
      </c>
      <c r="F118" s="18">
        <f>SUM(F117:F117)</f>
        <v>25000</v>
      </c>
      <c r="G118" s="8"/>
      <c r="H118" s="40">
        <f>+D118-B118</f>
        <v>7000</v>
      </c>
      <c r="I118" s="40">
        <f>+H118-C118</f>
        <v>0</v>
      </c>
      <c r="J118" s="40">
        <f>+F118-D118</f>
        <v>0</v>
      </c>
      <c r="K118" s="40">
        <f>+J118-E118</f>
        <v>0</v>
      </c>
      <c r="L118" s="40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2.9" customHeight="1" x14ac:dyDescent="0.25">
      <c r="A119" s="7"/>
      <c r="B119" s="21"/>
      <c r="C119" s="21"/>
      <c r="D119" s="21"/>
      <c r="E119" s="21"/>
      <c r="F119" s="21"/>
      <c r="G119" s="8"/>
      <c r="H119" s="40"/>
      <c r="I119" s="40"/>
      <c r="J119" s="40"/>
      <c r="K119" s="40"/>
      <c r="L119" s="40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2.9" customHeight="1" x14ac:dyDescent="0.25">
      <c r="A120" s="38"/>
      <c r="B120" s="21"/>
      <c r="C120" s="21"/>
      <c r="D120" s="21"/>
      <c r="E120" s="21"/>
      <c r="F120" s="21"/>
      <c r="G120" s="8"/>
      <c r="H120" s="40"/>
      <c r="I120" s="40"/>
      <c r="J120" s="40"/>
      <c r="K120" s="40"/>
      <c r="L120" s="40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2.9" customHeight="1" x14ac:dyDescent="0.25">
      <c r="A121" s="9" t="s">
        <v>95</v>
      </c>
      <c r="B121" s="10"/>
      <c r="C121" s="10"/>
      <c r="D121" s="10"/>
      <c r="E121" s="10"/>
      <c r="F121" s="10"/>
      <c r="G121" s="8"/>
      <c r="H121" s="40"/>
      <c r="I121" s="40"/>
      <c r="J121" s="40"/>
      <c r="K121" s="40"/>
      <c r="L121" s="40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2.9" customHeight="1" x14ac:dyDescent="0.25">
      <c r="A122" s="11" t="s">
        <v>10</v>
      </c>
      <c r="B122" s="10">
        <v>0</v>
      </c>
      <c r="C122" s="10">
        <f>(D122-B122)</f>
        <v>40100000</v>
      </c>
      <c r="D122" s="10">
        <v>40100000</v>
      </c>
      <c r="E122" s="10">
        <f>(F122-D122)</f>
        <v>575000</v>
      </c>
      <c r="F122" s="10">
        <v>40675000</v>
      </c>
      <c r="G122" s="8"/>
      <c r="H122" s="40"/>
      <c r="I122" s="40"/>
      <c r="J122" s="40"/>
      <c r="K122" s="40"/>
      <c r="L122" s="40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2.9" customHeight="1" x14ac:dyDescent="0.25">
      <c r="A123" s="7" t="s">
        <v>11</v>
      </c>
      <c r="B123" s="18">
        <f>SUM(B122:B122)</f>
        <v>0</v>
      </c>
      <c r="C123" s="18">
        <f>SUM(C122:C122)</f>
        <v>40100000</v>
      </c>
      <c r="D123" s="18">
        <f>SUM(D122:D122)</f>
        <v>40100000</v>
      </c>
      <c r="E123" s="18">
        <f>SUM(E122:E122)</f>
        <v>575000</v>
      </c>
      <c r="F123" s="18">
        <f>SUM(F122:F122)</f>
        <v>40675000</v>
      </c>
      <c r="G123" s="8"/>
      <c r="H123" s="40">
        <f>+D123-B123</f>
        <v>40100000</v>
      </c>
      <c r="I123" s="40">
        <f>+H123-C123</f>
        <v>0</v>
      </c>
      <c r="J123" s="40">
        <f>+F123-D123</f>
        <v>575000</v>
      </c>
      <c r="K123" s="40">
        <f>+J123-E123</f>
        <v>0</v>
      </c>
      <c r="L123" s="40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2.9" customHeight="1" x14ac:dyDescent="0.25">
      <c r="A124" s="7"/>
      <c r="B124" s="21"/>
      <c r="C124" s="21"/>
      <c r="D124" s="21"/>
      <c r="E124" s="21"/>
      <c r="F124" s="21"/>
      <c r="G124" s="8"/>
      <c r="H124" s="40"/>
      <c r="I124" s="40"/>
      <c r="J124" s="40"/>
      <c r="K124" s="40"/>
      <c r="L124" s="40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2.9" customHeight="1" x14ac:dyDescent="0.25">
      <c r="A125" s="9" t="s">
        <v>70</v>
      </c>
      <c r="B125" s="10"/>
      <c r="C125" s="10"/>
      <c r="D125" s="10"/>
      <c r="E125" s="10"/>
      <c r="F125" s="10"/>
      <c r="G125" s="8"/>
      <c r="H125" s="40"/>
      <c r="I125" s="40"/>
      <c r="J125" s="40"/>
      <c r="K125" s="40"/>
      <c r="L125" s="40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2.9" customHeight="1" x14ac:dyDescent="0.25">
      <c r="A126" s="11" t="s">
        <v>10</v>
      </c>
      <c r="B126" s="10">
        <v>2</v>
      </c>
      <c r="C126" s="10">
        <f>(D126-B126)</f>
        <v>249998</v>
      </c>
      <c r="D126" s="10">
        <v>250000</v>
      </c>
      <c r="E126" s="10">
        <f>(F126-D126)</f>
        <v>0</v>
      </c>
      <c r="F126" s="10">
        <v>250000</v>
      </c>
      <c r="G126" s="8"/>
      <c r="H126" s="40"/>
      <c r="I126" s="40"/>
      <c r="J126" s="40"/>
      <c r="K126" s="40"/>
      <c r="L126" s="40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2.9" customHeight="1" x14ac:dyDescent="0.25">
      <c r="A127" s="7" t="s">
        <v>11</v>
      </c>
      <c r="B127" s="18">
        <f>SUM(B126:B126)</f>
        <v>2</v>
      </c>
      <c r="C127" s="18">
        <f>SUM(C126:C126)</f>
        <v>249998</v>
      </c>
      <c r="D127" s="18">
        <f>SUM(D126:D126)</f>
        <v>250000</v>
      </c>
      <c r="E127" s="18">
        <f>SUM(E126:E126)</f>
        <v>0</v>
      </c>
      <c r="F127" s="18">
        <f>SUM(F126:F126)</f>
        <v>250000</v>
      </c>
      <c r="G127" s="8"/>
      <c r="H127" s="40">
        <f>+D127-B127</f>
        <v>249998</v>
      </c>
      <c r="I127" s="40">
        <f>+H127-C127</f>
        <v>0</v>
      </c>
      <c r="J127" s="40">
        <f>+F127-D127</f>
        <v>0</v>
      </c>
      <c r="K127" s="40">
        <f>+J127-E127</f>
        <v>0</v>
      </c>
      <c r="L127" s="40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2.9" customHeight="1" x14ac:dyDescent="0.25">
      <c r="A128" s="7"/>
      <c r="B128" s="21"/>
      <c r="C128" s="21"/>
      <c r="D128" s="21"/>
      <c r="E128" s="21"/>
      <c r="F128" s="21"/>
      <c r="G128" s="8"/>
      <c r="H128" s="40"/>
      <c r="I128" s="40"/>
      <c r="J128" s="40"/>
      <c r="K128" s="40"/>
      <c r="L128" s="40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2.9" customHeight="1" x14ac:dyDescent="0.25">
      <c r="A129" s="9" t="s">
        <v>77</v>
      </c>
      <c r="B129" s="10"/>
      <c r="C129" s="10"/>
      <c r="D129" s="10"/>
      <c r="E129" s="10"/>
      <c r="F129" s="10"/>
      <c r="G129" s="8"/>
      <c r="H129" s="40"/>
      <c r="I129" s="40"/>
      <c r="J129" s="40"/>
      <c r="K129" s="40"/>
      <c r="L129" s="40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2.9" customHeight="1" x14ac:dyDescent="0.25">
      <c r="A130" s="11" t="s">
        <v>10</v>
      </c>
      <c r="B130" s="10">
        <v>69110300</v>
      </c>
      <c r="C130" s="10">
        <f>(D130-B130)</f>
        <v>35074373</v>
      </c>
      <c r="D130" s="10">
        <v>104184673</v>
      </c>
      <c r="E130" s="10">
        <f>(F130-D130)</f>
        <v>78944</v>
      </c>
      <c r="F130" s="10">
        <v>104263617</v>
      </c>
      <c r="G130" s="8"/>
      <c r="H130" s="40"/>
      <c r="I130" s="40"/>
      <c r="J130" s="40"/>
      <c r="K130" s="40"/>
      <c r="L130" s="40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2.9" customHeight="1" x14ac:dyDescent="0.25">
      <c r="A131" s="7" t="s">
        <v>11</v>
      </c>
      <c r="B131" s="18">
        <f>SUM(B130:B130)</f>
        <v>69110300</v>
      </c>
      <c r="C131" s="18">
        <f>SUM(C130:C130)</f>
        <v>35074373</v>
      </c>
      <c r="D131" s="18">
        <f>SUM(D130:D130)</f>
        <v>104184673</v>
      </c>
      <c r="E131" s="18">
        <f>SUM(E130:E130)</f>
        <v>78944</v>
      </c>
      <c r="F131" s="18">
        <f>SUM(F130:F130)</f>
        <v>104263617</v>
      </c>
      <c r="G131" s="8"/>
      <c r="H131" s="40">
        <f>+D131-B131</f>
        <v>35074373</v>
      </c>
      <c r="I131" s="40">
        <f>+H131-C131</f>
        <v>0</v>
      </c>
      <c r="J131" s="40">
        <f>+F131-D131</f>
        <v>78944</v>
      </c>
      <c r="K131" s="40">
        <f>+J131-E131</f>
        <v>0</v>
      </c>
      <c r="L131" s="40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2.9" customHeight="1" x14ac:dyDescent="0.25">
      <c r="A132" s="7"/>
      <c r="B132" s="21"/>
      <c r="C132" s="21"/>
      <c r="D132" s="21"/>
      <c r="E132" s="21"/>
      <c r="F132" s="21"/>
      <c r="G132" s="8"/>
      <c r="H132" s="40"/>
      <c r="I132" s="40"/>
      <c r="J132" s="40"/>
      <c r="K132" s="40"/>
      <c r="L132" s="40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2.9" customHeight="1" x14ac:dyDescent="0.25">
      <c r="A133" s="9" t="s">
        <v>68</v>
      </c>
      <c r="B133" s="10"/>
      <c r="C133" s="10"/>
      <c r="D133" s="10"/>
      <c r="E133" s="10"/>
      <c r="F133" s="10"/>
      <c r="G133" s="8"/>
      <c r="H133" s="40"/>
      <c r="I133" s="40"/>
      <c r="J133" s="40"/>
      <c r="K133" s="40"/>
      <c r="L133" s="40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2" customHeight="1" x14ac:dyDescent="0.25">
      <c r="A134" s="11" t="s">
        <v>14</v>
      </c>
      <c r="B134" s="10">
        <v>121005</v>
      </c>
      <c r="C134" s="10">
        <f>(D134-B134)</f>
        <v>50513</v>
      </c>
      <c r="D134" s="10">
        <v>171518</v>
      </c>
      <c r="E134" s="10">
        <f>(F134-D134)</f>
        <v>0</v>
      </c>
      <c r="F134" s="10">
        <v>171518</v>
      </c>
      <c r="G134" s="8"/>
      <c r="H134" s="40"/>
      <c r="I134" s="40"/>
      <c r="J134" s="40"/>
      <c r="K134" s="40"/>
      <c r="L134" s="40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2.9" customHeight="1" x14ac:dyDescent="0.25">
      <c r="A135" s="7" t="s">
        <v>11</v>
      </c>
      <c r="B135" s="18">
        <f>SUM(B134:B134)</f>
        <v>121005</v>
      </c>
      <c r="C135" s="18">
        <f>SUM(C134:C134)</f>
        <v>50513</v>
      </c>
      <c r="D135" s="18">
        <f>SUM(D134:D134)</f>
        <v>171518</v>
      </c>
      <c r="E135" s="18">
        <f>SUM(E134:E134)</f>
        <v>0</v>
      </c>
      <c r="F135" s="18">
        <f>SUM(F134:F134)</f>
        <v>171518</v>
      </c>
      <c r="G135" s="8"/>
      <c r="H135" s="40">
        <f>+D135-B135</f>
        <v>50513</v>
      </c>
      <c r="I135" s="40">
        <f>+H135-C135</f>
        <v>0</v>
      </c>
      <c r="J135" s="40">
        <f>+F135-D135</f>
        <v>0</v>
      </c>
      <c r="K135" s="40">
        <f>+J135-E135</f>
        <v>0</v>
      </c>
      <c r="L135" s="40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7" spans="1:30" ht="12.9" hidden="1" customHeight="1" x14ac:dyDescent="0.25">
      <c r="A137" s="9" t="s">
        <v>26</v>
      </c>
      <c r="B137" s="10"/>
      <c r="C137" s="10"/>
      <c r="D137" s="10"/>
      <c r="E137" s="10"/>
      <c r="F137" s="10"/>
      <c r="G137" s="8"/>
      <c r="H137" s="40"/>
      <c r="I137" s="40"/>
      <c r="J137" s="40"/>
      <c r="K137" s="40"/>
      <c r="L137" s="40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2.9" hidden="1" customHeight="1" x14ac:dyDescent="0.25">
      <c r="A138" s="11" t="s">
        <v>10</v>
      </c>
      <c r="B138" s="10">
        <v>0</v>
      </c>
      <c r="C138" s="10">
        <f>(D138-B138)</f>
        <v>0</v>
      </c>
      <c r="D138" s="10">
        <v>0</v>
      </c>
      <c r="E138" s="10">
        <f>(F138-D138)</f>
        <v>0</v>
      </c>
      <c r="F138" s="10">
        <v>0</v>
      </c>
      <c r="G138" s="8"/>
      <c r="H138" s="40"/>
      <c r="I138" s="40"/>
      <c r="J138" s="40"/>
      <c r="K138" s="40"/>
      <c r="L138" s="40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2.9" hidden="1" customHeight="1" x14ac:dyDescent="0.25">
      <c r="A139" s="7" t="s">
        <v>11</v>
      </c>
      <c r="B139" s="18">
        <f>SUM(B138:B138)</f>
        <v>0</v>
      </c>
      <c r="C139" s="18">
        <f>SUM(C138:C138)</f>
        <v>0</v>
      </c>
      <c r="D139" s="18">
        <f>SUM(D138:D138)</f>
        <v>0</v>
      </c>
      <c r="E139" s="18">
        <f>SUM(E138:E138)</f>
        <v>0</v>
      </c>
      <c r="F139" s="18">
        <f>SUM(F138:F138)</f>
        <v>0</v>
      </c>
      <c r="G139" s="8"/>
      <c r="H139" s="40"/>
      <c r="I139" s="40"/>
      <c r="J139" s="40"/>
      <c r="K139" s="40"/>
      <c r="L139" s="40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2.9" hidden="1" customHeight="1" x14ac:dyDescent="0.25">
      <c r="A140" s="7"/>
      <c r="B140" s="12"/>
      <c r="C140" s="12"/>
      <c r="D140" s="12"/>
      <c r="E140" s="12"/>
      <c r="F140" s="12"/>
      <c r="G140" s="8"/>
      <c r="H140" s="40"/>
      <c r="I140" s="40"/>
      <c r="J140" s="40"/>
      <c r="K140" s="40"/>
      <c r="L140" s="40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2.9" customHeight="1" x14ac:dyDescent="0.25">
      <c r="A141" s="9" t="s">
        <v>27</v>
      </c>
      <c r="B141" s="10"/>
      <c r="C141" s="10"/>
      <c r="D141" s="10"/>
      <c r="E141" s="10"/>
      <c r="F141" s="10"/>
      <c r="G141" s="8"/>
      <c r="H141" s="40"/>
      <c r="I141" s="40"/>
      <c r="J141" s="40"/>
      <c r="K141" s="40"/>
      <c r="L141" s="40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2.9" customHeight="1" x14ac:dyDescent="0.25">
      <c r="A142" s="11" t="s">
        <v>13</v>
      </c>
      <c r="B142" s="10">
        <v>208073020</v>
      </c>
      <c r="C142" s="10">
        <f>(D142-B142)</f>
        <v>-2945524</v>
      </c>
      <c r="D142" s="10">
        <v>205127496</v>
      </c>
      <c r="E142" s="10">
        <f>(F142-D142)</f>
        <v>-3758334</v>
      </c>
      <c r="F142" s="10">
        <v>201369162</v>
      </c>
      <c r="G142" s="8"/>
      <c r="H142" s="40"/>
      <c r="I142" s="40"/>
      <c r="J142" s="40"/>
      <c r="K142" s="40"/>
      <c r="L142" s="40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2.9" customHeight="1" x14ac:dyDescent="0.25">
      <c r="A143" s="11" t="s">
        <v>14</v>
      </c>
      <c r="B143" s="10">
        <v>5100465</v>
      </c>
      <c r="C143" s="10">
        <f>(D143-B143)</f>
        <v>488498</v>
      </c>
      <c r="D143" s="10">
        <v>5588963</v>
      </c>
      <c r="E143" s="10">
        <f>(F143-D143)</f>
        <v>-213810</v>
      </c>
      <c r="F143" s="10">
        <v>5375153</v>
      </c>
      <c r="G143" s="8"/>
      <c r="H143" s="40"/>
      <c r="I143" s="40"/>
      <c r="J143" s="40"/>
      <c r="K143" s="40"/>
      <c r="L143" s="40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2.9" customHeight="1" x14ac:dyDescent="0.25">
      <c r="A144" s="11" t="s">
        <v>15</v>
      </c>
      <c r="B144" s="10">
        <v>10820404</v>
      </c>
      <c r="C144" s="10">
        <f>(D144-B144)</f>
        <v>-1159465</v>
      </c>
      <c r="D144" s="10">
        <v>9660939</v>
      </c>
      <c r="E144" s="10">
        <f>(F144-D144)</f>
        <v>-2239925</v>
      </c>
      <c r="F144" s="10">
        <v>7421014</v>
      </c>
      <c r="G144" s="8"/>
      <c r="H144" s="40"/>
      <c r="I144" s="40"/>
      <c r="J144" s="40"/>
      <c r="K144" s="40"/>
      <c r="L144" s="40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2.9" customHeight="1" x14ac:dyDescent="0.25">
      <c r="A145" s="11" t="s">
        <v>10</v>
      </c>
      <c r="B145" s="10">
        <v>370751</v>
      </c>
      <c r="C145" s="10">
        <f>(D145-B145)</f>
        <v>-370751</v>
      </c>
      <c r="D145" s="10">
        <v>0</v>
      </c>
      <c r="E145" s="10">
        <f>(F145-D145)</f>
        <v>0</v>
      </c>
      <c r="F145" s="10">
        <v>0</v>
      </c>
      <c r="G145" s="8"/>
      <c r="H145" s="40"/>
      <c r="I145" s="40"/>
      <c r="J145" s="40"/>
      <c r="K145" s="40"/>
      <c r="L145" s="40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2.9" customHeight="1" x14ac:dyDescent="0.25">
      <c r="A146" s="11" t="s">
        <v>17</v>
      </c>
      <c r="B146" s="10">
        <v>8162000</v>
      </c>
      <c r="C146" s="10">
        <f>(D146-B146)</f>
        <v>685226</v>
      </c>
      <c r="D146" s="10">
        <v>8847226</v>
      </c>
      <c r="E146" s="10">
        <f>(F146-D146)</f>
        <v>-1200226</v>
      </c>
      <c r="F146" s="10">
        <v>7647000</v>
      </c>
      <c r="G146" s="8"/>
      <c r="H146" s="40"/>
      <c r="I146" s="40"/>
      <c r="J146" s="40"/>
      <c r="K146" s="40"/>
      <c r="L146" s="40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2.9" customHeight="1" x14ac:dyDescent="0.25">
      <c r="A147" s="7" t="s">
        <v>11</v>
      </c>
      <c r="B147" s="18">
        <f>SUM(B142:B146)</f>
        <v>232526640</v>
      </c>
      <c r="C147" s="18">
        <f>SUM(C142:C146)</f>
        <v>-3302016</v>
      </c>
      <c r="D147" s="18">
        <f>SUM(D142:D146)</f>
        <v>229224624</v>
      </c>
      <c r="E147" s="18">
        <f>SUM(E142:E146)</f>
        <v>-7412295</v>
      </c>
      <c r="F147" s="18">
        <f>SUM(F142:F146)</f>
        <v>221812329</v>
      </c>
      <c r="G147" s="8"/>
      <c r="H147" s="40">
        <f>+D147-B147</f>
        <v>-3302016</v>
      </c>
      <c r="I147" s="40">
        <f>+H147-C147</f>
        <v>0</v>
      </c>
      <c r="J147" s="40">
        <f>+F147-D147</f>
        <v>-7412295</v>
      </c>
      <c r="K147" s="40">
        <f>+J147-E147</f>
        <v>0</v>
      </c>
      <c r="L147" s="40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2.9" customHeight="1" x14ac:dyDescent="0.25">
      <c r="A148" s="7"/>
      <c r="B148" s="12"/>
      <c r="C148" s="12"/>
      <c r="D148" s="12"/>
      <c r="E148" s="12"/>
      <c r="F148" s="12"/>
      <c r="G148" s="8"/>
      <c r="H148" s="40"/>
      <c r="I148" s="40"/>
      <c r="J148" s="40"/>
      <c r="K148" s="40"/>
      <c r="L148" s="40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2.9" customHeight="1" x14ac:dyDescent="0.25">
      <c r="A149" s="9" t="s">
        <v>28</v>
      </c>
      <c r="B149" s="10"/>
      <c r="C149" s="10"/>
      <c r="D149" s="10"/>
      <c r="E149" s="10"/>
      <c r="F149" s="10"/>
      <c r="G149" s="8"/>
      <c r="H149" s="40"/>
      <c r="I149" s="40"/>
      <c r="J149" s="40"/>
      <c r="K149" s="40"/>
      <c r="L149" s="40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2.9" customHeight="1" x14ac:dyDescent="0.25">
      <c r="A150" s="11" t="s">
        <v>13</v>
      </c>
      <c r="B150" s="10">
        <v>98382318</v>
      </c>
      <c r="C150" s="10">
        <f>(D150-B150)</f>
        <v>-1115460</v>
      </c>
      <c r="D150" s="10">
        <v>97266858</v>
      </c>
      <c r="E150" s="10">
        <f>(F150-D150)</f>
        <v>-12160</v>
      </c>
      <c r="F150" s="10">
        <v>97254698</v>
      </c>
      <c r="G150" s="8"/>
      <c r="H150" s="40"/>
      <c r="I150" s="40"/>
      <c r="J150" s="40"/>
      <c r="K150" s="40"/>
      <c r="L150" s="40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2.9" customHeight="1" x14ac:dyDescent="0.25">
      <c r="A151" s="11" t="s">
        <v>14</v>
      </c>
      <c r="B151" s="10">
        <v>17054327</v>
      </c>
      <c r="C151" s="10">
        <f>(D151-B151)</f>
        <v>-6397753</v>
      </c>
      <c r="D151" s="10">
        <v>10656574</v>
      </c>
      <c r="E151" s="10">
        <f>(F151-D151)</f>
        <v>0</v>
      </c>
      <c r="F151" s="10">
        <v>10656574</v>
      </c>
      <c r="G151" s="8"/>
      <c r="H151" s="40"/>
      <c r="I151" s="40"/>
      <c r="J151" s="40"/>
      <c r="K151" s="40"/>
      <c r="L151" s="40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2.9" customHeight="1" x14ac:dyDescent="0.25">
      <c r="A152" s="11" t="s">
        <v>15</v>
      </c>
      <c r="B152" s="10">
        <v>2390868</v>
      </c>
      <c r="C152" s="10">
        <f>(D152-B152)</f>
        <v>1000</v>
      </c>
      <c r="D152" s="10">
        <v>2391868</v>
      </c>
      <c r="E152" s="10">
        <f>(F152-D152)</f>
        <v>0</v>
      </c>
      <c r="F152" s="10">
        <v>2391868</v>
      </c>
      <c r="G152" s="8"/>
      <c r="H152" s="40"/>
      <c r="I152" s="40"/>
      <c r="J152" s="40"/>
      <c r="K152" s="40"/>
      <c r="L152" s="40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2.9" customHeight="1" x14ac:dyDescent="0.25">
      <c r="A153" s="11" t="s">
        <v>10</v>
      </c>
      <c r="B153" s="10">
        <v>149032</v>
      </c>
      <c r="C153" s="10">
        <f>(D153-B153)</f>
        <v>-149032</v>
      </c>
      <c r="D153" s="10">
        <v>0</v>
      </c>
      <c r="E153" s="10">
        <f>(F153-D153)</f>
        <v>0</v>
      </c>
      <c r="F153" s="10">
        <v>0</v>
      </c>
      <c r="G153" s="8"/>
      <c r="H153" s="40"/>
      <c r="I153" s="40"/>
      <c r="J153" s="40"/>
      <c r="K153" s="40"/>
      <c r="L153" s="40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2.9" customHeight="1" x14ac:dyDescent="0.25">
      <c r="A154" s="7" t="s">
        <v>11</v>
      </c>
      <c r="B154" s="18">
        <f>SUM(B150:B153)</f>
        <v>117976545</v>
      </c>
      <c r="C154" s="18">
        <f>SUM(C150:C153)</f>
        <v>-7661245</v>
      </c>
      <c r="D154" s="18">
        <f>SUM(D150:D153)</f>
        <v>110315300</v>
      </c>
      <c r="E154" s="18">
        <f>SUM(E150:E153)</f>
        <v>-12160</v>
      </c>
      <c r="F154" s="18">
        <f>SUM(F150:F153)</f>
        <v>110303140</v>
      </c>
      <c r="G154" s="8"/>
      <c r="H154" s="40">
        <f>+D154-B154</f>
        <v>-7661245</v>
      </c>
      <c r="I154" s="40">
        <f>+H154-C154</f>
        <v>0</v>
      </c>
      <c r="J154" s="40">
        <f>+F154-D154</f>
        <v>-12160</v>
      </c>
      <c r="K154" s="40">
        <f>+J154-E154</f>
        <v>0</v>
      </c>
      <c r="L154" s="40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2.9" customHeight="1" x14ac:dyDescent="0.25">
      <c r="A155" s="7"/>
      <c r="B155" s="12"/>
      <c r="C155" s="12"/>
      <c r="D155" s="12"/>
      <c r="E155" s="12"/>
      <c r="F155" s="12"/>
      <c r="G155" s="8"/>
      <c r="H155" s="40"/>
      <c r="I155" s="40"/>
      <c r="J155" s="40"/>
      <c r="K155" s="40"/>
      <c r="L155" s="40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2.9" customHeight="1" x14ac:dyDescent="0.25">
      <c r="A156" s="9" t="s">
        <v>29</v>
      </c>
      <c r="B156" s="10"/>
      <c r="C156" s="10"/>
      <c r="D156" s="10"/>
      <c r="E156" s="10"/>
      <c r="F156" s="10"/>
      <c r="G156" s="8"/>
      <c r="H156" s="40"/>
      <c r="I156" s="40"/>
      <c r="J156" s="40"/>
      <c r="K156" s="40"/>
      <c r="L156" s="40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2.9" customHeight="1" x14ac:dyDescent="0.25">
      <c r="A157" s="11" t="s">
        <v>13</v>
      </c>
      <c r="B157" s="10">
        <v>17168958</v>
      </c>
      <c r="C157" s="10">
        <f>(D157-B157)</f>
        <v>-518500</v>
      </c>
      <c r="D157" s="10">
        <v>16650458</v>
      </c>
      <c r="E157" s="10">
        <f>(F157-D157)</f>
        <v>-37178</v>
      </c>
      <c r="F157" s="10">
        <v>16613280</v>
      </c>
      <c r="G157" s="8"/>
      <c r="H157" s="40"/>
      <c r="I157" s="40"/>
      <c r="J157" s="40"/>
      <c r="K157" s="40"/>
      <c r="L157" s="40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2.9" customHeight="1" x14ac:dyDescent="0.25">
      <c r="A158" s="11" t="s">
        <v>14</v>
      </c>
      <c r="B158" s="10">
        <v>5026688</v>
      </c>
      <c r="C158" s="10">
        <f>(D158-B158)</f>
        <v>133723</v>
      </c>
      <c r="D158" s="10">
        <v>5160411</v>
      </c>
      <c r="E158" s="10">
        <f>(F158-D158)</f>
        <v>-56015</v>
      </c>
      <c r="F158" s="10">
        <v>5104396</v>
      </c>
      <c r="G158" s="8"/>
      <c r="H158" s="40"/>
      <c r="I158" s="40"/>
      <c r="J158" s="40"/>
      <c r="K158" s="40"/>
      <c r="L158" s="40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2.9" customHeight="1" x14ac:dyDescent="0.25">
      <c r="A159" s="11" t="s">
        <v>15</v>
      </c>
      <c r="B159" s="10">
        <v>26455321</v>
      </c>
      <c r="C159" s="10">
        <f>(D159-B159)</f>
        <v>-1487725</v>
      </c>
      <c r="D159" s="10">
        <v>24967596</v>
      </c>
      <c r="E159" s="10">
        <f>(F159-D159)</f>
        <v>1495615</v>
      </c>
      <c r="F159" s="10">
        <v>26463211</v>
      </c>
      <c r="G159" s="8"/>
      <c r="H159" s="40"/>
      <c r="I159" s="40"/>
      <c r="J159" s="40"/>
      <c r="K159" s="40"/>
      <c r="L159" s="40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2.9" customHeight="1" x14ac:dyDescent="0.25">
      <c r="A160" s="11" t="s">
        <v>10</v>
      </c>
      <c r="B160" s="10">
        <v>67500</v>
      </c>
      <c r="C160" s="10">
        <f>(D160-B160)</f>
        <v>-67500</v>
      </c>
      <c r="D160" s="10">
        <v>0</v>
      </c>
      <c r="E160" s="10">
        <f>(F160-D160)</f>
        <v>0</v>
      </c>
      <c r="F160" s="10">
        <v>0</v>
      </c>
      <c r="G160" s="8"/>
      <c r="H160" s="40"/>
      <c r="I160" s="40"/>
      <c r="J160" s="40"/>
      <c r="K160" s="40"/>
      <c r="L160" s="40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2.9" customHeight="1" x14ac:dyDescent="0.25">
      <c r="A161" s="7" t="s">
        <v>11</v>
      </c>
      <c r="B161" s="18">
        <f>SUM(B157:B160)</f>
        <v>48718467</v>
      </c>
      <c r="C161" s="18">
        <f t="shared" ref="C161:F161" si="7">SUM(C157:C160)</f>
        <v>-1940002</v>
      </c>
      <c r="D161" s="18">
        <f t="shared" si="7"/>
        <v>46778465</v>
      </c>
      <c r="E161" s="18">
        <f t="shared" si="7"/>
        <v>1402422</v>
      </c>
      <c r="F161" s="18">
        <f t="shared" si="7"/>
        <v>48180887</v>
      </c>
      <c r="G161" s="8"/>
      <c r="H161" s="40">
        <f>+D161-B161</f>
        <v>-1940002</v>
      </c>
      <c r="I161" s="40">
        <f>+H161-C161</f>
        <v>0</v>
      </c>
      <c r="J161" s="40">
        <f>+F161-D161</f>
        <v>1402422</v>
      </c>
      <c r="K161" s="40">
        <f>+J161-E161</f>
        <v>0</v>
      </c>
      <c r="L161" s="40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2.9" customHeight="1" x14ac:dyDescent="0.25">
      <c r="A162" s="7"/>
      <c r="B162" s="12"/>
      <c r="C162" s="12"/>
      <c r="D162" s="12"/>
      <c r="E162" s="12"/>
      <c r="F162" s="12"/>
      <c r="G162" s="8"/>
      <c r="H162" s="40"/>
      <c r="I162" s="40"/>
      <c r="J162" s="40"/>
      <c r="K162" s="40"/>
      <c r="L162" s="40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2.9" customHeight="1" x14ac:dyDescent="0.25">
      <c r="A163" s="9" t="s">
        <v>57</v>
      </c>
      <c r="B163" s="10"/>
      <c r="C163" s="10"/>
      <c r="D163" s="10"/>
      <c r="E163" s="10"/>
      <c r="F163" s="10"/>
      <c r="G163" s="8"/>
      <c r="H163" s="40"/>
      <c r="I163" s="40"/>
      <c r="J163" s="40"/>
      <c r="K163" s="40"/>
      <c r="L163" s="40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2.9" customHeight="1" x14ac:dyDescent="0.25">
      <c r="A164" s="11" t="s">
        <v>14</v>
      </c>
      <c r="B164" s="10">
        <v>4483192</v>
      </c>
      <c r="C164" s="10">
        <f>(D164-B164)</f>
        <v>16808</v>
      </c>
      <c r="D164" s="10">
        <v>4500000</v>
      </c>
      <c r="E164" s="10">
        <f>(F164-D164)</f>
        <v>0</v>
      </c>
      <c r="F164" s="10">
        <v>4500000</v>
      </c>
      <c r="G164" s="8"/>
      <c r="H164" s="40"/>
      <c r="I164" s="40"/>
      <c r="J164" s="40"/>
      <c r="K164" s="40"/>
      <c r="L164" s="40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2.9" customHeight="1" x14ac:dyDescent="0.25">
      <c r="A165" s="11" t="s">
        <v>15</v>
      </c>
      <c r="B165" s="10">
        <v>7463291</v>
      </c>
      <c r="C165" s="10">
        <f>(D165-B165)</f>
        <v>3001709</v>
      </c>
      <c r="D165" s="10">
        <v>10465000</v>
      </c>
      <c r="E165" s="10">
        <f>(F165-D165)</f>
        <v>-2000000</v>
      </c>
      <c r="F165" s="10">
        <v>8465000</v>
      </c>
      <c r="G165" s="8"/>
      <c r="H165" s="40"/>
      <c r="I165" s="40"/>
      <c r="J165" s="40"/>
      <c r="K165" s="40"/>
      <c r="L165" s="40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2.9" customHeight="1" x14ac:dyDescent="0.25">
      <c r="A166" s="7" t="s">
        <v>11</v>
      </c>
      <c r="B166" s="18">
        <f>SUM(B164:B165)</f>
        <v>11946483</v>
      </c>
      <c r="C166" s="18">
        <f>SUM(C164:C165)</f>
        <v>3018517</v>
      </c>
      <c r="D166" s="18">
        <f>SUM(D164:D165)</f>
        <v>14965000</v>
      </c>
      <c r="E166" s="18">
        <f>SUM(E164:E165)</f>
        <v>-2000000</v>
      </c>
      <c r="F166" s="18">
        <f>SUM(F164:F165)</f>
        <v>12965000</v>
      </c>
      <c r="G166" s="8"/>
      <c r="H166" s="40">
        <f>+D166-B166</f>
        <v>3018517</v>
      </c>
      <c r="I166" s="40">
        <f>+H166-C166</f>
        <v>0</v>
      </c>
      <c r="J166" s="40">
        <f>+F166-D166</f>
        <v>-2000000</v>
      </c>
      <c r="K166" s="40">
        <f>+J166-E166</f>
        <v>0</v>
      </c>
      <c r="L166" s="40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2.9" customHeight="1" x14ac:dyDescent="0.25">
      <c r="A167" s="7"/>
      <c r="B167" s="12"/>
      <c r="C167" s="12"/>
      <c r="D167" s="12"/>
      <c r="E167" s="12"/>
      <c r="F167" s="12"/>
      <c r="G167" s="8"/>
      <c r="H167" s="40"/>
      <c r="I167" s="40"/>
      <c r="J167" s="40"/>
      <c r="K167" s="40"/>
      <c r="L167" s="40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2.9" customHeight="1" x14ac:dyDescent="0.25">
      <c r="A168" s="9" t="s">
        <v>30</v>
      </c>
      <c r="B168" s="10"/>
      <c r="C168" s="10"/>
      <c r="D168" s="10"/>
      <c r="E168" s="10"/>
      <c r="F168" s="10"/>
      <c r="G168" s="8"/>
      <c r="H168" s="40"/>
      <c r="I168" s="40"/>
      <c r="J168" s="40"/>
      <c r="K168" s="40"/>
      <c r="L168" s="40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2.9" customHeight="1" x14ac:dyDescent="0.25">
      <c r="A169" s="11" t="s">
        <v>13</v>
      </c>
      <c r="B169" s="10">
        <v>35306130</v>
      </c>
      <c r="C169" s="10">
        <f>(D169-B169)</f>
        <v>-81878</v>
      </c>
      <c r="D169" s="10">
        <v>35224252</v>
      </c>
      <c r="E169" s="10">
        <f>(F169-D169)</f>
        <v>230002</v>
      </c>
      <c r="F169" s="10">
        <v>35454254</v>
      </c>
      <c r="G169" s="8"/>
      <c r="H169" s="40"/>
      <c r="I169" s="40"/>
      <c r="J169" s="40"/>
      <c r="K169" s="40"/>
      <c r="L169" s="40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2.9" customHeight="1" x14ac:dyDescent="0.25">
      <c r="A170" s="11" t="s">
        <v>14</v>
      </c>
      <c r="B170" s="10">
        <v>2750124</v>
      </c>
      <c r="C170" s="10">
        <f>(D170-B170)</f>
        <v>-426047</v>
      </c>
      <c r="D170" s="10">
        <v>2324077</v>
      </c>
      <c r="E170" s="10">
        <f>(F170-D170)</f>
        <v>0</v>
      </c>
      <c r="F170" s="10">
        <v>2324077</v>
      </c>
      <c r="G170" s="8"/>
      <c r="H170" s="40"/>
      <c r="I170" s="40"/>
      <c r="J170" s="40"/>
      <c r="K170" s="40"/>
      <c r="L170" s="40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2.9" customHeight="1" x14ac:dyDescent="0.25">
      <c r="A171" s="11" t="s">
        <v>15</v>
      </c>
      <c r="B171" s="10">
        <v>2230116</v>
      </c>
      <c r="C171" s="10">
        <f>(D171-B171)</f>
        <v>322543</v>
      </c>
      <c r="D171" s="10">
        <v>2552659</v>
      </c>
      <c r="E171" s="10">
        <f>(F171-D171)</f>
        <v>-250000</v>
      </c>
      <c r="F171" s="10">
        <v>2302659</v>
      </c>
      <c r="G171" s="8"/>
      <c r="H171" s="40"/>
      <c r="I171" s="40"/>
      <c r="J171" s="40"/>
      <c r="K171" s="40"/>
      <c r="L171" s="40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2.9" customHeight="1" x14ac:dyDescent="0.25">
      <c r="A172" s="11" t="s">
        <v>10</v>
      </c>
      <c r="B172" s="10">
        <v>382500</v>
      </c>
      <c r="C172" s="10">
        <f>(D172-B172)</f>
        <v>-382500</v>
      </c>
      <c r="D172" s="10">
        <v>0</v>
      </c>
      <c r="E172" s="10">
        <f>(F172-D172)</f>
        <v>0</v>
      </c>
      <c r="F172" s="10">
        <v>0</v>
      </c>
      <c r="G172" s="8"/>
      <c r="H172" s="40"/>
      <c r="I172" s="40"/>
      <c r="J172" s="40"/>
      <c r="K172" s="40"/>
      <c r="L172" s="40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2.9" customHeight="1" x14ac:dyDescent="0.25">
      <c r="A173" s="7" t="s">
        <v>11</v>
      </c>
      <c r="B173" s="18">
        <f>SUM(B169:B172)</f>
        <v>40668870</v>
      </c>
      <c r="C173" s="18">
        <f t="shared" ref="C173:F173" si="8">SUM(C169:C172)</f>
        <v>-567882</v>
      </c>
      <c r="D173" s="18">
        <f t="shared" si="8"/>
        <v>40100988</v>
      </c>
      <c r="E173" s="18">
        <f t="shared" si="8"/>
        <v>-19998</v>
      </c>
      <c r="F173" s="18">
        <f t="shared" si="8"/>
        <v>40080990</v>
      </c>
      <c r="G173" s="8"/>
      <c r="H173" s="40">
        <f>+D173-B173</f>
        <v>-567882</v>
      </c>
      <c r="I173" s="40">
        <f>+H173-C173</f>
        <v>0</v>
      </c>
      <c r="J173" s="40">
        <f>+F173-D173</f>
        <v>-19998</v>
      </c>
      <c r="K173" s="40">
        <f>+J173-E173</f>
        <v>0</v>
      </c>
      <c r="L173" s="40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2.9" customHeight="1" x14ac:dyDescent="0.25">
      <c r="A174" s="7"/>
      <c r="B174" s="12"/>
      <c r="C174" s="12"/>
      <c r="D174" s="12"/>
      <c r="E174" s="12"/>
      <c r="F174" s="12"/>
      <c r="G174" s="8"/>
      <c r="H174" s="40"/>
      <c r="I174" s="40"/>
      <c r="J174" s="40"/>
      <c r="K174" s="40"/>
      <c r="L174" s="40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2.9" customHeight="1" x14ac:dyDescent="0.25">
      <c r="A175" s="9" t="s">
        <v>31</v>
      </c>
      <c r="B175" s="10"/>
      <c r="C175" s="10"/>
      <c r="D175" s="10"/>
      <c r="E175" s="10"/>
      <c r="F175" s="10"/>
      <c r="G175" s="8"/>
      <c r="H175" s="40"/>
      <c r="I175" s="40"/>
      <c r="J175" s="40"/>
      <c r="K175" s="40"/>
      <c r="L175" s="40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2.9" customHeight="1" x14ac:dyDescent="0.25">
      <c r="A176" s="11" t="s">
        <v>13</v>
      </c>
      <c r="B176" s="10">
        <v>383402</v>
      </c>
      <c r="C176" s="10">
        <f>(D176-B176)</f>
        <v>39369</v>
      </c>
      <c r="D176" s="10">
        <v>422771</v>
      </c>
      <c r="E176" s="10">
        <f>(F176-D176)</f>
        <v>7172</v>
      </c>
      <c r="F176" s="10">
        <v>429943</v>
      </c>
      <c r="G176" s="8"/>
      <c r="H176" s="40"/>
      <c r="I176" s="40"/>
      <c r="J176" s="40"/>
      <c r="K176" s="40"/>
      <c r="L176" s="40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2.9" customHeight="1" x14ac:dyDescent="0.25">
      <c r="A177" s="11" t="s">
        <v>14</v>
      </c>
      <c r="B177" s="10">
        <v>150</v>
      </c>
      <c r="C177" s="10">
        <f>(D177-B177)</f>
        <v>830</v>
      </c>
      <c r="D177" s="10">
        <v>980</v>
      </c>
      <c r="E177" s="10">
        <f>(F177-D177)</f>
        <v>0</v>
      </c>
      <c r="F177" s="10">
        <v>980</v>
      </c>
      <c r="G177" s="8"/>
      <c r="H177" s="40"/>
      <c r="I177" s="40"/>
      <c r="J177" s="40"/>
      <c r="K177" s="40"/>
      <c r="L177" s="40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2.9" customHeight="1" x14ac:dyDescent="0.25">
      <c r="A178" s="11" t="s">
        <v>15</v>
      </c>
      <c r="B178" s="10">
        <v>809</v>
      </c>
      <c r="C178" s="10">
        <f>(D178-B178)</f>
        <v>0</v>
      </c>
      <c r="D178" s="10">
        <v>809</v>
      </c>
      <c r="E178" s="10">
        <f>(F178-D178)</f>
        <v>0</v>
      </c>
      <c r="F178" s="10">
        <v>809</v>
      </c>
      <c r="G178" s="8"/>
      <c r="H178" s="40"/>
      <c r="I178" s="40"/>
      <c r="J178" s="40"/>
      <c r="K178" s="40"/>
      <c r="L178" s="40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2.9" customHeight="1" x14ac:dyDescent="0.25">
      <c r="A179" s="7" t="s">
        <v>11</v>
      </c>
      <c r="B179" s="18">
        <f>SUM(B176:B178)</f>
        <v>384361</v>
      </c>
      <c r="C179" s="18">
        <f>SUM(C176:C178)</f>
        <v>40199</v>
      </c>
      <c r="D179" s="18">
        <f>SUM(D176:D178)</f>
        <v>424560</v>
      </c>
      <c r="E179" s="18">
        <f>SUM(E176:E178)</f>
        <v>7172</v>
      </c>
      <c r="F179" s="18">
        <f>SUM(F176:F178)</f>
        <v>431732</v>
      </c>
      <c r="G179" s="8"/>
      <c r="H179" s="40">
        <f>+D179-B179</f>
        <v>40199</v>
      </c>
      <c r="I179" s="40">
        <f>+H179-C179</f>
        <v>0</v>
      </c>
      <c r="J179" s="40">
        <f>+F179-D179</f>
        <v>7172</v>
      </c>
      <c r="K179" s="40">
        <f>+J179-E179</f>
        <v>0</v>
      </c>
      <c r="L179" s="40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2.9" customHeight="1" x14ac:dyDescent="0.25">
      <c r="A180" s="7"/>
      <c r="B180" s="12"/>
      <c r="C180" s="12"/>
      <c r="D180" s="12"/>
      <c r="E180" s="12"/>
      <c r="F180" s="12"/>
      <c r="G180" s="8"/>
      <c r="H180" s="40"/>
      <c r="I180" s="40"/>
      <c r="J180" s="40"/>
      <c r="K180" s="40"/>
      <c r="L180" s="40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2.9" customHeight="1" x14ac:dyDescent="0.25">
      <c r="A181" s="9" t="s">
        <v>78</v>
      </c>
      <c r="B181" s="10"/>
      <c r="C181" s="10"/>
      <c r="D181" s="10"/>
      <c r="E181" s="10"/>
      <c r="F181" s="10"/>
      <c r="G181" s="8"/>
      <c r="H181" s="40"/>
      <c r="I181" s="40"/>
      <c r="J181" s="40"/>
      <c r="K181" s="40"/>
      <c r="L181" s="40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2.9" customHeight="1" x14ac:dyDescent="0.25">
      <c r="A182" s="11" t="s">
        <v>13</v>
      </c>
      <c r="B182" s="10">
        <v>1779986</v>
      </c>
      <c r="C182" s="10">
        <f>(D182-B182)</f>
        <v>269422</v>
      </c>
      <c r="D182" s="10">
        <v>2049408</v>
      </c>
      <c r="E182" s="10">
        <f>(F182-D182)</f>
        <v>93111</v>
      </c>
      <c r="F182" s="10">
        <v>2142519</v>
      </c>
      <c r="G182" s="8"/>
      <c r="H182" s="40"/>
      <c r="I182" s="40"/>
      <c r="J182" s="40"/>
      <c r="K182" s="40"/>
      <c r="L182" s="40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2.9" customHeight="1" x14ac:dyDescent="0.25">
      <c r="A183" s="11" t="s">
        <v>14</v>
      </c>
      <c r="B183" s="10">
        <v>32821</v>
      </c>
      <c r="C183" s="10">
        <f>(D183-B183)</f>
        <v>42136</v>
      </c>
      <c r="D183" s="10">
        <v>74957</v>
      </c>
      <c r="E183" s="10">
        <f>(F183-D183)</f>
        <v>-40300</v>
      </c>
      <c r="F183" s="10">
        <v>34657</v>
      </c>
      <c r="G183" s="8"/>
      <c r="H183" s="40"/>
      <c r="I183" s="40"/>
      <c r="J183" s="40"/>
      <c r="K183" s="40"/>
      <c r="L183" s="40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2.9" customHeight="1" x14ac:dyDescent="0.25">
      <c r="A184" s="11" t="s">
        <v>15</v>
      </c>
      <c r="B184" s="10">
        <v>10274</v>
      </c>
      <c r="C184" s="10">
        <f>(D184-B184)</f>
        <v>12457</v>
      </c>
      <c r="D184" s="10">
        <v>22731</v>
      </c>
      <c r="E184" s="10">
        <f>(F184-D184)</f>
        <v>-9700</v>
      </c>
      <c r="F184" s="10">
        <v>13031</v>
      </c>
      <c r="G184" s="8"/>
      <c r="H184" s="40"/>
      <c r="I184" s="40"/>
      <c r="J184" s="40"/>
      <c r="K184" s="40"/>
      <c r="L184" s="40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2.9" customHeight="1" x14ac:dyDescent="0.25">
      <c r="A185" s="7" t="s">
        <v>11</v>
      </c>
      <c r="B185" s="18">
        <f>SUM(B182:B184)</f>
        <v>1823081</v>
      </c>
      <c r="C185" s="18">
        <f>SUM(C182:C184)</f>
        <v>324015</v>
      </c>
      <c r="D185" s="18">
        <f>SUM(D182:D184)</f>
        <v>2147096</v>
      </c>
      <c r="E185" s="18">
        <f>SUM(E182:E184)</f>
        <v>43111</v>
      </c>
      <c r="F185" s="18">
        <f>SUM(F182:F184)</f>
        <v>2190207</v>
      </c>
      <c r="G185" s="8"/>
      <c r="H185" s="40">
        <f>+D185-B185</f>
        <v>324015</v>
      </c>
      <c r="I185" s="40">
        <f>+H185-C185</f>
        <v>0</v>
      </c>
      <c r="J185" s="40">
        <f>+F185-D185</f>
        <v>43111</v>
      </c>
      <c r="K185" s="40">
        <f>+J185-E185</f>
        <v>0</v>
      </c>
      <c r="L185" s="40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2.9" customHeight="1" x14ac:dyDescent="0.25">
      <c r="B186" s="14"/>
      <c r="C186" s="14"/>
      <c r="D186" s="14"/>
      <c r="E186" s="14"/>
      <c r="F186" s="14"/>
      <c r="G186" s="8"/>
      <c r="H186" s="40"/>
      <c r="I186" s="40"/>
      <c r="J186" s="40"/>
      <c r="K186" s="40"/>
      <c r="L186" s="40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2.9" customHeight="1" x14ac:dyDescent="0.25">
      <c r="A187" s="9" t="s">
        <v>81</v>
      </c>
      <c r="B187" s="10"/>
      <c r="C187" s="10"/>
      <c r="D187" s="10"/>
      <c r="E187" s="10"/>
      <c r="F187" s="10"/>
      <c r="G187" s="8"/>
      <c r="H187" s="40"/>
      <c r="I187" s="40"/>
      <c r="J187" s="40"/>
      <c r="K187" s="40"/>
      <c r="L187" s="40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2.9" customHeight="1" x14ac:dyDescent="0.25">
      <c r="A188" s="11" t="s">
        <v>13</v>
      </c>
      <c r="B188" s="10">
        <v>17570666</v>
      </c>
      <c r="C188" s="10">
        <f>(D188-B188)</f>
        <v>7066644</v>
      </c>
      <c r="D188" s="10">
        <v>24637310</v>
      </c>
      <c r="E188" s="10">
        <f>(F188-D188)</f>
        <v>-1182966</v>
      </c>
      <c r="F188" s="10">
        <v>23454344</v>
      </c>
      <c r="G188" s="8"/>
      <c r="H188" s="40"/>
      <c r="I188" s="40"/>
      <c r="J188" s="40"/>
      <c r="K188" s="40"/>
      <c r="L188" s="40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2.9" customHeight="1" x14ac:dyDescent="0.25">
      <c r="A189" s="11" t="s">
        <v>14</v>
      </c>
      <c r="B189" s="10">
        <v>77339474</v>
      </c>
      <c r="C189" s="10">
        <f>(D189-B189)</f>
        <v>-559539</v>
      </c>
      <c r="D189" s="10">
        <v>76779935</v>
      </c>
      <c r="E189" s="10">
        <f>(F189-D189)</f>
        <v>2116269</v>
      </c>
      <c r="F189" s="10">
        <v>78896204</v>
      </c>
      <c r="G189" s="8"/>
      <c r="H189" s="40"/>
      <c r="I189" s="40"/>
      <c r="J189" s="40"/>
      <c r="K189" s="40"/>
      <c r="L189" s="40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2.9" customHeight="1" x14ac:dyDescent="0.25">
      <c r="A190" s="11" t="s">
        <v>15</v>
      </c>
      <c r="B190" s="10">
        <v>645815</v>
      </c>
      <c r="C190" s="10">
        <f>(D190-B190)</f>
        <v>666261</v>
      </c>
      <c r="D190" s="10">
        <v>1312076</v>
      </c>
      <c r="E190" s="10">
        <f>(F190-D190)</f>
        <v>-443124</v>
      </c>
      <c r="F190" s="10">
        <v>868952</v>
      </c>
      <c r="G190" s="8"/>
      <c r="H190" s="40"/>
      <c r="I190" s="40"/>
      <c r="J190" s="40"/>
      <c r="K190" s="40"/>
      <c r="L190" s="40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2.9" customHeight="1" x14ac:dyDescent="0.25">
      <c r="A191" s="11" t="s">
        <v>10</v>
      </c>
      <c r="B191" s="10">
        <v>987970</v>
      </c>
      <c r="C191" s="10">
        <f>(D191-B191)</f>
        <v>-987970</v>
      </c>
      <c r="D191" s="10">
        <v>0</v>
      </c>
      <c r="E191" s="10">
        <f>(F191-D191)</f>
        <v>0</v>
      </c>
      <c r="F191" s="10">
        <v>0</v>
      </c>
      <c r="G191" s="8"/>
      <c r="H191" s="40"/>
      <c r="I191" s="40"/>
      <c r="J191" s="40"/>
      <c r="K191" s="40"/>
      <c r="L191" s="40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2.9" customHeight="1" x14ac:dyDescent="0.25">
      <c r="A192" s="7" t="s">
        <v>11</v>
      </c>
      <c r="B192" s="18">
        <f>SUM(B188:B191)</f>
        <v>96543925</v>
      </c>
      <c r="C192" s="18">
        <f t="shared" ref="C192:F192" si="9">SUM(C188:C191)</f>
        <v>6185396</v>
      </c>
      <c r="D192" s="18">
        <f t="shared" si="9"/>
        <v>102729321</v>
      </c>
      <c r="E192" s="18">
        <f t="shared" si="9"/>
        <v>490179</v>
      </c>
      <c r="F192" s="18">
        <f t="shared" si="9"/>
        <v>103219500</v>
      </c>
      <c r="G192" s="8"/>
      <c r="H192" s="40">
        <f>+D192-B192</f>
        <v>6185396</v>
      </c>
      <c r="I192" s="40">
        <f>+H192-C192</f>
        <v>0</v>
      </c>
      <c r="J192" s="40">
        <f>+F192-D192</f>
        <v>490179</v>
      </c>
      <c r="K192" s="40">
        <f>+J192-E192</f>
        <v>0</v>
      </c>
      <c r="L192" s="40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2.9" customHeight="1" x14ac:dyDescent="0.25">
      <c r="A193" s="13"/>
      <c r="B193" s="14"/>
      <c r="C193" s="14"/>
      <c r="D193" s="14"/>
      <c r="E193" s="14"/>
      <c r="F193" s="14"/>
      <c r="G193" s="8"/>
      <c r="H193" s="40"/>
      <c r="I193" s="40"/>
      <c r="J193" s="40"/>
      <c r="K193" s="40"/>
      <c r="L193" s="40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2.9" customHeight="1" x14ac:dyDescent="0.25">
      <c r="A194" s="34" t="s">
        <v>79</v>
      </c>
      <c r="B194" s="10"/>
      <c r="C194" s="10"/>
      <c r="D194" s="10"/>
      <c r="E194" s="10"/>
      <c r="F194" s="10"/>
      <c r="G194" s="8"/>
      <c r="H194" s="40"/>
      <c r="I194" s="40"/>
      <c r="J194" s="40"/>
      <c r="K194" s="40"/>
      <c r="L194" s="40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2.9" customHeight="1" x14ac:dyDescent="0.25">
      <c r="A195" s="11" t="s">
        <v>13</v>
      </c>
      <c r="B195" s="10">
        <v>657403</v>
      </c>
      <c r="C195" s="10">
        <f>(D195-B195)</f>
        <v>-98374</v>
      </c>
      <c r="D195" s="10">
        <v>559029</v>
      </c>
      <c r="E195" s="10">
        <f>(F195-D195)</f>
        <v>423763</v>
      </c>
      <c r="F195" s="10">
        <v>982792</v>
      </c>
      <c r="G195" s="8"/>
      <c r="H195" s="40"/>
      <c r="I195" s="40"/>
      <c r="J195" s="40"/>
      <c r="K195" s="40"/>
      <c r="L195" s="40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2.9" customHeight="1" x14ac:dyDescent="0.25">
      <c r="A196" s="11" t="s">
        <v>14</v>
      </c>
      <c r="B196" s="10">
        <v>2852</v>
      </c>
      <c r="C196" s="10">
        <f>(D196-B196)</f>
        <v>2425</v>
      </c>
      <c r="D196" s="10">
        <v>5277</v>
      </c>
      <c r="E196" s="10">
        <f>(F196-D196)</f>
        <v>0</v>
      </c>
      <c r="F196" s="10">
        <v>5277</v>
      </c>
      <c r="G196" s="8"/>
      <c r="H196" s="40"/>
      <c r="I196" s="40"/>
      <c r="J196" s="40"/>
      <c r="K196" s="40"/>
      <c r="L196" s="40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2.9" customHeight="1" x14ac:dyDescent="0.25">
      <c r="A197" s="11" t="s">
        <v>15</v>
      </c>
      <c r="B197" s="10">
        <v>7226</v>
      </c>
      <c r="C197" s="10">
        <f>(D197-B197)</f>
        <v>934</v>
      </c>
      <c r="D197" s="10">
        <v>8160</v>
      </c>
      <c r="E197" s="10">
        <f>(F197-D197)</f>
        <v>0</v>
      </c>
      <c r="F197" s="10">
        <v>8160</v>
      </c>
      <c r="G197" s="8"/>
      <c r="H197" s="40"/>
      <c r="I197" s="40"/>
      <c r="J197" s="40"/>
      <c r="K197" s="40"/>
      <c r="L197" s="40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2.9" customHeight="1" x14ac:dyDescent="0.25">
      <c r="A198" s="7" t="s">
        <v>11</v>
      </c>
      <c r="B198" s="18">
        <f>SUM(B195:B197)</f>
        <v>667481</v>
      </c>
      <c r="C198" s="18">
        <f>SUM(C195:C197)</f>
        <v>-95015</v>
      </c>
      <c r="D198" s="18">
        <f>SUM(D195:D197)</f>
        <v>572466</v>
      </c>
      <c r="E198" s="18">
        <f>SUM(E195:E197)</f>
        <v>423763</v>
      </c>
      <c r="F198" s="18">
        <f>SUM(F195:F197)</f>
        <v>996229</v>
      </c>
      <c r="G198" s="8"/>
      <c r="H198" s="40">
        <f>+D198-B198</f>
        <v>-95015</v>
      </c>
      <c r="I198" s="40">
        <f>+H198-C198</f>
        <v>0</v>
      </c>
      <c r="J198" s="40">
        <f>+F198-D198</f>
        <v>423763</v>
      </c>
      <c r="K198" s="40">
        <f>+J198-E198</f>
        <v>0</v>
      </c>
      <c r="L198" s="40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2.9" customHeight="1" x14ac:dyDescent="0.25">
      <c r="A199" s="9"/>
      <c r="B199" s="10"/>
      <c r="C199" s="10"/>
      <c r="D199" s="10"/>
      <c r="E199" s="10"/>
      <c r="F199" s="10"/>
      <c r="G199" s="8"/>
      <c r="H199" s="40"/>
      <c r="I199" s="40"/>
      <c r="J199" s="40"/>
      <c r="K199" s="40"/>
      <c r="L199" s="40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2.9" customHeight="1" x14ac:dyDescent="0.25">
      <c r="A200" s="9" t="s">
        <v>32</v>
      </c>
      <c r="B200" s="10"/>
      <c r="C200" s="10"/>
      <c r="D200" s="10"/>
      <c r="E200" s="10"/>
      <c r="F200" s="10"/>
      <c r="G200" s="8"/>
      <c r="H200" s="40"/>
      <c r="I200" s="40"/>
      <c r="J200" s="40"/>
      <c r="K200" s="40"/>
      <c r="L200" s="40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2.9" customHeight="1" x14ac:dyDescent="0.25">
      <c r="A201" s="11" t="s">
        <v>13</v>
      </c>
      <c r="B201" s="10">
        <v>6952307</v>
      </c>
      <c r="C201" s="10">
        <f>(D201-B201)</f>
        <v>765259</v>
      </c>
      <c r="D201" s="10">
        <v>7717566</v>
      </c>
      <c r="E201" s="10">
        <f>(F201-D201)</f>
        <v>216439</v>
      </c>
      <c r="F201" s="10">
        <v>7934005</v>
      </c>
      <c r="G201" s="8"/>
      <c r="H201" s="40"/>
      <c r="I201" s="40"/>
      <c r="J201" s="40"/>
      <c r="K201" s="40"/>
      <c r="L201" s="40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2.9" customHeight="1" x14ac:dyDescent="0.25">
      <c r="A202" s="11" t="s">
        <v>14</v>
      </c>
      <c r="B202" s="10">
        <v>8148997</v>
      </c>
      <c r="C202" s="10">
        <f>(D202-B202)</f>
        <v>-138963</v>
      </c>
      <c r="D202" s="10">
        <v>8010034</v>
      </c>
      <c r="E202" s="10">
        <f>(F202-D202)</f>
        <v>400000</v>
      </c>
      <c r="F202" s="10">
        <v>8410034</v>
      </c>
      <c r="G202" s="8"/>
      <c r="H202" s="40"/>
      <c r="I202" s="40"/>
      <c r="J202" s="40"/>
      <c r="K202" s="40"/>
      <c r="L202" s="40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2.9" customHeight="1" x14ac:dyDescent="0.25">
      <c r="A203" s="11" t="s">
        <v>15</v>
      </c>
      <c r="B203" s="10">
        <v>242484</v>
      </c>
      <c r="C203" s="10">
        <f>(D203-B203)</f>
        <v>6192</v>
      </c>
      <c r="D203" s="10">
        <v>248676</v>
      </c>
      <c r="E203" s="10">
        <f>(F203-D203)</f>
        <v>0</v>
      </c>
      <c r="F203" s="10">
        <v>248676</v>
      </c>
      <c r="G203" s="8"/>
      <c r="H203" s="40"/>
      <c r="I203" s="40"/>
      <c r="J203" s="40"/>
      <c r="K203" s="40"/>
      <c r="L203" s="40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2.9" customHeight="1" x14ac:dyDescent="0.25">
      <c r="A204" s="11" t="s">
        <v>10</v>
      </c>
      <c r="B204" s="10">
        <v>399122</v>
      </c>
      <c r="C204" s="10">
        <f>(D204-B204)</f>
        <v>-399122</v>
      </c>
      <c r="D204" s="10">
        <v>0</v>
      </c>
      <c r="E204" s="10">
        <f>(F204-D204)</f>
        <v>0</v>
      </c>
      <c r="F204" s="10">
        <v>0</v>
      </c>
      <c r="G204" s="8"/>
      <c r="H204" s="40"/>
      <c r="I204" s="40"/>
      <c r="J204" s="40"/>
      <c r="K204" s="40"/>
      <c r="L204" s="40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2.9" customHeight="1" x14ac:dyDescent="0.25">
      <c r="A205" s="7" t="s">
        <v>11</v>
      </c>
      <c r="B205" s="18">
        <f>SUM(B201:B204)</f>
        <v>15742910</v>
      </c>
      <c r="C205" s="18">
        <f t="shared" ref="C205:F205" si="10">SUM(C201:C204)</f>
        <v>233366</v>
      </c>
      <c r="D205" s="18">
        <f t="shared" si="10"/>
        <v>15976276</v>
      </c>
      <c r="E205" s="18">
        <f t="shared" si="10"/>
        <v>616439</v>
      </c>
      <c r="F205" s="18">
        <f t="shared" si="10"/>
        <v>16592715</v>
      </c>
      <c r="G205" s="8"/>
      <c r="H205" s="40">
        <f>+D205-B205</f>
        <v>233366</v>
      </c>
      <c r="I205" s="40">
        <f>+H205-C205</f>
        <v>0</v>
      </c>
      <c r="J205" s="40">
        <f>+F205-D205</f>
        <v>616439</v>
      </c>
      <c r="K205" s="40">
        <f>+J205-E205</f>
        <v>0</v>
      </c>
      <c r="L205" s="40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2.9" customHeight="1" x14ac:dyDescent="0.25">
      <c r="A206" s="13"/>
      <c r="B206" s="14"/>
      <c r="C206" s="14"/>
      <c r="D206" s="14"/>
      <c r="E206" s="14"/>
      <c r="F206" s="14"/>
      <c r="G206" s="8"/>
      <c r="H206" s="40"/>
      <c r="I206" s="40"/>
      <c r="J206" s="40"/>
      <c r="K206" s="40"/>
      <c r="L206" s="40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2.9" customHeight="1" x14ac:dyDescent="0.25">
      <c r="A207" s="9" t="s">
        <v>33</v>
      </c>
      <c r="B207" s="10"/>
      <c r="C207" s="10"/>
      <c r="D207" s="10"/>
      <c r="E207" s="10"/>
      <c r="F207" s="10"/>
      <c r="G207" s="8"/>
      <c r="H207" s="40"/>
      <c r="I207" s="40"/>
      <c r="J207" s="40"/>
      <c r="K207" s="40"/>
      <c r="L207" s="40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2.9" customHeight="1" x14ac:dyDescent="0.25">
      <c r="A208" s="11" t="s">
        <v>13</v>
      </c>
      <c r="B208" s="10">
        <v>17339944</v>
      </c>
      <c r="C208" s="10">
        <f>(D208-B208)</f>
        <v>2430767</v>
      </c>
      <c r="D208" s="10">
        <v>19770711</v>
      </c>
      <c r="E208" s="10">
        <f>(F208-D208)</f>
        <v>1824040</v>
      </c>
      <c r="F208" s="10">
        <v>21594751</v>
      </c>
      <c r="G208" s="8"/>
      <c r="H208" s="40"/>
      <c r="I208" s="40"/>
      <c r="J208" s="40"/>
      <c r="K208" s="40"/>
      <c r="L208" s="40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2.9" customHeight="1" x14ac:dyDescent="0.25">
      <c r="A209" s="11" t="s">
        <v>14</v>
      </c>
      <c r="B209" s="10">
        <v>10040701</v>
      </c>
      <c r="C209" s="10">
        <f>(D209-B209)</f>
        <v>221205</v>
      </c>
      <c r="D209" s="10">
        <v>10261906</v>
      </c>
      <c r="E209" s="10">
        <f>(F209-D209)</f>
        <v>468998</v>
      </c>
      <c r="F209" s="10">
        <v>10730904</v>
      </c>
      <c r="G209" s="8"/>
      <c r="H209" s="40"/>
      <c r="I209" s="40"/>
      <c r="J209" s="40"/>
      <c r="K209" s="40"/>
      <c r="L209" s="40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2.9" customHeight="1" x14ac:dyDescent="0.25">
      <c r="A210" s="11" t="s">
        <v>15</v>
      </c>
      <c r="B210" s="10">
        <v>983088</v>
      </c>
      <c r="C210" s="10">
        <f>(D210-B210)</f>
        <v>460853</v>
      </c>
      <c r="D210" s="10">
        <v>1443941</v>
      </c>
      <c r="E210" s="10">
        <f>(F210-D210)</f>
        <v>-157477</v>
      </c>
      <c r="F210" s="10">
        <v>1286464</v>
      </c>
      <c r="G210" s="8"/>
      <c r="H210" s="40"/>
      <c r="I210" s="40"/>
      <c r="J210" s="40"/>
      <c r="K210" s="40"/>
      <c r="L210" s="40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2.9" customHeight="1" x14ac:dyDescent="0.25">
      <c r="A211" s="11" t="s">
        <v>10</v>
      </c>
      <c r="B211" s="10">
        <v>1447843</v>
      </c>
      <c r="C211" s="10">
        <f>(D211-B211)</f>
        <v>-1447843</v>
      </c>
      <c r="D211" s="10">
        <v>0</v>
      </c>
      <c r="E211" s="10">
        <f>(F211-D211)</f>
        <v>0</v>
      </c>
      <c r="F211" s="10">
        <v>0</v>
      </c>
      <c r="G211" s="8"/>
      <c r="H211" s="40"/>
      <c r="I211" s="40"/>
      <c r="J211" s="40"/>
      <c r="K211" s="40"/>
      <c r="L211" s="40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2.9" customHeight="1" x14ac:dyDescent="0.25">
      <c r="A212" s="7" t="s">
        <v>11</v>
      </c>
      <c r="B212" s="18">
        <f>SUM(B208:B211)</f>
        <v>29811576</v>
      </c>
      <c r="C212" s="18">
        <f t="shared" ref="C212:F212" si="11">SUM(C208:C211)</f>
        <v>1664982</v>
      </c>
      <c r="D212" s="18">
        <f t="shared" si="11"/>
        <v>31476558</v>
      </c>
      <c r="E212" s="18">
        <f t="shared" si="11"/>
        <v>2135561</v>
      </c>
      <c r="F212" s="18">
        <f t="shared" si="11"/>
        <v>33612119</v>
      </c>
      <c r="G212" s="8"/>
      <c r="H212" s="40">
        <f>+D212-B212</f>
        <v>1664982</v>
      </c>
      <c r="I212" s="40">
        <f>+H212-C212</f>
        <v>0</v>
      </c>
      <c r="J212" s="40">
        <f>+F212-D212</f>
        <v>2135561</v>
      </c>
      <c r="K212" s="40">
        <f>+J212-E212</f>
        <v>0</v>
      </c>
      <c r="L212" s="40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2.9" customHeight="1" x14ac:dyDescent="0.25">
      <c r="A213" s="7"/>
      <c r="B213" s="21"/>
      <c r="C213" s="21"/>
      <c r="D213" s="21"/>
      <c r="E213" s="21"/>
      <c r="F213" s="21"/>
      <c r="G213" s="8"/>
      <c r="H213" s="40"/>
      <c r="I213" s="40"/>
      <c r="J213" s="40"/>
      <c r="K213" s="40"/>
      <c r="L213" s="40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2.9" customHeight="1" x14ac:dyDescent="0.25">
      <c r="A214" s="9" t="s">
        <v>65</v>
      </c>
      <c r="B214" s="10"/>
      <c r="C214" s="10"/>
      <c r="D214" s="10"/>
      <c r="E214" s="10"/>
      <c r="F214" s="10"/>
      <c r="G214" s="8"/>
      <c r="H214" s="40"/>
      <c r="I214" s="40"/>
      <c r="J214" s="40"/>
      <c r="K214" s="40"/>
      <c r="L214" s="40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2.9" customHeight="1" x14ac:dyDescent="0.25">
      <c r="A215" s="11" t="s">
        <v>13</v>
      </c>
      <c r="B215" s="10">
        <v>63025</v>
      </c>
      <c r="C215" s="10">
        <f>(D215-B215)</f>
        <v>10945</v>
      </c>
      <c r="D215" s="10">
        <v>73970</v>
      </c>
      <c r="E215" s="10">
        <f>(F215-D215)</f>
        <v>1449</v>
      </c>
      <c r="F215" s="10">
        <v>75419</v>
      </c>
      <c r="G215" s="8"/>
      <c r="H215" s="40"/>
      <c r="I215" s="40"/>
      <c r="J215" s="40"/>
      <c r="K215" s="40"/>
      <c r="L215" s="40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2.9" customHeight="1" x14ac:dyDescent="0.25">
      <c r="A216" s="7" t="s">
        <v>11</v>
      </c>
      <c r="B216" s="18">
        <f>SUM(B215:B215)</f>
        <v>63025</v>
      </c>
      <c r="C216" s="18">
        <f>SUM(C215:C215)</f>
        <v>10945</v>
      </c>
      <c r="D216" s="18">
        <f>SUM(D215:D215)</f>
        <v>73970</v>
      </c>
      <c r="E216" s="18">
        <f>SUM(E215:E215)</f>
        <v>1449</v>
      </c>
      <c r="F216" s="18">
        <f>SUM(F215:F215)</f>
        <v>75419</v>
      </c>
      <c r="G216" s="8"/>
      <c r="H216" s="40">
        <f>+D216-B216</f>
        <v>10945</v>
      </c>
      <c r="I216" s="40">
        <f>+H216-C216</f>
        <v>0</v>
      </c>
      <c r="J216" s="40">
        <f>+F216-D216</f>
        <v>1449</v>
      </c>
      <c r="K216" s="40">
        <f>+J216-E216</f>
        <v>0</v>
      </c>
      <c r="L216" s="40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2.9" customHeight="1" x14ac:dyDescent="0.25">
      <c r="A217" s="7"/>
      <c r="B217" s="21"/>
      <c r="C217" s="21"/>
      <c r="D217" s="21"/>
      <c r="E217" s="21"/>
      <c r="F217" s="21"/>
      <c r="G217" s="8"/>
      <c r="H217" s="40"/>
      <c r="I217" s="40"/>
      <c r="J217" s="40"/>
      <c r="K217" s="40"/>
      <c r="L217" s="40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2.9" customHeight="1" x14ac:dyDescent="0.25">
      <c r="A218" s="9" t="s">
        <v>66</v>
      </c>
      <c r="B218" s="24"/>
      <c r="C218" s="10"/>
      <c r="D218" s="10"/>
      <c r="E218" s="10"/>
      <c r="F218" s="10"/>
      <c r="G218" s="8"/>
      <c r="H218" s="40"/>
      <c r="I218" s="40"/>
      <c r="J218" s="40"/>
      <c r="K218" s="40"/>
      <c r="L218" s="40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2.9" customHeight="1" x14ac:dyDescent="0.25">
      <c r="A219" s="11" t="s">
        <v>13</v>
      </c>
      <c r="B219" s="24">
        <v>127421</v>
      </c>
      <c r="C219" s="10">
        <f>(D219-B219)</f>
        <v>29933</v>
      </c>
      <c r="D219" s="10">
        <v>157354</v>
      </c>
      <c r="E219" s="10">
        <f>(F219-D219)</f>
        <v>1847</v>
      </c>
      <c r="F219" s="10">
        <v>159201</v>
      </c>
      <c r="G219" s="8"/>
      <c r="H219" s="40"/>
      <c r="I219" s="40"/>
      <c r="J219" s="40"/>
      <c r="K219" s="40"/>
      <c r="L219" s="40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2.9" customHeight="1" x14ac:dyDescent="0.25">
      <c r="A220" s="11" t="s">
        <v>14</v>
      </c>
      <c r="B220" s="24">
        <v>10436</v>
      </c>
      <c r="C220" s="10">
        <f>(D220-B220)</f>
        <v>0</v>
      </c>
      <c r="D220" s="10">
        <v>10436</v>
      </c>
      <c r="E220" s="10">
        <f>(F220-D220)</f>
        <v>0</v>
      </c>
      <c r="F220" s="10">
        <v>10436</v>
      </c>
      <c r="G220" s="8"/>
      <c r="H220" s="40"/>
      <c r="I220" s="40"/>
      <c r="J220" s="40"/>
      <c r="K220" s="40"/>
      <c r="L220" s="40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2.9" customHeight="1" x14ac:dyDescent="0.25">
      <c r="A221" s="7" t="s">
        <v>11</v>
      </c>
      <c r="B221" s="18">
        <f>SUM(B219:B220)</f>
        <v>137857</v>
      </c>
      <c r="C221" s="18">
        <f>SUM(C219:C220)</f>
        <v>29933</v>
      </c>
      <c r="D221" s="18">
        <f>SUM(D219:D220)</f>
        <v>167790</v>
      </c>
      <c r="E221" s="18">
        <f>SUM(E219:E220)</f>
        <v>1847</v>
      </c>
      <c r="F221" s="18">
        <f>SUM(F219:F220)</f>
        <v>169637</v>
      </c>
      <c r="G221" s="8"/>
      <c r="H221" s="40">
        <f>+D221-B221</f>
        <v>29933</v>
      </c>
      <c r="I221" s="40">
        <f>+H221-C221</f>
        <v>0</v>
      </c>
      <c r="J221" s="40">
        <f>+F221-D221</f>
        <v>1847</v>
      </c>
      <c r="K221" s="40">
        <f>+J221-E221</f>
        <v>0</v>
      </c>
      <c r="L221" s="40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1:30" ht="12.9" customHeight="1" x14ac:dyDescent="0.25">
      <c r="A222" s="7"/>
      <c r="B222" s="21"/>
      <c r="C222" s="21"/>
      <c r="D222" s="21"/>
      <c r="E222" s="21"/>
      <c r="F222" s="21"/>
      <c r="G222" s="8"/>
      <c r="H222" s="40"/>
      <c r="I222" s="40"/>
      <c r="J222" s="40"/>
      <c r="K222" s="40"/>
      <c r="L222" s="40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1:30" ht="12.9" customHeight="1" x14ac:dyDescent="0.25">
      <c r="A223" s="9" t="s">
        <v>67</v>
      </c>
      <c r="B223" s="10"/>
      <c r="C223" s="10"/>
      <c r="D223" s="10"/>
      <c r="E223" s="10"/>
      <c r="F223" s="10"/>
      <c r="G223" s="8"/>
      <c r="H223" s="40"/>
      <c r="I223" s="40"/>
      <c r="J223" s="40"/>
      <c r="K223" s="40"/>
      <c r="L223" s="40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1:30" ht="12.9" customHeight="1" x14ac:dyDescent="0.25">
      <c r="A224" s="11" t="s">
        <v>13</v>
      </c>
      <c r="B224" s="10">
        <v>339261</v>
      </c>
      <c r="C224" s="10">
        <f>(D224-B224)</f>
        <v>-1512</v>
      </c>
      <c r="D224" s="23">
        <v>337749</v>
      </c>
      <c r="E224" s="10">
        <f>(F224-D224)</f>
        <v>0</v>
      </c>
      <c r="F224" s="10">
        <v>337749</v>
      </c>
      <c r="G224" s="8"/>
      <c r="H224" s="40"/>
      <c r="I224" s="40"/>
      <c r="J224" s="40"/>
      <c r="K224" s="40"/>
      <c r="L224" s="40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1:30" ht="12.9" customHeight="1" x14ac:dyDescent="0.25">
      <c r="A225" s="11" t="s">
        <v>14</v>
      </c>
      <c r="B225" s="10">
        <v>34541</v>
      </c>
      <c r="C225" s="10">
        <f>(D225-B225)</f>
        <v>0</v>
      </c>
      <c r="D225" s="23">
        <v>34541</v>
      </c>
      <c r="E225" s="10">
        <f>(F225-D225)</f>
        <v>0</v>
      </c>
      <c r="F225" s="10">
        <v>34541</v>
      </c>
      <c r="G225" s="8"/>
      <c r="H225" s="40"/>
      <c r="I225" s="40"/>
      <c r="J225" s="40"/>
      <c r="K225" s="40"/>
      <c r="L225" s="40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1:30" ht="12.9" customHeight="1" x14ac:dyDescent="0.25">
      <c r="A226" s="7" t="s">
        <v>11</v>
      </c>
      <c r="B226" s="18">
        <f>SUM(B224:B225)</f>
        <v>373802</v>
      </c>
      <c r="C226" s="18">
        <f>SUM(C224:C225)</f>
        <v>-1512</v>
      </c>
      <c r="D226" s="18">
        <f>SUM(D224:D225)</f>
        <v>372290</v>
      </c>
      <c r="E226" s="18">
        <f>SUM(E224:E225)</f>
        <v>0</v>
      </c>
      <c r="F226" s="18">
        <f>SUM(F224:F225)</f>
        <v>372290</v>
      </c>
      <c r="G226" s="8"/>
      <c r="H226" s="40">
        <f>+D226-B226</f>
        <v>-1512</v>
      </c>
      <c r="I226" s="40">
        <f>+H226-C226</f>
        <v>0</v>
      </c>
      <c r="J226" s="40">
        <f>+F226-D226</f>
        <v>0</v>
      </c>
      <c r="K226" s="40">
        <f>+J226-E226</f>
        <v>0</v>
      </c>
      <c r="L226" s="40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1:30" ht="12.9" customHeight="1" x14ac:dyDescent="0.25">
      <c r="A227" s="7"/>
      <c r="B227" s="21"/>
      <c r="C227" s="21"/>
      <c r="D227" s="21"/>
      <c r="E227" s="21"/>
      <c r="F227" s="21"/>
      <c r="G227" s="8"/>
      <c r="H227" s="40"/>
      <c r="I227" s="40"/>
      <c r="J227" s="40"/>
      <c r="K227" s="40"/>
      <c r="L227" s="40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1:30" ht="12.9" customHeight="1" x14ac:dyDescent="0.25">
      <c r="A228" s="9" t="s">
        <v>34</v>
      </c>
      <c r="B228" s="10"/>
      <c r="C228" s="10"/>
      <c r="D228" s="10"/>
      <c r="E228" s="10"/>
      <c r="F228" s="10"/>
      <c r="G228" s="8"/>
      <c r="H228" s="40"/>
      <c r="I228" s="40"/>
      <c r="J228" s="40"/>
      <c r="K228" s="40"/>
      <c r="L228" s="40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1:30" ht="12.9" customHeight="1" x14ac:dyDescent="0.25">
      <c r="A229" s="11" t="s">
        <v>13</v>
      </c>
      <c r="B229" s="10">
        <v>16162124</v>
      </c>
      <c r="C229" s="10">
        <f>(D229-B229)</f>
        <v>1157169</v>
      </c>
      <c r="D229" s="10">
        <v>17319293</v>
      </c>
      <c r="E229" s="10">
        <f>(F229-D229)</f>
        <v>1391539</v>
      </c>
      <c r="F229" s="10">
        <v>18710832</v>
      </c>
      <c r="G229" s="8"/>
      <c r="H229" s="40"/>
      <c r="I229" s="40"/>
      <c r="J229" s="40"/>
      <c r="K229" s="40"/>
      <c r="L229" s="40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1:30" ht="12.9" customHeight="1" x14ac:dyDescent="0.25">
      <c r="A230" s="11" t="s">
        <v>14</v>
      </c>
      <c r="B230" s="10">
        <v>18181513</v>
      </c>
      <c r="C230" s="10">
        <f>(D230-B230)</f>
        <v>900787</v>
      </c>
      <c r="D230" s="10">
        <v>19082300</v>
      </c>
      <c r="E230" s="10">
        <f>(F230-D230)</f>
        <v>-161399</v>
      </c>
      <c r="F230" s="10">
        <v>18920901</v>
      </c>
      <c r="G230" s="8"/>
      <c r="H230" s="40"/>
      <c r="I230" s="40"/>
      <c r="J230" s="40"/>
      <c r="K230" s="40"/>
      <c r="L230" s="40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1:30" ht="12.9" customHeight="1" x14ac:dyDescent="0.25">
      <c r="A231" s="11" t="s">
        <v>15</v>
      </c>
      <c r="B231" s="10">
        <v>755363</v>
      </c>
      <c r="C231" s="10">
        <f>(D231-B231)</f>
        <v>-131460</v>
      </c>
      <c r="D231" s="10">
        <v>623903</v>
      </c>
      <c r="E231" s="10">
        <f>(F231-D231)</f>
        <v>41376</v>
      </c>
      <c r="F231" s="10">
        <v>665279</v>
      </c>
      <c r="G231" s="8"/>
      <c r="H231" s="40"/>
      <c r="I231" s="40"/>
      <c r="J231" s="40"/>
      <c r="K231" s="40"/>
      <c r="L231" s="40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1:30" ht="12.9" customHeight="1" x14ac:dyDescent="0.25">
      <c r="A232" s="11" t="s">
        <v>10</v>
      </c>
      <c r="B232" s="10">
        <v>7107</v>
      </c>
      <c r="C232" s="10">
        <f>(D232-B232)</f>
        <v>-7107</v>
      </c>
      <c r="D232" s="10">
        <v>0</v>
      </c>
      <c r="E232" s="10">
        <f>(F232-D232)</f>
        <v>0</v>
      </c>
      <c r="F232" s="10">
        <v>0</v>
      </c>
      <c r="G232" s="8"/>
      <c r="H232" s="40"/>
      <c r="I232" s="40"/>
      <c r="J232" s="40"/>
      <c r="K232" s="40"/>
      <c r="L232" s="40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1:30" ht="12.9" customHeight="1" x14ac:dyDescent="0.25">
      <c r="A233" s="7" t="s">
        <v>11</v>
      </c>
      <c r="B233" s="18">
        <f>SUM(B228:B232)</f>
        <v>35106107</v>
      </c>
      <c r="C233" s="18">
        <f t="shared" ref="C233:F233" si="12">SUM(C228:C232)</f>
        <v>1919389</v>
      </c>
      <c r="D233" s="18">
        <f t="shared" si="12"/>
        <v>37025496</v>
      </c>
      <c r="E233" s="18">
        <f t="shared" si="12"/>
        <v>1271516</v>
      </c>
      <c r="F233" s="18">
        <f t="shared" si="12"/>
        <v>38297012</v>
      </c>
      <c r="G233" s="8"/>
      <c r="H233" s="40">
        <f>+D233-B233</f>
        <v>1919389</v>
      </c>
      <c r="I233" s="40">
        <f>+H233-C233</f>
        <v>0</v>
      </c>
      <c r="J233" s="40">
        <f>+F233-D233</f>
        <v>1271516</v>
      </c>
      <c r="K233" s="40">
        <f>+J233-E233</f>
        <v>0</v>
      </c>
      <c r="L233" s="40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1:30" ht="12.9" customHeight="1" x14ac:dyDescent="0.25">
      <c r="A234" s="7"/>
      <c r="B234" s="12"/>
      <c r="C234" s="12"/>
      <c r="D234" s="12"/>
      <c r="E234" s="12"/>
      <c r="F234" s="12"/>
      <c r="G234" s="8"/>
      <c r="H234" s="40"/>
      <c r="I234" s="40"/>
      <c r="J234" s="40"/>
      <c r="K234" s="40"/>
      <c r="L234" s="40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1:30" ht="12.9" customHeight="1" x14ac:dyDescent="0.25">
      <c r="A235" s="9" t="s">
        <v>80</v>
      </c>
      <c r="B235" s="10"/>
      <c r="C235" s="10"/>
      <c r="D235" s="10"/>
      <c r="E235" s="10"/>
      <c r="F235" s="10"/>
      <c r="G235" s="8"/>
      <c r="H235" s="40"/>
      <c r="I235" s="40"/>
      <c r="J235" s="40"/>
      <c r="K235" s="40"/>
      <c r="L235" s="40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1:30" ht="12.9" customHeight="1" x14ac:dyDescent="0.25">
      <c r="A236" s="11" t="s">
        <v>14</v>
      </c>
      <c r="B236" s="10">
        <v>42923209</v>
      </c>
      <c r="C236" s="10">
        <f>(D236-B236)</f>
        <v>1771922</v>
      </c>
      <c r="D236" s="10">
        <v>44695131</v>
      </c>
      <c r="E236" s="10">
        <f>(F236-D236)</f>
        <v>0</v>
      </c>
      <c r="F236" s="10">
        <v>44695131</v>
      </c>
      <c r="G236" s="8"/>
      <c r="H236" s="40"/>
      <c r="I236" s="40"/>
      <c r="J236" s="40"/>
      <c r="K236" s="40"/>
      <c r="L236" s="40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1:30" ht="12.9" customHeight="1" x14ac:dyDescent="0.25">
      <c r="A237" s="7" t="s">
        <v>11</v>
      </c>
      <c r="B237" s="18">
        <f>SUM(B236:B236)</f>
        <v>42923209</v>
      </c>
      <c r="C237" s="18">
        <f>SUM(C236:C236)</f>
        <v>1771922</v>
      </c>
      <c r="D237" s="18">
        <f>SUM(D236:D236)</f>
        <v>44695131</v>
      </c>
      <c r="E237" s="18">
        <f>SUM(E236:E236)</f>
        <v>0</v>
      </c>
      <c r="F237" s="18">
        <f>SUM(F236:F236)</f>
        <v>44695131</v>
      </c>
      <c r="G237" s="8"/>
      <c r="H237" s="40">
        <f>+D237-B237</f>
        <v>1771922</v>
      </c>
      <c r="I237" s="40">
        <f>+H237-C237</f>
        <v>0</v>
      </c>
      <c r="J237" s="40">
        <f>+F237-D237</f>
        <v>0</v>
      </c>
      <c r="K237" s="40">
        <f>+J237-E237</f>
        <v>0</v>
      </c>
      <c r="L237" s="40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1:30" ht="12.9" customHeight="1" x14ac:dyDescent="0.25">
      <c r="A238" s="7"/>
      <c r="B238" s="12"/>
      <c r="C238" s="12"/>
      <c r="D238" s="12"/>
      <c r="E238" s="12"/>
      <c r="F238" s="12"/>
      <c r="G238" s="8"/>
      <c r="H238" s="40"/>
      <c r="I238" s="40"/>
      <c r="J238" s="40"/>
      <c r="K238" s="40"/>
      <c r="L238" s="40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1:30" ht="15" customHeight="1" x14ac:dyDescent="0.25">
      <c r="A239" s="9" t="s">
        <v>35</v>
      </c>
      <c r="B239" s="10"/>
      <c r="C239" s="10"/>
      <c r="D239" s="10"/>
      <c r="E239" s="10"/>
      <c r="F239" s="10"/>
      <c r="G239" s="8"/>
      <c r="H239" s="40"/>
      <c r="I239" s="40"/>
      <c r="J239" s="40"/>
      <c r="K239" s="40"/>
      <c r="L239" s="40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1:30" ht="12.9" customHeight="1" x14ac:dyDescent="0.25">
      <c r="A240" s="11" t="s">
        <v>13</v>
      </c>
      <c r="B240" s="10">
        <v>4099398</v>
      </c>
      <c r="C240" s="10">
        <f>(D240-B240)</f>
        <v>-158274</v>
      </c>
      <c r="D240" s="10">
        <v>3941124</v>
      </c>
      <c r="E240" s="10">
        <f>(F240-D240)</f>
        <v>-530565</v>
      </c>
      <c r="F240" s="10">
        <v>3410559</v>
      </c>
      <c r="G240" s="8"/>
      <c r="H240" s="40"/>
      <c r="I240" s="40"/>
      <c r="J240" s="40"/>
      <c r="K240" s="40"/>
      <c r="L240" s="40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1:30" ht="12.9" customHeight="1" x14ac:dyDescent="0.25">
      <c r="A241" s="11" t="s">
        <v>14</v>
      </c>
      <c r="B241" s="10">
        <v>856204</v>
      </c>
      <c r="C241" s="10">
        <f>(D241-B241)</f>
        <v>184132</v>
      </c>
      <c r="D241" s="10">
        <v>1040336</v>
      </c>
      <c r="E241" s="10">
        <f>(F241-D241)</f>
        <v>-244000</v>
      </c>
      <c r="F241" s="10">
        <v>796336</v>
      </c>
      <c r="G241" s="8"/>
      <c r="H241" s="40"/>
      <c r="I241" s="40"/>
      <c r="J241" s="40"/>
      <c r="K241" s="40"/>
      <c r="L241" s="40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1:30" ht="12.9" customHeight="1" x14ac:dyDescent="0.25">
      <c r="A242" s="11" t="s">
        <v>15</v>
      </c>
      <c r="B242" s="10">
        <v>34996</v>
      </c>
      <c r="C242" s="10">
        <f>(D242-B242)</f>
        <v>15169</v>
      </c>
      <c r="D242" s="10">
        <v>50165</v>
      </c>
      <c r="E242" s="10">
        <f>(F242-D242)</f>
        <v>4080</v>
      </c>
      <c r="F242" s="10">
        <v>54245</v>
      </c>
      <c r="G242" s="8"/>
      <c r="H242" s="40"/>
      <c r="I242" s="40"/>
      <c r="J242" s="40"/>
      <c r="K242" s="40"/>
      <c r="L242" s="40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1:30" ht="12.9" customHeight="1" x14ac:dyDescent="0.25">
      <c r="A243" s="11" t="s">
        <v>10</v>
      </c>
      <c r="B243" s="10">
        <v>10082</v>
      </c>
      <c r="C243" s="10">
        <f>(D243-B243)</f>
        <v>-10082</v>
      </c>
      <c r="D243" s="10">
        <v>0</v>
      </c>
      <c r="E243" s="10">
        <f>(F243-D243)</f>
        <v>0</v>
      </c>
      <c r="F243" s="10">
        <v>0</v>
      </c>
      <c r="G243" s="8"/>
      <c r="H243" s="40"/>
      <c r="I243" s="40"/>
      <c r="J243" s="40"/>
      <c r="K243" s="40"/>
      <c r="L243" s="40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1:30" ht="12.9" customHeight="1" x14ac:dyDescent="0.25">
      <c r="A244" s="7" t="s">
        <v>11</v>
      </c>
      <c r="B244" s="18">
        <f>SUM(B240:B243)</f>
        <v>5000680</v>
      </c>
      <c r="C244" s="18">
        <f t="shared" ref="C244:F244" si="13">SUM(C240:C243)</f>
        <v>30945</v>
      </c>
      <c r="D244" s="18">
        <f t="shared" si="13"/>
        <v>5031625</v>
      </c>
      <c r="E244" s="18">
        <f t="shared" si="13"/>
        <v>-770485</v>
      </c>
      <c r="F244" s="18">
        <f t="shared" si="13"/>
        <v>4261140</v>
      </c>
      <c r="G244" s="8"/>
      <c r="H244" s="40">
        <f>+D244-B244</f>
        <v>30945</v>
      </c>
      <c r="I244" s="40">
        <f>+H244-C244</f>
        <v>0</v>
      </c>
      <c r="J244" s="40">
        <f>+F244-D244</f>
        <v>-770485</v>
      </c>
      <c r="K244" s="40">
        <f>+J244-E244</f>
        <v>0</v>
      </c>
      <c r="L244" s="40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1:30" ht="12.9" customHeight="1" x14ac:dyDescent="0.25">
      <c r="A245" s="7"/>
      <c r="B245" s="21"/>
      <c r="C245" s="21"/>
      <c r="D245" s="21"/>
      <c r="E245" s="21"/>
      <c r="F245" s="21"/>
      <c r="G245" s="8"/>
      <c r="H245" s="40"/>
      <c r="I245" s="40"/>
      <c r="J245" s="40"/>
      <c r="K245" s="40"/>
      <c r="L245" s="40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1:30" ht="15" customHeight="1" x14ac:dyDescent="0.25">
      <c r="A246" s="9" t="s">
        <v>82</v>
      </c>
      <c r="B246" s="10"/>
      <c r="C246" s="10"/>
      <c r="D246" s="10"/>
      <c r="E246" s="10"/>
      <c r="F246" s="10"/>
      <c r="G246" s="8"/>
      <c r="H246" s="40"/>
      <c r="I246" s="40"/>
      <c r="J246" s="40"/>
      <c r="K246" s="40"/>
      <c r="L246" s="40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1:30" ht="12.9" customHeight="1" x14ac:dyDescent="0.25">
      <c r="A247" s="11" t="s">
        <v>10</v>
      </c>
      <c r="B247" s="10">
        <v>199500</v>
      </c>
      <c r="C247" s="10">
        <f>(D247-B247)</f>
        <v>500</v>
      </c>
      <c r="D247" s="10">
        <v>200000</v>
      </c>
      <c r="E247" s="10">
        <f>(F247-D247)</f>
        <v>0</v>
      </c>
      <c r="F247" s="10">
        <v>200000</v>
      </c>
      <c r="G247" s="8"/>
      <c r="H247" s="40"/>
      <c r="I247" s="40"/>
      <c r="J247" s="40"/>
      <c r="K247" s="40"/>
      <c r="L247" s="40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1:30" ht="12.9" customHeight="1" x14ac:dyDescent="0.25">
      <c r="A248" s="7" t="s">
        <v>11</v>
      </c>
      <c r="B248" s="18">
        <f>SUM(B247:B247)</f>
        <v>199500</v>
      </c>
      <c r="C248" s="18">
        <f>SUM(C247:C247)</f>
        <v>500</v>
      </c>
      <c r="D248" s="18">
        <f>SUM(D247:D247)</f>
        <v>200000</v>
      </c>
      <c r="E248" s="18">
        <f>SUM(E247:E247)</f>
        <v>0</v>
      </c>
      <c r="F248" s="18">
        <f>SUM(F247:F247)</f>
        <v>200000</v>
      </c>
      <c r="G248" s="8"/>
      <c r="H248" s="40">
        <f>+D248-B248</f>
        <v>500</v>
      </c>
      <c r="I248" s="40">
        <f>+H248-C248</f>
        <v>0</v>
      </c>
      <c r="J248" s="40">
        <f>+F248-D248</f>
        <v>0</v>
      </c>
      <c r="K248" s="40">
        <f>+J248-E248</f>
        <v>0</v>
      </c>
      <c r="L248" s="40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1:30" ht="12.9" customHeight="1" x14ac:dyDescent="0.25">
      <c r="A249" s="7"/>
      <c r="B249" s="21"/>
      <c r="C249" s="21"/>
      <c r="D249" s="21"/>
      <c r="E249" s="21"/>
      <c r="F249" s="21"/>
      <c r="G249" s="8"/>
      <c r="H249" s="40"/>
      <c r="I249" s="40"/>
      <c r="J249" s="40"/>
      <c r="K249" s="40"/>
      <c r="L249" s="40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1:30" ht="12.6" customHeight="1" x14ac:dyDescent="0.25">
      <c r="A250" s="9" t="s">
        <v>104</v>
      </c>
      <c r="B250" s="21"/>
      <c r="C250" s="21"/>
      <c r="D250" s="21"/>
      <c r="E250" s="21"/>
      <c r="F250" s="21"/>
      <c r="G250" s="8"/>
      <c r="H250" s="40"/>
      <c r="I250" s="40"/>
      <c r="J250" s="40"/>
      <c r="K250" s="40"/>
      <c r="L250" s="40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1:30" ht="12.6" customHeight="1" x14ac:dyDescent="0.25">
      <c r="A251" s="11" t="s">
        <v>13</v>
      </c>
      <c r="B251" s="26">
        <v>0</v>
      </c>
      <c r="C251" s="10">
        <f>(D251-B251)</f>
        <v>0</v>
      </c>
      <c r="D251" s="26">
        <v>0</v>
      </c>
      <c r="E251" s="10">
        <f>(F251-D251)</f>
        <v>3092731</v>
      </c>
      <c r="F251" s="26">
        <v>3092731</v>
      </c>
      <c r="G251" s="8"/>
      <c r="H251" s="40"/>
      <c r="I251" s="40"/>
      <c r="J251" s="40"/>
      <c r="K251" s="40"/>
      <c r="L251" s="40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1:30" ht="12.6" customHeight="1" x14ac:dyDescent="0.25">
      <c r="A252" s="11" t="s">
        <v>14</v>
      </c>
      <c r="B252" s="26">
        <v>0</v>
      </c>
      <c r="C252" s="10">
        <f t="shared" ref="C252:C253" si="14">(D252-B252)</f>
        <v>0</v>
      </c>
      <c r="D252" s="26">
        <v>0</v>
      </c>
      <c r="E252" s="10">
        <f t="shared" ref="E252:E253" si="15">(F252-D252)</f>
        <v>1521049</v>
      </c>
      <c r="F252" s="26">
        <v>1521049</v>
      </c>
      <c r="G252" s="8"/>
      <c r="H252" s="40"/>
      <c r="I252" s="40"/>
      <c r="J252" s="40"/>
      <c r="K252" s="40"/>
      <c r="L252" s="40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1:30" ht="12.6" customHeight="1" x14ac:dyDescent="0.25">
      <c r="A253" s="11" t="s">
        <v>15</v>
      </c>
      <c r="B253" s="26">
        <v>0</v>
      </c>
      <c r="C253" s="10">
        <f t="shared" si="14"/>
        <v>0</v>
      </c>
      <c r="D253" s="26">
        <v>0</v>
      </c>
      <c r="E253" s="10">
        <f t="shared" si="15"/>
        <v>15665</v>
      </c>
      <c r="F253" s="26">
        <v>15665</v>
      </c>
      <c r="G253" s="8"/>
      <c r="H253" s="40"/>
      <c r="I253" s="40"/>
      <c r="J253" s="40"/>
      <c r="K253" s="40"/>
      <c r="L253" s="40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1:30" ht="12.6" customHeight="1" x14ac:dyDescent="0.25">
      <c r="A254" s="7" t="s">
        <v>11</v>
      </c>
      <c r="B254" s="18">
        <f>SUM(B251:B253)</f>
        <v>0</v>
      </c>
      <c r="C254" s="18">
        <f t="shared" ref="C254:E254" si="16">SUM(C251:C253)</f>
        <v>0</v>
      </c>
      <c r="D254" s="18">
        <f t="shared" si="16"/>
        <v>0</v>
      </c>
      <c r="E254" s="18">
        <f t="shared" si="16"/>
        <v>4629445</v>
      </c>
      <c r="F254" s="18">
        <f>SUM(F251:F253)</f>
        <v>4629445</v>
      </c>
      <c r="G254" s="8"/>
      <c r="H254" s="40">
        <f>+D254-B254</f>
        <v>0</v>
      </c>
      <c r="I254" s="40">
        <f>+H254-C254</f>
        <v>0</v>
      </c>
      <c r="J254" s="40">
        <f>+F254-D254</f>
        <v>4629445</v>
      </c>
      <c r="K254" s="40"/>
      <c r="L254" s="40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1:30" ht="12.9" customHeight="1" x14ac:dyDescent="0.25">
      <c r="A255" s="7"/>
      <c r="B255" s="21"/>
      <c r="C255" s="21"/>
      <c r="D255" s="21"/>
      <c r="E255" s="21"/>
      <c r="F255" s="21"/>
      <c r="G255" s="8"/>
      <c r="H255" s="40"/>
      <c r="I255" s="40"/>
      <c r="J255" s="40"/>
      <c r="K255" s="40"/>
      <c r="L255" s="40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1:30" ht="12.9" customHeight="1" x14ac:dyDescent="0.25">
      <c r="A256" s="9" t="s">
        <v>102</v>
      </c>
      <c r="B256" s="21"/>
      <c r="C256" s="21"/>
      <c r="D256" s="21"/>
      <c r="E256" s="21"/>
      <c r="F256" s="21"/>
      <c r="G256" s="8"/>
      <c r="H256" s="40"/>
      <c r="I256" s="40"/>
      <c r="J256" s="40"/>
      <c r="K256" s="40"/>
      <c r="L256" s="40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1:30" ht="12.9" customHeight="1" x14ac:dyDescent="0.25">
      <c r="A257" s="9" t="s">
        <v>103</v>
      </c>
      <c r="B257" s="21"/>
      <c r="C257" s="21"/>
      <c r="D257" s="21"/>
      <c r="E257" s="21"/>
      <c r="F257" s="21"/>
      <c r="G257" s="8"/>
      <c r="H257" s="40"/>
      <c r="I257" s="40"/>
      <c r="J257" s="40"/>
      <c r="K257" s="40"/>
      <c r="L257" s="40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1:30" ht="12.9" customHeight="1" x14ac:dyDescent="0.25">
      <c r="A258" s="11" t="s">
        <v>13</v>
      </c>
      <c r="B258" s="26">
        <v>0</v>
      </c>
      <c r="C258" s="10">
        <f>(D258-B258)</f>
        <v>0</v>
      </c>
      <c r="D258" s="26">
        <v>0</v>
      </c>
      <c r="E258" s="10">
        <f t="shared" ref="E258:E261" si="17">(F258-D258)</f>
        <v>1302500</v>
      </c>
      <c r="F258" s="26">
        <v>1302500</v>
      </c>
      <c r="G258" s="8"/>
      <c r="H258" s="40"/>
      <c r="I258" s="40"/>
      <c r="J258" s="40"/>
      <c r="K258" s="40"/>
      <c r="L258" s="40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1:30" ht="12.9" customHeight="1" x14ac:dyDescent="0.25">
      <c r="A259" s="11" t="s">
        <v>14</v>
      </c>
      <c r="B259" s="26">
        <v>0</v>
      </c>
      <c r="C259" s="10">
        <f t="shared" ref="C259:C261" si="18">(D259-B259)</f>
        <v>0</v>
      </c>
      <c r="D259" s="26">
        <v>0</v>
      </c>
      <c r="E259" s="10">
        <f t="shared" si="17"/>
        <v>27750000</v>
      </c>
      <c r="F259" s="26">
        <v>27750000</v>
      </c>
      <c r="G259" s="8"/>
      <c r="H259" s="40"/>
      <c r="I259" s="40"/>
      <c r="J259" s="40"/>
      <c r="K259" s="40"/>
      <c r="L259" s="40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1:30" ht="12.9" customHeight="1" x14ac:dyDescent="0.25">
      <c r="A260" s="11" t="s">
        <v>15</v>
      </c>
      <c r="B260" s="26">
        <v>0</v>
      </c>
      <c r="C260" s="10">
        <f t="shared" si="18"/>
        <v>0</v>
      </c>
      <c r="D260" s="26">
        <v>0</v>
      </c>
      <c r="E260" s="10">
        <f t="shared" si="17"/>
        <v>400000</v>
      </c>
      <c r="F260" s="26">
        <v>400000</v>
      </c>
      <c r="G260" s="8"/>
      <c r="H260" s="40"/>
      <c r="I260" s="40"/>
      <c r="J260" s="40"/>
      <c r="K260" s="40"/>
      <c r="L260" s="40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1:30" ht="12.9" customHeight="1" x14ac:dyDescent="0.25">
      <c r="A261" s="11" t="s">
        <v>10</v>
      </c>
      <c r="B261" s="26">
        <v>0</v>
      </c>
      <c r="C261" s="10">
        <f t="shared" si="18"/>
        <v>0</v>
      </c>
      <c r="D261" s="26">
        <v>0</v>
      </c>
      <c r="E261" s="10">
        <f t="shared" si="17"/>
        <v>250000</v>
      </c>
      <c r="F261" s="26">
        <v>250000</v>
      </c>
      <c r="G261" s="8"/>
      <c r="H261" s="40"/>
      <c r="I261" s="40"/>
      <c r="J261" s="40"/>
      <c r="K261" s="40"/>
      <c r="L261" s="40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1:30" ht="12.9" customHeight="1" x14ac:dyDescent="0.25">
      <c r="A262" s="7" t="s">
        <v>11</v>
      </c>
      <c r="B262" s="18">
        <f>SUM(B258:B261)</f>
        <v>0</v>
      </c>
      <c r="C262" s="18">
        <f t="shared" ref="C262:E262" si="19">SUM(C258:C261)</f>
        <v>0</v>
      </c>
      <c r="D262" s="18">
        <f t="shared" si="19"/>
        <v>0</v>
      </c>
      <c r="E262" s="18">
        <f t="shared" si="19"/>
        <v>29702500</v>
      </c>
      <c r="F262" s="18">
        <f>SUM(F258:F261)</f>
        <v>29702500</v>
      </c>
      <c r="G262" s="8"/>
      <c r="H262" s="40">
        <f>+D262-B262</f>
        <v>0</v>
      </c>
      <c r="I262" s="40">
        <f>+H262-C262</f>
        <v>0</v>
      </c>
      <c r="J262" s="40">
        <f>+F262-D262</f>
        <v>29702500</v>
      </c>
      <c r="K262" s="40"/>
      <c r="L262" s="40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1:30" ht="12.9" customHeight="1" x14ac:dyDescent="0.25">
      <c r="A263" s="7"/>
      <c r="B263" s="21"/>
      <c r="C263" s="21"/>
      <c r="D263" s="21"/>
      <c r="E263" s="21"/>
      <c r="F263" s="21"/>
      <c r="G263" s="8"/>
      <c r="H263" s="40"/>
      <c r="I263" s="40"/>
      <c r="J263" s="40"/>
      <c r="K263" s="40"/>
      <c r="L263" s="40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1:30" ht="13.2" x14ac:dyDescent="0.25">
      <c r="A264" s="9" t="s">
        <v>108</v>
      </c>
    </row>
    <row r="265" spans="1:30" ht="13.2" x14ac:dyDescent="0.25">
      <c r="A265" s="11" t="s">
        <v>13</v>
      </c>
      <c r="B265" s="22">
        <v>0</v>
      </c>
      <c r="C265" s="10">
        <f>(D265-B265)</f>
        <v>0</v>
      </c>
      <c r="D265" s="22">
        <v>0</v>
      </c>
      <c r="E265" s="10">
        <f>(F265-D265)</f>
        <v>416000</v>
      </c>
      <c r="F265" s="10">
        <v>416000</v>
      </c>
    </row>
    <row r="266" spans="1:30" ht="13.2" x14ac:dyDescent="0.25">
      <c r="A266" s="11" t="s">
        <v>14</v>
      </c>
      <c r="B266" s="22">
        <v>0</v>
      </c>
      <c r="C266" s="10">
        <f t="shared" ref="C266:C268" si="20">(D266-B266)</f>
        <v>0</v>
      </c>
      <c r="D266" s="22">
        <v>0</v>
      </c>
      <c r="E266" s="10">
        <f t="shared" ref="E266:E268" si="21">(F266-D266)</f>
        <v>40000</v>
      </c>
      <c r="F266" s="10">
        <v>40000</v>
      </c>
    </row>
    <row r="267" spans="1:30" ht="13.2" x14ac:dyDescent="0.25">
      <c r="A267" s="11" t="s">
        <v>15</v>
      </c>
      <c r="B267" s="22">
        <v>0</v>
      </c>
      <c r="C267" s="10">
        <f t="shared" si="20"/>
        <v>0</v>
      </c>
      <c r="D267" s="22">
        <v>0</v>
      </c>
      <c r="E267" s="10">
        <f t="shared" si="21"/>
        <v>60000</v>
      </c>
      <c r="F267" s="10">
        <v>60000</v>
      </c>
    </row>
    <row r="268" spans="1:30" ht="13.2" x14ac:dyDescent="0.25">
      <c r="A268" s="11" t="s">
        <v>10</v>
      </c>
      <c r="B268" s="22">
        <v>0</v>
      </c>
      <c r="C268" s="10">
        <f t="shared" si="20"/>
        <v>0</v>
      </c>
      <c r="D268" s="31">
        <v>0</v>
      </c>
      <c r="E268" s="10">
        <f t="shared" si="21"/>
        <v>500000</v>
      </c>
      <c r="F268" s="10">
        <v>500000</v>
      </c>
    </row>
    <row r="269" spans="1:30" ht="13.2" x14ac:dyDescent="0.25">
      <c r="A269" s="7" t="s">
        <v>11</v>
      </c>
      <c r="B269" s="18">
        <f>SUM(B265:B268)</f>
        <v>0</v>
      </c>
      <c r="C269" s="18">
        <f>SUM(C265:C268)</f>
        <v>0</v>
      </c>
      <c r="D269" s="18">
        <f>SUM(D265:D268)</f>
        <v>0</v>
      </c>
      <c r="E269" s="18">
        <f>SUM(E265:E268)</f>
        <v>1016000</v>
      </c>
      <c r="F269" s="18">
        <f>SUM(F265:F268)</f>
        <v>1016000</v>
      </c>
      <c r="H269" s="40">
        <f>+D269-B269</f>
        <v>0</v>
      </c>
      <c r="I269" s="40">
        <f>+H269-C269</f>
        <v>0</v>
      </c>
      <c r="J269" s="40">
        <f>+F269-D269</f>
        <v>1016000</v>
      </c>
    </row>
    <row r="271" spans="1:30" ht="12.9" customHeight="1" x14ac:dyDescent="0.25">
      <c r="A271" s="9" t="s">
        <v>97</v>
      </c>
      <c r="B271" s="10"/>
      <c r="C271" s="10"/>
      <c r="D271" s="10"/>
      <c r="E271" s="10"/>
      <c r="F271" s="10"/>
      <c r="G271" s="8"/>
      <c r="H271" s="40"/>
      <c r="I271" s="40"/>
      <c r="J271" s="40"/>
      <c r="K271" s="40"/>
      <c r="L271" s="40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1:30" ht="12.9" customHeight="1" x14ac:dyDescent="0.25">
      <c r="A272" s="9" t="s">
        <v>98</v>
      </c>
      <c r="B272" s="10"/>
      <c r="C272" s="10"/>
      <c r="D272" s="10"/>
      <c r="G272" s="8"/>
      <c r="H272" s="40"/>
      <c r="I272" s="40"/>
      <c r="J272" s="40"/>
      <c r="K272" s="40"/>
      <c r="L272" s="40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1:30" ht="12.9" customHeight="1" x14ac:dyDescent="0.25">
      <c r="A273" s="11" t="s">
        <v>13</v>
      </c>
      <c r="B273" s="10">
        <v>0</v>
      </c>
      <c r="C273" s="10">
        <f>(D273-B273)</f>
        <v>90000</v>
      </c>
      <c r="D273" s="10">
        <v>90000</v>
      </c>
      <c r="E273" s="10">
        <f>(F273-D273)</f>
        <v>0</v>
      </c>
      <c r="F273" s="10">
        <v>90000</v>
      </c>
      <c r="G273" s="8"/>
      <c r="H273" s="40"/>
      <c r="I273" s="40"/>
      <c r="J273" s="40"/>
      <c r="K273" s="40"/>
      <c r="L273" s="40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1:30" ht="12.9" customHeight="1" x14ac:dyDescent="0.25">
      <c r="A274" s="11" t="s">
        <v>14</v>
      </c>
      <c r="B274" s="10">
        <v>500000</v>
      </c>
      <c r="C274" s="10">
        <f>(D274-B274)</f>
        <v>440000</v>
      </c>
      <c r="D274" s="10">
        <v>940000</v>
      </c>
      <c r="E274" s="10">
        <f>(F274-D274)</f>
        <v>-335000</v>
      </c>
      <c r="F274" s="10">
        <v>605000</v>
      </c>
      <c r="G274" s="8"/>
      <c r="H274" s="40"/>
      <c r="I274" s="40"/>
      <c r="J274" s="40"/>
      <c r="K274" s="40"/>
      <c r="L274" s="40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1:30" ht="12.9" customHeight="1" x14ac:dyDescent="0.25">
      <c r="A275" s="7" t="s">
        <v>11</v>
      </c>
      <c r="B275" s="18">
        <f>SUM(B273:B274)</f>
        <v>500000</v>
      </c>
      <c r="C275" s="18">
        <f t="shared" ref="C275:F275" si="22">SUM(C273:C274)</f>
        <v>530000</v>
      </c>
      <c r="D275" s="18">
        <f t="shared" si="22"/>
        <v>1030000</v>
      </c>
      <c r="E275" s="18">
        <f t="shared" si="22"/>
        <v>-335000</v>
      </c>
      <c r="F275" s="18">
        <f t="shared" si="22"/>
        <v>695000</v>
      </c>
      <c r="G275" s="8"/>
      <c r="H275" s="40">
        <f>+D275-B275</f>
        <v>530000</v>
      </c>
      <c r="I275" s="40">
        <f>+H275-C275</f>
        <v>0</v>
      </c>
      <c r="J275" s="40">
        <f>+F275-D275</f>
        <v>-335000</v>
      </c>
      <c r="K275" s="40">
        <f>+J275-E275</f>
        <v>0</v>
      </c>
      <c r="L275" s="40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1:30" ht="12.9" customHeight="1" x14ac:dyDescent="0.25">
      <c r="A276" s="7"/>
      <c r="B276" s="21"/>
      <c r="C276" s="21"/>
      <c r="D276" s="21"/>
      <c r="E276" s="21"/>
      <c r="F276" s="21"/>
      <c r="G276" s="8"/>
      <c r="H276" s="40"/>
      <c r="I276" s="40"/>
      <c r="J276" s="40"/>
      <c r="K276" s="40"/>
      <c r="L276" s="40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1:30" ht="12.9" customHeight="1" x14ac:dyDescent="0.25">
      <c r="A277" s="9" t="s">
        <v>83</v>
      </c>
      <c r="B277" s="14"/>
      <c r="C277" s="14"/>
      <c r="D277" s="14"/>
      <c r="E277" s="14"/>
      <c r="F277" s="14"/>
      <c r="G277" s="8"/>
      <c r="H277" s="40"/>
      <c r="I277" s="40"/>
      <c r="J277" s="40"/>
      <c r="K277" s="40"/>
      <c r="L277" s="40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1:30" ht="12.9" customHeight="1" x14ac:dyDescent="0.25">
      <c r="A278" s="9" t="s">
        <v>84</v>
      </c>
      <c r="B278" s="14"/>
      <c r="C278" s="14"/>
      <c r="D278" s="14"/>
      <c r="E278" s="14"/>
      <c r="F278" s="14"/>
      <c r="G278" s="8"/>
      <c r="H278" s="40"/>
      <c r="I278" s="40"/>
      <c r="J278" s="40"/>
      <c r="K278" s="40"/>
      <c r="L278" s="40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1:30" ht="12.9" customHeight="1" x14ac:dyDescent="0.25">
      <c r="A279" s="11" t="s">
        <v>13</v>
      </c>
      <c r="B279" s="22">
        <v>508786</v>
      </c>
      <c r="C279" s="10">
        <f>(D279-B279)</f>
        <v>-34446</v>
      </c>
      <c r="D279" s="22">
        <v>474340</v>
      </c>
      <c r="E279" s="10">
        <f>(F279-D279)</f>
        <v>-474340</v>
      </c>
      <c r="F279" s="10">
        <v>0</v>
      </c>
      <c r="G279" s="8"/>
      <c r="H279" s="40"/>
      <c r="I279" s="40"/>
      <c r="J279" s="40"/>
      <c r="K279" s="40"/>
      <c r="L279" s="40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1:30" ht="12.9" customHeight="1" x14ac:dyDescent="0.25">
      <c r="A280" s="11" t="s">
        <v>14</v>
      </c>
      <c r="B280" s="14">
        <v>289906</v>
      </c>
      <c r="C280" s="10">
        <f>(D280-B280)</f>
        <v>-29976</v>
      </c>
      <c r="D280" s="10">
        <v>259930</v>
      </c>
      <c r="E280" s="10">
        <f>(F280-D280)</f>
        <v>-259930</v>
      </c>
      <c r="F280" s="10">
        <v>0</v>
      </c>
      <c r="G280" s="8"/>
      <c r="H280" s="40"/>
      <c r="I280" s="40"/>
      <c r="J280" s="40"/>
      <c r="K280" s="40"/>
      <c r="L280" s="40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1:30" ht="12.9" customHeight="1" x14ac:dyDescent="0.25">
      <c r="A281" s="7" t="s">
        <v>11</v>
      </c>
      <c r="B281" s="18">
        <f>SUM(B279:B280)</f>
        <v>798692</v>
      </c>
      <c r="C281" s="18">
        <f>SUM(C279:C280)</f>
        <v>-64422</v>
      </c>
      <c r="D281" s="18">
        <f>SUM(D279:D280)</f>
        <v>734270</v>
      </c>
      <c r="E281" s="18">
        <f>SUM(E279:E280)</f>
        <v>-734270</v>
      </c>
      <c r="F281" s="18">
        <f>SUM(F279:F280)</f>
        <v>0</v>
      </c>
      <c r="G281" s="8"/>
      <c r="H281" s="40">
        <f>+D281-B281</f>
        <v>-64422</v>
      </c>
      <c r="I281" s="40">
        <f>+H281-C281</f>
        <v>0</v>
      </c>
      <c r="J281" s="40">
        <f>+F281-D281</f>
        <v>-734270</v>
      </c>
      <c r="K281" s="40">
        <f>+J281-E281</f>
        <v>0</v>
      </c>
      <c r="L281" s="40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1:30" ht="12.9" customHeight="1" x14ac:dyDescent="0.25">
      <c r="A282" s="7"/>
      <c r="B282" s="21"/>
      <c r="C282" s="21"/>
      <c r="D282" s="21"/>
      <c r="E282" s="21"/>
      <c r="F282" s="21"/>
      <c r="G282" s="8"/>
      <c r="H282" s="40"/>
      <c r="I282" s="40"/>
      <c r="J282" s="40"/>
      <c r="K282" s="40"/>
      <c r="L282" s="40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1:30" ht="12.9" customHeight="1" x14ac:dyDescent="0.25">
      <c r="A283" s="9" t="s">
        <v>85</v>
      </c>
      <c r="B283" s="16"/>
      <c r="C283" s="16"/>
      <c r="D283" s="16"/>
      <c r="E283" s="16"/>
      <c r="F283" s="16"/>
      <c r="G283" s="8"/>
      <c r="H283" s="40"/>
      <c r="I283" s="40"/>
      <c r="J283" s="40"/>
      <c r="K283" s="40"/>
      <c r="L283" s="40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1:30" ht="12.9" customHeight="1" x14ac:dyDescent="0.25">
      <c r="A284" s="11" t="s">
        <v>13</v>
      </c>
      <c r="B284" s="10">
        <v>456445</v>
      </c>
      <c r="C284" s="10">
        <f>(D284-B284)</f>
        <v>33956</v>
      </c>
      <c r="D284" s="10">
        <v>490401</v>
      </c>
      <c r="E284" s="10">
        <f>(F284-D284)</f>
        <v>0</v>
      </c>
      <c r="F284" s="10">
        <v>490401</v>
      </c>
      <c r="G284" s="8"/>
      <c r="H284" s="40"/>
      <c r="I284" s="40"/>
      <c r="J284" s="40"/>
      <c r="K284" s="40"/>
      <c r="L284" s="40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1:30" ht="12.9" customHeight="1" x14ac:dyDescent="0.25">
      <c r="A285" s="11" t="s">
        <v>14</v>
      </c>
      <c r="B285" s="10">
        <v>1001800</v>
      </c>
      <c r="C285" s="10">
        <f>(D285-B285)</f>
        <v>153815</v>
      </c>
      <c r="D285" s="10">
        <v>1155615</v>
      </c>
      <c r="E285" s="10">
        <f>(F285-D285)</f>
        <v>-30000</v>
      </c>
      <c r="F285" s="10">
        <v>1125615</v>
      </c>
      <c r="G285" s="8"/>
      <c r="H285" s="40"/>
      <c r="I285" s="40"/>
      <c r="J285" s="40"/>
      <c r="K285" s="40"/>
      <c r="L285" s="40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1:30" ht="12.9" customHeight="1" x14ac:dyDescent="0.25">
      <c r="A286" s="7" t="s">
        <v>11</v>
      </c>
      <c r="B286" s="18">
        <f>SUM(B284:B285)</f>
        <v>1458245</v>
      </c>
      <c r="C286" s="18">
        <f>SUM(C284:C285)</f>
        <v>187771</v>
      </c>
      <c r="D286" s="18">
        <f>SUM(D284:D285)</f>
        <v>1646016</v>
      </c>
      <c r="E286" s="18">
        <f>SUM(E284:E285)</f>
        <v>-30000</v>
      </c>
      <c r="F286" s="18">
        <f>SUM(F284:F285)</f>
        <v>1616016</v>
      </c>
      <c r="G286" s="8"/>
      <c r="H286" s="40">
        <f>+D286-B286</f>
        <v>187771</v>
      </c>
      <c r="I286" s="40">
        <f>+H286-C286</f>
        <v>0</v>
      </c>
      <c r="J286" s="40">
        <f>+F286-D286</f>
        <v>-30000</v>
      </c>
      <c r="K286" s="40">
        <f>+J286-E286</f>
        <v>0</v>
      </c>
      <c r="L286" s="40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1:30" ht="12.9" customHeight="1" x14ac:dyDescent="0.25">
      <c r="A287" s="7"/>
      <c r="B287" s="21"/>
      <c r="C287" s="21"/>
      <c r="D287" s="21"/>
      <c r="E287" s="21"/>
      <c r="F287" s="21"/>
      <c r="G287" s="8"/>
      <c r="H287" s="40"/>
      <c r="I287" s="40"/>
      <c r="J287" s="40"/>
      <c r="K287" s="40"/>
      <c r="L287" s="40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1:30" ht="12.9" customHeight="1" x14ac:dyDescent="0.25">
      <c r="A288" s="49" t="s">
        <v>59</v>
      </c>
      <c r="B288" s="50"/>
      <c r="C288" s="50"/>
      <c r="D288" s="50"/>
      <c r="E288" s="50"/>
      <c r="F288" s="50"/>
      <c r="G288" s="8"/>
      <c r="H288" s="40"/>
      <c r="I288" s="40"/>
      <c r="J288" s="40"/>
      <c r="K288" s="40"/>
      <c r="L288" s="40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1:30" ht="12.9" customHeight="1" x14ac:dyDescent="0.25">
      <c r="A289" s="49"/>
      <c r="B289" s="50"/>
      <c r="C289" s="50"/>
      <c r="D289" s="50"/>
      <c r="E289" s="50"/>
      <c r="F289" s="50"/>
      <c r="G289" s="8"/>
      <c r="H289" s="40"/>
      <c r="I289" s="40"/>
      <c r="J289" s="40"/>
      <c r="K289" s="40"/>
      <c r="L289" s="40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1:30" ht="12.9" customHeight="1" x14ac:dyDescent="0.25">
      <c r="A290" s="11" t="s">
        <v>13</v>
      </c>
      <c r="B290" s="26">
        <v>200440</v>
      </c>
      <c r="C290" s="26">
        <f>(D290-B290)</f>
        <v>112327</v>
      </c>
      <c r="D290" s="26">
        <v>312767</v>
      </c>
      <c r="E290" s="26">
        <f>(F290-D290)</f>
        <v>0</v>
      </c>
      <c r="F290" s="26">
        <v>312767</v>
      </c>
      <c r="G290" s="8"/>
      <c r="H290" s="40"/>
      <c r="I290" s="40"/>
      <c r="J290" s="40"/>
      <c r="K290" s="40"/>
      <c r="L290" s="40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1:30" ht="12.9" customHeight="1" x14ac:dyDescent="0.25">
      <c r="A291" s="11" t="s">
        <v>14</v>
      </c>
      <c r="B291" s="26">
        <v>393675</v>
      </c>
      <c r="C291" s="26">
        <f>(D291-B291)</f>
        <v>88725</v>
      </c>
      <c r="D291" s="26">
        <v>482400</v>
      </c>
      <c r="E291" s="26">
        <f>(F291-D291)</f>
        <v>0</v>
      </c>
      <c r="F291" s="26">
        <v>482400</v>
      </c>
      <c r="G291" s="8"/>
      <c r="H291" s="40"/>
      <c r="I291" s="40"/>
      <c r="J291" s="40"/>
      <c r="K291" s="40"/>
      <c r="L291" s="40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1:30" ht="12.9" customHeight="1" x14ac:dyDescent="0.25">
      <c r="A292" s="11" t="s">
        <v>15</v>
      </c>
      <c r="B292" s="26">
        <v>3773</v>
      </c>
      <c r="C292" s="26">
        <f>(D292-B292)</f>
        <v>3227</v>
      </c>
      <c r="D292" s="26">
        <v>7000</v>
      </c>
      <c r="E292" s="26">
        <f>(F292-D292)</f>
        <v>0</v>
      </c>
      <c r="F292" s="26">
        <v>7000</v>
      </c>
      <c r="G292" s="8"/>
      <c r="H292" s="40"/>
      <c r="I292" s="40"/>
      <c r="J292" s="40"/>
      <c r="K292" s="40"/>
      <c r="L292" s="40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1:30" ht="12.9" customHeight="1" x14ac:dyDescent="0.25">
      <c r="A293" s="11" t="s">
        <v>10</v>
      </c>
      <c r="B293" s="26">
        <v>3370688</v>
      </c>
      <c r="C293" s="26">
        <f>(D293-B293)</f>
        <v>0</v>
      </c>
      <c r="D293" s="26">
        <v>3370688</v>
      </c>
      <c r="E293" s="26">
        <f>(F293-D293)</f>
        <v>0</v>
      </c>
      <c r="F293" s="26">
        <v>3370688</v>
      </c>
      <c r="G293" s="8"/>
      <c r="H293" s="40"/>
      <c r="I293" s="40"/>
      <c r="J293" s="40"/>
      <c r="K293" s="40"/>
      <c r="L293" s="40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1:30" ht="12.9" customHeight="1" x14ac:dyDescent="0.25">
      <c r="A294" s="7" t="s">
        <v>11</v>
      </c>
      <c r="B294" s="18">
        <f>SUM(B290:B293)</f>
        <v>3968576</v>
      </c>
      <c r="C294" s="18">
        <f>SUM(C290:C293)</f>
        <v>204279</v>
      </c>
      <c r="D294" s="18">
        <f>SUM(D290:D293)</f>
        <v>4172855</v>
      </c>
      <c r="E294" s="18">
        <f>SUM(E290:E293)</f>
        <v>0</v>
      </c>
      <c r="F294" s="18">
        <f>SUM(F290:F293)</f>
        <v>4172855</v>
      </c>
      <c r="G294" s="8"/>
      <c r="H294" s="40">
        <f>+D294-B294</f>
        <v>204279</v>
      </c>
      <c r="I294" s="40">
        <f>+H294-C294</f>
        <v>0</v>
      </c>
      <c r="J294" s="40">
        <f>+F294-D294</f>
        <v>0</v>
      </c>
      <c r="K294" s="40">
        <f>+J294-E294</f>
        <v>0</v>
      </c>
      <c r="L294" s="40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1:30" ht="12.9" customHeight="1" x14ac:dyDescent="0.25">
      <c r="A295" s="7"/>
      <c r="B295" s="21"/>
      <c r="C295" s="21"/>
      <c r="D295" s="21"/>
      <c r="E295" s="21"/>
      <c r="F295" s="21"/>
      <c r="G295" s="8"/>
      <c r="H295" s="40"/>
      <c r="I295" s="40"/>
      <c r="J295" s="40"/>
      <c r="K295" s="40"/>
      <c r="L295" s="40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1:30" ht="12.9" customHeight="1" x14ac:dyDescent="0.25">
      <c r="A296" s="34" t="s">
        <v>60</v>
      </c>
      <c r="B296" s="16"/>
      <c r="C296" s="16"/>
      <c r="D296" s="16"/>
      <c r="E296" s="16"/>
      <c r="F296" s="16"/>
      <c r="G296" s="8"/>
      <c r="H296" s="40"/>
      <c r="I296" s="40"/>
      <c r="J296" s="40"/>
      <c r="K296" s="40"/>
      <c r="L296" s="40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1:30" ht="12.9" customHeight="1" x14ac:dyDescent="0.25">
      <c r="A297" s="34" t="s">
        <v>86</v>
      </c>
      <c r="B297" s="16"/>
      <c r="C297" s="16"/>
      <c r="D297" s="16"/>
      <c r="E297" s="16"/>
      <c r="F297" s="16"/>
      <c r="G297" s="8"/>
      <c r="H297" s="40"/>
      <c r="I297" s="40"/>
      <c r="J297" s="40"/>
      <c r="K297" s="40"/>
      <c r="L297" s="40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1:30" ht="12.9" customHeight="1" x14ac:dyDescent="0.25">
      <c r="A298" s="35" t="s">
        <v>13</v>
      </c>
      <c r="B298" s="26">
        <v>991846</v>
      </c>
      <c r="C298" s="10">
        <f>(D298-B298)</f>
        <v>8220</v>
      </c>
      <c r="D298" s="10">
        <v>1000066</v>
      </c>
      <c r="E298" s="10">
        <f>(F298-D298)</f>
        <v>10500</v>
      </c>
      <c r="F298" s="10">
        <v>1010566</v>
      </c>
      <c r="G298" s="8"/>
      <c r="H298" s="40"/>
      <c r="I298" s="40"/>
      <c r="J298" s="40"/>
      <c r="K298" s="40"/>
      <c r="L298" s="40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1:30" ht="12.9" customHeight="1" x14ac:dyDescent="0.25">
      <c r="A299" s="35" t="s">
        <v>14</v>
      </c>
      <c r="B299" s="26">
        <v>12975510</v>
      </c>
      <c r="C299" s="10">
        <f>(D299-B299)</f>
        <v>0</v>
      </c>
      <c r="D299" s="10">
        <v>12975510</v>
      </c>
      <c r="E299" s="10">
        <f>(F299-D299)</f>
        <v>-100000</v>
      </c>
      <c r="F299" s="10">
        <v>12875510</v>
      </c>
      <c r="G299" s="8"/>
      <c r="H299" s="40"/>
      <c r="I299" s="40"/>
      <c r="J299" s="40"/>
      <c r="K299" s="40"/>
      <c r="L299" s="40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1:30" ht="12.9" customHeight="1" x14ac:dyDescent="0.25">
      <c r="A300" s="36" t="s">
        <v>11</v>
      </c>
      <c r="B300" s="18">
        <f>SUM(B297:B299)</f>
        <v>13967356</v>
      </c>
      <c r="C300" s="18">
        <f>SUM(C297:C299)</f>
        <v>8220</v>
      </c>
      <c r="D300" s="18">
        <f>SUM(D297:D299)</f>
        <v>13975576</v>
      </c>
      <c r="E300" s="18">
        <f>SUM(E297:E299)</f>
        <v>-89500</v>
      </c>
      <c r="F300" s="18">
        <f>SUM(F298:F299)</f>
        <v>13886076</v>
      </c>
      <c r="G300" s="8"/>
      <c r="H300" s="40">
        <f>+D300-B300</f>
        <v>8220</v>
      </c>
      <c r="I300" s="40">
        <f>+H300-C300</f>
        <v>0</v>
      </c>
      <c r="J300" s="40">
        <f>+F300-D300</f>
        <v>-89500</v>
      </c>
      <c r="K300" s="40">
        <f>+J300-E300</f>
        <v>0</v>
      </c>
      <c r="L300" s="40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1:30" ht="12.9" customHeight="1" x14ac:dyDescent="0.25">
      <c r="A301" s="13"/>
      <c r="B301" s="14"/>
      <c r="C301" s="14"/>
      <c r="D301" s="14"/>
      <c r="E301" s="14"/>
      <c r="F301" s="14"/>
      <c r="G301" s="8"/>
      <c r="H301" s="40"/>
      <c r="I301" s="40"/>
      <c r="J301" s="40"/>
      <c r="K301" s="40"/>
      <c r="L301" s="40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1:30" ht="12.9" customHeight="1" x14ac:dyDescent="0.25">
      <c r="A302" s="9" t="s">
        <v>87</v>
      </c>
      <c r="B302" s="10"/>
      <c r="C302" s="10"/>
      <c r="D302" s="10"/>
      <c r="E302" s="10"/>
      <c r="F302" s="10"/>
      <c r="G302" s="8"/>
      <c r="H302" s="40"/>
      <c r="I302" s="40"/>
      <c r="J302" s="40"/>
      <c r="K302" s="40"/>
      <c r="L302" s="40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1:30" ht="12.9" customHeight="1" x14ac:dyDescent="0.25">
      <c r="A303" s="9" t="s">
        <v>88</v>
      </c>
      <c r="B303" s="10"/>
      <c r="C303" s="10"/>
      <c r="D303" s="10"/>
      <c r="E303" s="10"/>
      <c r="F303" s="10"/>
      <c r="G303" s="8"/>
      <c r="H303" s="40"/>
      <c r="I303" s="40"/>
      <c r="J303" s="40"/>
      <c r="K303" s="40"/>
      <c r="L303" s="40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1:30" ht="12.9" customHeight="1" x14ac:dyDescent="0.25">
      <c r="A304" s="11" t="s">
        <v>14</v>
      </c>
      <c r="B304" s="10">
        <v>2570000</v>
      </c>
      <c r="C304" s="10">
        <f>(D304-B304)</f>
        <v>1020000</v>
      </c>
      <c r="D304" s="10">
        <v>3590000</v>
      </c>
      <c r="E304" s="10">
        <f>(F304-D304)</f>
        <v>-725000</v>
      </c>
      <c r="F304" s="10">
        <v>2865000</v>
      </c>
      <c r="G304" s="8"/>
      <c r="H304" s="40"/>
      <c r="I304" s="40"/>
      <c r="J304" s="40"/>
      <c r="K304" s="40"/>
      <c r="L304" s="40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1:30" ht="12.9" customHeight="1" x14ac:dyDescent="0.25">
      <c r="A305" s="11" t="s">
        <v>17</v>
      </c>
      <c r="B305" s="10">
        <v>30068</v>
      </c>
      <c r="C305" s="10">
        <f>(D305-B305)</f>
        <v>-30068</v>
      </c>
      <c r="D305" s="10">
        <v>0</v>
      </c>
      <c r="E305" s="10">
        <f>(F305-D305)</f>
        <v>0</v>
      </c>
      <c r="F305" s="10">
        <v>0</v>
      </c>
      <c r="G305" s="8"/>
      <c r="H305" s="40"/>
      <c r="I305" s="40"/>
      <c r="J305" s="40"/>
      <c r="K305" s="40"/>
      <c r="L305" s="40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1:30" ht="12.9" customHeight="1" x14ac:dyDescent="0.25">
      <c r="A306" s="7" t="s">
        <v>11</v>
      </c>
      <c r="B306" s="18">
        <f>SUM(B304:B305)</f>
        <v>2600068</v>
      </c>
      <c r="C306" s="18">
        <f t="shared" ref="C306:F306" si="23">SUM(C304:C305)</f>
        <v>989932</v>
      </c>
      <c r="D306" s="18">
        <f t="shared" si="23"/>
        <v>3590000</v>
      </c>
      <c r="E306" s="18">
        <f t="shared" si="23"/>
        <v>-725000</v>
      </c>
      <c r="F306" s="18">
        <f t="shared" si="23"/>
        <v>2865000</v>
      </c>
      <c r="G306" s="8"/>
      <c r="H306" s="40">
        <f>+D306-B306</f>
        <v>989932</v>
      </c>
      <c r="I306" s="40">
        <f>+H306-C306</f>
        <v>0</v>
      </c>
      <c r="J306" s="40">
        <f>+F306-D306</f>
        <v>-725000</v>
      </c>
      <c r="K306" s="40">
        <f>+J306-E306</f>
        <v>0</v>
      </c>
      <c r="L306" s="40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1:30" ht="12.9" customHeight="1" x14ac:dyDescent="0.25">
      <c r="A307" s="7"/>
      <c r="B307" s="21"/>
      <c r="C307" s="21"/>
      <c r="D307" s="21"/>
      <c r="E307" s="21"/>
      <c r="F307" s="21"/>
      <c r="G307" s="8"/>
      <c r="H307" s="40"/>
      <c r="I307" s="40"/>
      <c r="J307" s="40"/>
      <c r="K307" s="40"/>
      <c r="L307" s="40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1:30" ht="12.9" customHeight="1" x14ac:dyDescent="0.25">
      <c r="A308" s="34" t="s">
        <v>56</v>
      </c>
      <c r="B308" s="10"/>
      <c r="C308" s="10"/>
      <c r="D308" s="10"/>
      <c r="E308" s="10"/>
      <c r="F308" s="10"/>
      <c r="G308" s="8"/>
      <c r="H308" s="40"/>
      <c r="I308" s="40"/>
      <c r="J308" s="40"/>
      <c r="K308" s="40"/>
      <c r="L308" s="40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1:30" ht="12.9" customHeight="1" x14ac:dyDescent="0.25">
      <c r="A309" s="11" t="s">
        <v>13</v>
      </c>
      <c r="B309" s="26">
        <v>5083865</v>
      </c>
      <c r="C309" s="10">
        <f>(D309-B309)</f>
        <v>315756</v>
      </c>
      <c r="D309" s="10">
        <v>5399621</v>
      </c>
      <c r="E309" s="10">
        <f>(F309-D309)</f>
        <v>3957</v>
      </c>
      <c r="F309" s="10">
        <v>5403578</v>
      </c>
      <c r="G309" s="8"/>
      <c r="H309" s="40"/>
      <c r="I309" s="40"/>
      <c r="J309" s="40"/>
      <c r="K309" s="40"/>
      <c r="L309" s="40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1:30" ht="12.9" customHeight="1" x14ac:dyDescent="0.25">
      <c r="A310" s="11" t="s">
        <v>14</v>
      </c>
      <c r="B310" s="26">
        <v>787696</v>
      </c>
      <c r="C310" s="10">
        <f>(D310-B310)</f>
        <v>176374</v>
      </c>
      <c r="D310" s="10">
        <v>964070</v>
      </c>
      <c r="E310" s="10">
        <f>(F310-D310)</f>
        <v>-162000</v>
      </c>
      <c r="F310" s="10">
        <v>802070</v>
      </c>
      <c r="G310" s="8"/>
      <c r="H310" s="40"/>
      <c r="I310" s="40"/>
      <c r="J310" s="40"/>
      <c r="K310" s="40"/>
      <c r="L310" s="40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1:30" ht="12.9" customHeight="1" x14ac:dyDescent="0.25">
      <c r="A311" s="11" t="s">
        <v>15</v>
      </c>
      <c r="B311" s="26">
        <v>67329</v>
      </c>
      <c r="C311" s="10">
        <f>(D311-B311)</f>
        <v>2603</v>
      </c>
      <c r="D311" s="10">
        <v>69932</v>
      </c>
      <c r="E311" s="10">
        <f>(F311-D311)</f>
        <v>0</v>
      </c>
      <c r="F311" s="10">
        <v>69932</v>
      </c>
      <c r="G311" s="8"/>
      <c r="H311" s="40"/>
      <c r="I311" s="40"/>
      <c r="J311" s="40"/>
      <c r="K311" s="40"/>
      <c r="L311" s="40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1:30" ht="12.9" customHeight="1" x14ac:dyDescent="0.25">
      <c r="A312" s="7" t="s">
        <v>11</v>
      </c>
      <c r="B312" s="18">
        <f>SUM(B309:B311)</f>
        <v>5938890</v>
      </c>
      <c r="C312" s="18">
        <f>SUM(C309:C311)</f>
        <v>494733</v>
      </c>
      <c r="D312" s="18">
        <f>SUM(D309:D311)</f>
        <v>6433623</v>
      </c>
      <c r="E312" s="18">
        <f>SUM(E309:E311)</f>
        <v>-158043</v>
      </c>
      <c r="F312" s="18">
        <f>SUM(F309:F311)</f>
        <v>6275580</v>
      </c>
      <c r="G312" s="8"/>
      <c r="H312" s="40">
        <f>+D312-B312</f>
        <v>494733</v>
      </c>
      <c r="I312" s="40">
        <f>+H312-C312</f>
        <v>0</v>
      </c>
      <c r="J312" s="40">
        <f>+F312-D312</f>
        <v>-158043</v>
      </c>
      <c r="K312" s="40">
        <f>+J312-E312</f>
        <v>0</v>
      </c>
      <c r="L312" s="40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1:30" ht="12.9" customHeight="1" x14ac:dyDescent="0.25">
      <c r="A313" s="36"/>
      <c r="B313" s="21"/>
      <c r="C313" s="21"/>
      <c r="D313" s="21"/>
      <c r="E313" s="21"/>
      <c r="F313" s="21"/>
      <c r="G313" s="8"/>
      <c r="H313" s="40"/>
      <c r="I313" s="40"/>
      <c r="J313" s="40"/>
      <c r="K313" s="40"/>
      <c r="L313" s="40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1:30" ht="12.9" customHeight="1" x14ac:dyDescent="0.25">
      <c r="A314" s="34" t="s">
        <v>61</v>
      </c>
      <c r="B314" s="10"/>
      <c r="C314" s="10"/>
      <c r="D314" s="10"/>
      <c r="E314" s="10"/>
      <c r="F314" s="10"/>
      <c r="G314" s="8"/>
      <c r="H314" s="40"/>
      <c r="I314" s="40"/>
      <c r="J314" s="40"/>
      <c r="K314" s="40"/>
      <c r="L314" s="40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1:30" ht="12.9" customHeight="1" x14ac:dyDescent="0.25">
      <c r="A315" s="35" t="s">
        <v>13</v>
      </c>
      <c r="B315" s="26">
        <f>18699210+228512</f>
        <v>18927722</v>
      </c>
      <c r="C315" s="10">
        <f>(D315-B315)</f>
        <v>972959</v>
      </c>
      <c r="D315" s="10">
        <f>19593881+306800</f>
        <v>19900681</v>
      </c>
      <c r="E315" s="10">
        <f>(F315-D315)</f>
        <v>984082</v>
      </c>
      <c r="F315" s="10">
        <f>20577963+306800</f>
        <v>20884763</v>
      </c>
      <c r="G315" s="8"/>
      <c r="H315" s="40"/>
      <c r="I315" s="40"/>
      <c r="J315" s="40"/>
      <c r="K315" s="40"/>
      <c r="L315" s="40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1:30" ht="12.9" customHeight="1" x14ac:dyDescent="0.25">
      <c r="A316" s="35" t="s">
        <v>14</v>
      </c>
      <c r="B316" s="26">
        <f>30782537+8390332</f>
        <v>39172869</v>
      </c>
      <c r="C316" s="10">
        <f>(D316-B316)</f>
        <v>15687571</v>
      </c>
      <c r="D316" s="10">
        <f>30942774+23917666</f>
        <v>54860440</v>
      </c>
      <c r="E316" s="10">
        <f>(F316-D316)</f>
        <v>-2541997</v>
      </c>
      <c r="F316" s="10">
        <f>30186764+22131679</f>
        <v>52318443</v>
      </c>
      <c r="G316" s="8"/>
      <c r="H316" s="40"/>
      <c r="I316" s="40"/>
      <c r="J316" s="40"/>
      <c r="K316" s="40"/>
      <c r="L316" s="40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1:30" ht="12.9" customHeight="1" x14ac:dyDescent="0.25">
      <c r="A317" s="35" t="s">
        <v>15</v>
      </c>
      <c r="B317" s="26">
        <f>2434836+3338004</f>
        <v>5772840</v>
      </c>
      <c r="C317" s="10">
        <f>(D317-B317)</f>
        <v>3836499</v>
      </c>
      <c r="D317" s="10">
        <f>3330927+6278412</f>
        <v>9609339</v>
      </c>
      <c r="E317" s="10">
        <f>(F317-D317)</f>
        <v>749719</v>
      </c>
      <c r="F317" s="10">
        <f>2294659+8064399</f>
        <v>10359058</v>
      </c>
      <c r="G317" s="8"/>
      <c r="H317" s="40"/>
      <c r="I317" s="40"/>
      <c r="J317" s="40"/>
      <c r="K317" s="40"/>
      <c r="L317" s="40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1:30" ht="12.9" customHeight="1" x14ac:dyDescent="0.25">
      <c r="A318" s="11" t="s">
        <v>10</v>
      </c>
      <c r="B318" s="26">
        <v>500</v>
      </c>
      <c r="C318" s="26">
        <f>(D318-B318)</f>
        <v>-500</v>
      </c>
      <c r="D318" s="26">
        <v>0</v>
      </c>
      <c r="E318" s="26">
        <f>(F318-D318)</f>
        <v>0</v>
      </c>
      <c r="F318" s="26">
        <v>0</v>
      </c>
      <c r="G318" s="8"/>
      <c r="H318" s="40"/>
      <c r="I318" s="40"/>
      <c r="J318" s="40"/>
      <c r="K318" s="40"/>
      <c r="L318" s="40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1:30" ht="12.9" customHeight="1" x14ac:dyDescent="0.25">
      <c r="A319" s="36" t="s">
        <v>11</v>
      </c>
      <c r="B319" s="18">
        <f>SUM(B315:B318)</f>
        <v>63873931</v>
      </c>
      <c r="C319" s="18">
        <f t="shared" ref="C319:F319" si="24">SUM(C315:C318)</f>
        <v>20496529</v>
      </c>
      <c r="D319" s="18">
        <f t="shared" si="24"/>
        <v>84370460</v>
      </c>
      <c r="E319" s="18">
        <f t="shared" si="24"/>
        <v>-808196</v>
      </c>
      <c r="F319" s="18">
        <f t="shared" si="24"/>
        <v>83562264</v>
      </c>
      <c r="G319" s="8"/>
      <c r="H319" s="40">
        <f>+D319-B319</f>
        <v>20496529</v>
      </c>
      <c r="I319" s="40">
        <f>+H319-C319</f>
        <v>0</v>
      </c>
      <c r="J319" s="40">
        <f>+F319-D319</f>
        <v>-808196</v>
      </c>
      <c r="K319" s="40">
        <f>+J319-E319</f>
        <v>0</v>
      </c>
      <c r="L319" s="40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1:30" ht="12.75" customHeight="1" x14ac:dyDescent="0.25">
      <c r="A320" s="7"/>
      <c r="B320" s="21"/>
      <c r="C320" s="21"/>
      <c r="D320" s="21"/>
      <c r="E320" s="21"/>
      <c r="F320" s="21"/>
      <c r="G320" s="8"/>
      <c r="H320" s="40"/>
      <c r="I320" s="40"/>
      <c r="J320" s="40"/>
      <c r="K320" s="40"/>
      <c r="L320" s="40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1:30" ht="12.9" customHeight="1" x14ac:dyDescent="0.25">
      <c r="A321" s="9" t="s">
        <v>55</v>
      </c>
      <c r="B321" s="21"/>
      <c r="C321" s="21"/>
      <c r="D321" s="21"/>
      <c r="E321" s="21"/>
      <c r="F321" s="21"/>
      <c r="G321" s="8"/>
      <c r="H321" s="40"/>
      <c r="I321" s="40"/>
      <c r="J321" s="40"/>
      <c r="K321" s="40"/>
      <c r="L321" s="40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1:30" ht="12.9" customHeight="1" x14ac:dyDescent="0.25">
      <c r="A322" s="11" t="s">
        <v>13</v>
      </c>
      <c r="B322" s="10">
        <v>1289745</v>
      </c>
      <c r="C322" s="10">
        <f>(D322-B322)</f>
        <v>100866</v>
      </c>
      <c r="D322" s="10">
        <v>1390611</v>
      </c>
      <c r="E322" s="10">
        <f>(F322-D322)</f>
        <v>0</v>
      </c>
      <c r="F322" s="10">
        <v>1390611</v>
      </c>
      <c r="G322" s="8"/>
      <c r="H322" s="40"/>
      <c r="I322" s="40"/>
      <c r="J322" s="40"/>
      <c r="K322" s="40"/>
      <c r="L322" s="40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1:30" ht="12.9" customHeight="1" x14ac:dyDescent="0.25">
      <c r="A323" s="11" t="s">
        <v>14</v>
      </c>
      <c r="B323" s="10">
        <v>192246</v>
      </c>
      <c r="C323" s="10">
        <f>(D323-B323)</f>
        <v>80729</v>
      </c>
      <c r="D323" s="10">
        <v>272975</v>
      </c>
      <c r="E323" s="10">
        <f>(F323-D323)</f>
        <v>0</v>
      </c>
      <c r="F323" s="10">
        <v>272975</v>
      </c>
      <c r="G323" s="8"/>
      <c r="H323" s="40"/>
      <c r="I323" s="40"/>
      <c r="J323" s="40"/>
      <c r="K323" s="40"/>
      <c r="L323" s="40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1:30" ht="12.9" customHeight="1" x14ac:dyDescent="0.25">
      <c r="A324" s="11" t="s">
        <v>15</v>
      </c>
      <c r="B324" s="10">
        <v>4810</v>
      </c>
      <c r="C324" s="10">
        <f>(D324-B324)</f>
        <v>415</v>
      </c>
      <c r="D324" s="10">
        <v>5225</v>
      </c>
      <c r="E324" s="10">
        <f>(F324-D324)</f>
        <v>0</v>
      </c>
      <c r="F324" s="10">
        <v>5225</v>
      </c>
      <c r="G324" s="8"/>
      <c r="H324" s="40"/>
      <c r="I324" s="40"/>
      <c r="J324" s="40"/>
      <c r="K324" s="40"/>
      <c r="L324" s="40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1:30" ht="12.9" customHeight="1" x14ac:dyDescent="0.25">
      <c r="A325" s="7" t="s">
        <v>11</v>
      </c>
      <c r="B325" s="18">
        <f>SUM(B322:B324)</f>
        <v>1486801</v>
      </c>
      <c r="C325" s="18">
        <f>SUM(C322:C324)</f>
        <v>182010</v>
      </c>
      <c r="D325" s="18">
        <f>SUM(D322:D324)</f>
        <v>1668811</v>
      </c>
      <c r="E325" s="18">
        <f>SUM(E322:E324)</f>
        <v>0</v>
      </c>
      <c r="F325" s="18">
        <f>SUM(F322:F324)</f>
        <v>1668811</v>
      </c>
      <c r="G325" s="8"/>
      <c r="H325" s="40">
        <f>+D325-B325</f>
        <v>182010</v>
      </c>
      <c r="I325" s="40">
        <f>+H325-C325</f>
        <v>0</v>
      </c>
      <c r="J325" s="40">
        <f>+F325-D325</f>
        <v>0</v>
      </c>
      <c r="K325" s="40">
        <f>+J325-E325</f>
        <v>0</v>
      </c>
      <c r="L325" s="40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1:30" ht="12.9" customHeight="1" x14ac:dyDescent="0.25">
      <c r="A326" s="13"/>
      <c r="B326" s="14"/>
      <c r="C326" s="14"/>
      <c r="D326" s="14"/>
      <c r="E326" s="14"/>
      <c r="F326" s="14"/>
      <c r="G326" s="8"/>
      <c r="H326" s="40"/>
      <c r="I326" s="40"/>
      <c r="J326" s="40"/>
      <c r="K326" s="40"/>
      <c r="L326" s="40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1:30" ht="12.9" customHeight="1" x14ac:dyDescent="0.25">
      <c r="A327" s="9" t="s">
        <v>58</v>
      </c>
      <c r="B327" s="14"/>
      <c r="C327" s="14"/>
      <c r="D327" s="14"/>
      <c r="E327" s="14"/>
      <c r="F327" s="14"/>
      <c r="G327" s="8"/>
      <c r="H327" s="40"/>
      <c r="I327" s="40"/>
      <c r="J327" s="40"/>
      <c r="K327" s="40"/>
      <c r="L327" s="40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1:30" ht="12.9" customHeight="1" x14ac:dyDescent="0.25">
      <c r="A328" s="11" t="s">
        <v>13</v>
      </c>
      <c r="B328" s="22">
        <v>10683762</v>
      </c>
      <c r="C328" s="10">
        <f>(D328-B328)</f>
        <v>-259342</v>
      </c>
      <c r="D328" s="22">
        <v>10424420</v>
      </c>
      <c r="E328" s="10">
        <f>(F328-D328)</f>
        <v>9719</v>
      </c>
      <c r="F328" s="10">
        <v>10434139</v>
      </c>
      <c r="G328" s="8"/>
      <c r="H328" s="40"/>
      <c r="I328" s="40"/>
      <c r="J328" s="40"/>
      <c r="K328" s="40"/>
      <c r="L328" s="40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1:30" ht="12.9" customHeight="1" x14ac:dyDescent="0.25">
      <c r="A329" s="11" t="s">
        <v>14</v>
      </c>
      <c r="B329" s="22">
        <v>1526248</v>
      </c>
      <c r="C329" s="10">
        <f>(D329-B329)</f>
        <v>551878</v>
      </c>
      <c r="D329" s="22">
        <v>2078126</v>
      </c>
      <c r="E329" s="10">
        <f>(F329-D329)</f>
        <v>-500000</v>
      </c>
      <c r="F329" s="10">
        <v>1578126</v>
      </c>
      <c r="G329" s="8"/>
      <c r="H329" s="40"/>
      <c r="I329" s="40"/>
      <c r="J329" s="40"/>
      <c r="K329" s="40"/>
      <c r="L329" s="40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1:30" ht="12.9" customHeight="1" x14ac:dyDescent="0.25">
      <c r="A330" s="11" t="s">
        <v>15</v>
      </c>
      <c r="B330" s="22">
        <v>360263</v>
      </c>
      <c r="C330" s="10">
        <f>(D330-B330)</f>
        <v>422337</v>
      </c>
      <c r="D330" s="22">
        <v>782600</v>
      </c>
      <c r="E330" s="10">
        <f>(F330-D330)</f>
        <v>0</v>
      </c>
      <c r="F330" s="10">
        <v>782600</v>
      </c>
      <c r="G330" s="8"/>
      <c r="H330" s="40"/>
      <c r="I330" s="40"/>
      <c r="J330" s="40"/>
      <c r="K330" s="40"/>
      <c r="L330" s="40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1:30" ht="12.9" customHeight="1" x14ac:dyDescent="0.25">
      <c r="A331" s="7" t="s">
        <v>11</v>
      </c>
      <c r="B331" s="18">
        <f>SUM(B328:B330)</f>
        <v>12570273</v>
      </c>
      <c r="C331" s="18">
        <f>SUM(C328:C330)</f>
        <v>714873</v>
      </c>
      <c r="D331" s="18">
        <f>SUM(D328:D330)</f>
        <v>13285146</v>
      </c>
      <c r="E331" s="18">
        <f>SUM(E328:E330)</f>
        <v>-490281</v>
      </c>
      <c r="F331" s="18">
        <f>SUM(F328:F330)</f>
        <v>12794865</v>
      </c>
      <c r="G331" s="8"/>
      <c r="H331" s="40">
        <f>+D331-B331</f>
        <v>714873</v>
      </c>
      <c r="I331" s="40">
        <f>+H331-C331</f>
        <v>0</v>
      </c>
      <c r="J331" s="40">
        <f>+F331-D331</f>
        <v>-490281</v>
      </c>
      <c r="K331" s="40">
        <f>+J331-E331</f>
        <v>0</v>
      </c>
      <c r="L331" s="40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1:30" ht="12.9" customHeight="1" x14ac:dyDescent="0.25">
      <c r="A332" s="7"/>
      <c r="B332" s="14"/>
      <c r="C332" s="14"/>
      <c r="D332" s="14"/>
      <c r="E332" s="14"/>
      <c r="F332" s="14"/>
      <c r="G332" s="8"/>
      <c r="H332" s="40"/>
      <c r="I332" s="40"/>
      <c r="J332" s="40"/>
      <c r="K332" s="40"/>
      <c r="L332" s="40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1:30" ht="12.9" customHeight="1" x14ac:dyDescent="0.25">
      <c r="A333" s="9" t="s">
        <v>51</v>
      </c>
      <c r="B333" s="10"/>
      <c r="C333" s="10"/>
      <c r="D333" s="10"/>
      <c r="E333" s="10"/>
      <c r="F333" s="10"/>
      <c r="G333" s="8"/>
      <c r="H333" s="40"/>
      <c r="I333" s="40"/>
      <c r="J333" s="40"/>
      <c r="K333" s="40"/>
      <c r="L333" s="40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1:30" ht="12.9" customHeight="1" x14ac:dyDescent="0.25">
      <c r="A334" s="11" t="s">
        <v>13</v>
      </c>
      <c r="B334" s="26">
        <v>8234304</v>
      </c>
      <c r="C334" s="10">
        <f>(D334-B334)</f>
        <v>46909</v>
      </c>
      <c r="D334" s="10">
        <v>8281213</v>
      </c>
      <c r="E334" s="10">
        <f>(F334-D334)</f>
        <v>355230</v>
      </c>
      <c r="F334" s="10">
        <v>8636443</v>
      </c>
      <c r="G334" s="8"/>
      <c r="H334" s="40"/>
      <c r="I334" s="40"/>
      <c r="J334" s="40"/>
      <c r="K334" s="40"/>
      <c r="L334" s="40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1:30" ht="12.9" customHeight="1" x14ac:dyDescent="0.25">
      <c r="A335" s="11" t="s">
        <v>14</v>
      </c>
      <c r="B335" s="26">
        <v>36559528</v>
      </c>
      <c r="C335" s="10">
        <f>(D335-B335)</f>
        <v>504628</v>
      </c>
      <c r="D335" s="10">
        <v>37064156</v>
      </c>
      <c r="E335" s="10">
        <f>(F335-D335)</f>
        <v>-19941</v>
      </c>
      <c r="F335" s="10">
        <v>37044215</v>
      </c>
      <c r="G335" s="8"/>
      <c r="H335" s="40"/>
      <c r="I335" s="40"/>
      <c r="J335" s="40"/>
      <c r="K335" s="40"/>
      <c r="L335" s="40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1:30" ht="12.9" customHeight="1" x14ac:dyDescent="0.25">
      <c r="A336" s="11" t="s">
        <v>15</v>
      </c>
      <c r="B336" s="26">
        <v>343091</v>
      </c>
      <c r="C336" s="10">
        <f>(D336-B336)</f>
        <v>1036</v>
      </c>
      <c r="D336" s="10">
        <v>344127</v>
      </c>
      <c r="E336" s="10">
        <f>(F336-D336)</f>
        <v>0</v>
      </c>
      <c r="F336" s="10">
        <v>344127</v>
      </c>
      <c r="G336" s="8"/>
      <c r="H336" s="40"/>
      <c r="I336" s="40"/>
      <c r="J336" s="40"/>
      <c r="K336" s="40"/>
      <c r="L336" s="40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1:30" ht="12.9" customHeight="1" x14ac:dyDescent="0.25">
      <c r="A337" s="11" t="s">
        <v>10</v>
      </c>
      <c r="B337" s="26">
        <v>41340</v>
      </c>
      <c r="C337" s="10">
        <f>(D337-B337)</f>
        <v>-8919</v>
      </c>
      <c r="D337" s="10">
        <v>32421</v>
      </c>
      <c r="E337" s="10">
        <f>(F337-D337)</f>
        <v>0</v>
      </c>
      <c r="F337" s="10">
        <v>32421</v>
      </c>
      <c r="G337" s="8"/>
      <c r="H337" s="40"/>
      <c r="I337" s="40"/>
      <c r="J337" s="40"/>
      <c r="K337" s="40"/>
      <c r="L337" s="40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1:30" ht="12.9" customHeight="1" x14ac:dyDescent="0.25">
      <c r="A338" s="7" t="s">
        <v>11</v>
      </c>
      <c r="B338" s="18">
        <f>SUM(B334:B337)</f>
        <v>45178263</v>
      </c>
      <c r="C338" s="18">
        <f>SUM(C334:C337)</f>
        <v>543654</v>
      </c>
      <c r="D338" s="18">
        <f>SUM(D334:D337)</f>
        <v>45721917</v>
      </c>
      <c r="E338" s="18">
        <f>SUM(E334:E337)</f>
        <v>335289</v>
      </c>
      <c r="F338" s="18">
        <f>SUM(F334:F337)</f>
        <v>46057206</v>
      </c>
      <c r="G338" s="8"/>
      <c r="H338" s="40">
        <f>+D338-B338</f>
        <v>543654</v>
      </c>
      <c r="I338" s="40">
        <f>+H338-C338</f>
        <v>0</v>
      </c>
      <c r="J338" s="40">
        <f>+F338-D338</f>
        <v>335289</v>
      </c>
      <c r="K338" s="40">
        <f>+J338-E338</f>
        <v>0</v>
      </c>
      <c r="L338" s="40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1:30" ht="12.9" customHeight="1" x14ac:dyDescent="0.25">
      <c r="A339" s="13"/>
      <c r="B339" s="14"/>
      <c r="C339" s="14"/>
      <c r="D339" s="14"/>
      <c r="E339" s="14"/>
      <c r="F339" s="14"/>
      <c r="G339" s="8"/>
      <c r="H339" s="40"/>
      <c r="I339" s="40"/>
      <c r="J339" s="40"/>
      <c r="K339" s="40"/>
      <c r="L339" s="40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1:30" ht="12.9" customHeight="1" x14ac:dyDescent="0.25">
      <c r="A340" s="9" t="s">
        <v>92</v>
      </c>
      <c r="B340" s="14"/>
      <c r="C340" s="14"/>
      <c r="D340" s="14"/>
      <c r="E340" s="14"/>
      <c r="F340" s="14"/>
      <c r="G340" s="8"/>
      <c r="H340" s="40"/>
      <c r="I340" s="40"/>
      <c r="J340" s="40"/>
      <c r="K340" s="40"/>
      <c r="L340" s="40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1:30" ht="12.9" customHeight="1" x14ac:dyDescent="0.25">
      <c r="A341" s="11" t="s">
        <v>13</v>
      </c>
      <c r="B341" s="22">
        <v>0</v>
      </c>
      <c r="C341" s="10">
        <f t="shared" ref="C341:C343" si="25">(D341-B341)</f>
        <v>537979</v>
      </c>
      <c r="D341" s="22">
        <v>537979</v>
      </c>
      <c r="E341" s="10">
        <f t="shared" ref="E341:E343" si="26">(F341-D341)</f>
        <v>0</v>
      </c>
      <c r="F341" s="22">
        <v>537979</v>
      </c>
      <c r="G341" s="8"/>
      <c r="H341" s="40"/>
      <c r="I341" s="40"/>
      <c r="J341" s="40"/>
      <c r="K341" s="40"/>
      <c r="L341" s="40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1:30" ht="12.9" customHeight="1" x14ac:dyDescent="0.25">
      <c r="A342" s="11" t="s">
        <v>14</v>
      </c>
      <c r="B342" s="22">
        <v>0</v>
      </c>
      <c r="C342" s="10">
        <f t="shared" si="25"/>
        <v>279508</v>
      </c>
      <c r="D342" s="22">
        <v>279508</v>
      </c>
      <c r="E342" s="10">
        <f t="shared" si="26"/>
        <v>0</v>
      </c>
      <c r="F342" s="22">
        <v>279508</v>
      </c>
      <c r="G342" s="8"/>
      <c r="H342" s="40"/>
      <c r="I342" s="40"/>
      <c r="J342" s="40"/>
      <c r="K342" s="40"/>
      <c r="L342" s="40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1:30" ht="12.9" customHeight="1" x14ac:dyDescent="0.25">
      <c r="A343" s="11" t="s">
        <v>15</v>
      </c>
      <c r="B343" s="22">
        <v>0</v>
      </c>
      <c r="C343" s="10">
        <f t="shared" si="25"/>
        <v>17840</v>
      </c>
      <c r="D343" s="22">
        <v>17840</v>
      </c>
      <c r="E343" s="10">
        <f t="shared" si="26"/>
        <v>0</v>
      </c>
      <c r="F343" s="22">
        <v>17840</v>
      </c>
      <c r="G343" s="8"/>
      <c r="H343" s="40"/>
      <c r="I343" s="40"/>
      <c r="J343" s="40"/>
      <c r="K343" s="40"/>
      <c r="L343" s="40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1:30" ht="12.9" customHeight="1" x14ac:dyDescent="0.25">
      <c r="A344" s="7" t="s">
        <v>11</v>
      </c>
      <c r="B344" s="18">
        <f>SUM(B341:B343)</f>
        <v>0</v>
      </c>
      <c r="C344" s="18">
        <f t="shared" ref="C344:F344" si="27">SUM(C341:C343)</f>
        <v>835327</v>
      </c>
      <c r="D344" s="18">
        <f t="shared" si="27"/>
        <v>835327</v>
      </c>
      <c r="E344" s="18">
        <f t="shared" si="27"/>
        <v>0</v>
      </c>
      <c r="F344" s="18">
        <f t="shared" si="27"/>
        <v>835327</v>
      </c>
      <c r="G344" s="8"/>
      <c r="H344" s="40">
        <f>+D344-B344</f>
        <v>835327</v>
      </c>
      <c r="I344" s="40">
        <f>+H344-C344</f>
        <v>0</v>
      </c>
      <c r="J344" s="40">
        <f>+F344-D344</f>
        <v>0</v>
      </c>
      <c r="K344" s="40">
        <f>+J344-E344</f>
        <v>0</v>
      </c>
      <c r="L344" s="40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1:30" ht="12.9" customHeight="1" x14ac:dyDescent="0.25">
      <c r="A345" s="13"/>
      <c r="B345" s="14"/>
      <c r="C345" s="14"/>
      <c r="D345" s="14"/>
      <c r="E345" s="14"/>
      <c r="F345" s="14"/>
      <c r="G345" s="8"/>
      <c r="H345" s="40"/>
      <c r="I345" s="40"/>
      <c r="J345" s="40"/>
      <c r="K345" s="40"/>
      <c r="L345" s="40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1:30" ht="12.9" customHeight="1" x14ac:dyDescent="0.25">
      <c r="A346" s="9" t="s">
        <v>62</v>
      </c>
      <c r="B346" s="14"/>
      <c r="C346" s="14"/>
      <c r="D346" s="14"/>
      <c r="E346" s="14"/>
      <c r="F346" s="14"/>
      <c r="G346" s="8"/>
      <c r="H346" s="40"/>
      <c r="I346" s="40"/>
      <c r="J346" s="40"/>
      <c r="K346" s="40"/>
      <c r="L346" s="40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1:30" ht="12.9" customHeight="1" x14ac:dyDescent="0.25">
      <c r="A347" s="11" t="s">
        <v>13</v>
      </c>
      <c r="B347" s="22">
        <v>42597872</v>
      </c>
      <c r="C347" s="10">
        <f>(D347-B347)</f>
        <v>993000</v>
      </c>
      <c r="D347" s="22">
        <v>43590872</v>
      </c>
      <c r="E347" s="10">
        <f>(F347-D347)</f>
        <v>-204621</v>
      </c>
      <c r="F347" s="22">
        <v>43386251</v>
      </c>
      <c r="G347" s="8"/>
      <c r="H347" s="40"/>
      <c r="I347" s="40"/>
      <c r="J347" s="40"/>
      <c r="K347" s="40"/>
      <c r="L347" s="40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1:30" ht="12.9" customHeight="1" x14ac:dyDescent="0.25">
      <c r="A348" s="11" t="s">
        <v>14</v>
      </c>
      <c r="B348" s="22">
        <v>6477845</v>
      </c>
      <c r="C348" s="10">
        <f>(D348-B348)</f>
        <v>2993708</v>
      </c>
      <c r="D348" s="22">
        <v>9471553</v>
      </c>
      <c r="E348" s="10">
        <f>(F348-D348)</f>
        <v>-177028</v>
      </c>
      <c r="F348" s="22">
        <v>9294525</v>
      </c>
      <c r="G348" s="8"/>
      <c r="H348" s="40"/>
      <c r="I348" s="40"/>
      <c r="J348" s="40"/>
      <c r="K348" s="40"/>
      <c r="L348" s="40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1:30" ht="12.9" customHeight="1" x14ac:dyDescent="0.25">
      <c r="A349" s="11" t="s">
        <v>15</v>
      </c>
      <c r="B349" s="22">
        <v>2727956</v>
      </c>
      <c r="C349" s="10">
        <f>(D349-B349)</f>
        <v>-11913</v>
      </c>
      <c r="D349" s="22">
        <v>2716043</v>
      </c>
      <c r="E349" s="10">
        <f>(F349-D349)</f>
        <v>-42238</v>
      </c>
      <c r="F349" s="22">
        <v>2673805</v>
      </c>
      <c r="G349" s="8"/>
      <c r="H349" s="40"/>
      <c r="I349" s="40"/>
      <c r="J349" s="40"/>
      <c r="K349" s="40"/>
      <c r="L349" s="40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1:30" ht="12.9" customHeight="1" x14ac:dyDescent="0.25">
      <c r="A350" s="11" t="s">
        <v>10</v>
      </c>
      <c r="B350" s="22">
        <v>4915397</v>
      </c>
      <c r="C350" s="10">
        <f>(D350-B350)</f>
        <v>-2487897</v>
      </c>
      <c r="D350" s="31">
        <v>2427500</v>
      </c>
      <c r="E350" s="10">
        <f>(F350-D350)</f>
        <v>-113000</v>
      </c>
      <c r="F350" s="31">
        <v>2314500</v>
      </c>
      <c r="G350" s="8"/>
      <c r="H350" s="40"/>
      <c r="I350" s="40"/>
      <c r="J350" s="40"/>
      <c r="K350" s="40"/>
      <c r="L350" s="40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1:30" ht="12.9" customHeight="1" x14ac:dyDescent="0.25">
      <c r="A351" s="7" t="s">
        <v>11</v>
      </c>
      <c r="B351" s="33">
        <f>SUM(B347:B350)</f>
        <v>56719070</v>
      </c>
      <c r="C351" s="18">
        <f>SUM(C347:C350)</f>
        <v>1486898</v>
      </c>
      <c r="D351" s="33">
        <f>SUM(D347:D350)</f>
        <v>58205968</v>
      </c>
      <c r="E351" s="18">
        <f>SUM(E347:E350)</f>
        <v>-536887</v>
      </c>
      <c r="F351" s="33">
        <f>SUM(F347:F350)</f>
        <v>57669081</v>
      </c>
      <c r="G351" s="8"/>
      <c r="H351" s="40">
        <f>+D351-B351</f>
        <v>1486898</v>
      </c>
      <c r="I351" s="40">
        <f>+H351-C351</f>
        <v>0</v>
      </c>
      <c r="J351" s="40">
        <f>+F351-D351</f>
        <v>-536887</v>
      </c>
      <c r="K351" s="40">
        <f>+J351-E351</f>
        <v>0</v>
      </c>
      <c r="L351" s="40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3" spans="1:30" ht="12.9" customHeight="1" x14ac:dyDescent="0.25">
      <c r="A353" s="9" t="s">
        <v>36</v>
      </c>
      <c r="B353" s="10"/>
      <c r="C353" s="10"/>
      <c r="D353" s="10"/>
      <c r="E353" s="10"/>
      <c r="F353" s="10"/>
      <c r="G353" s="8"/>
      <c r="H353" s="40"/>
      <c r="I353" s="40"/>
      <c r="J353" s="40"/>
      <c r="K353" s="40"/>
      <c r="L353" s="40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1:30" ht="12.9" customHeight="1" x14ac:dyDescent="0.25">
      <c r="A354" s="11" t="s">
        <v>13</v>
      </c>
      <c r="B354" s="22">
        <v>598373325</v>
      </c>
      <c r="C354" s="10">
        <f>(D354-B354)</f>
        <v>31976980</v>
      </c>
      <c r="D354" s="10">
        <v>630350305</v>
      </c>
      <c r="E354" s="10">
        <f>(F354-D354)</f>
        <v>-907194</v>
      </c>
      <c r="F354" s="10">
        <v>629443111</v>
      </c>
      <c r="G354" s="8"/>
      <c r="H354" s="40"/>
      <c r="I354" s="40"/>
      <c r="J354" s="40"/>
      <c r="K354" s="40"/>
      <c r="L354" s="40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1:30" ht="12.9" customHeight="1" x14ac:dyDescent="0.25">
      <c r="A355" s="11" t="s">
        <v>14</v>
      </c>
      <c r="B355" s="22">
        <v>7135887</v>
      </c>
      <c r="C355" s="10">
        <f>(D355-B355)</f>
        <v>128000</v>
      </c>
      <c r="D355" s="10">
        <v>7263887</v>
      </c>
      <c r="E355" s="10">
        <f>(F355-D355)</f>
        <v>198920</v>
      </c>
      <c r="F355" s="10">
        <v>7462807</v>
      </c>
      <c r="G355" s="8"/>
      <c r="H355" s="40"/>
      <c r="I355" s="40"/>
      <c r="J355" s="40"/>
      <c r="K355" s="40"/>
      <c r="L355" s="40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1:30" ht="12.9" customHeight="1" x14ac:dyDescent="0.25">
      <c r="A356" s="11" t="s">
        <v>15</v>
      </c>
      <c r="B356" s="22">
        <v>9797547</v>
      </c>
      <c r="C356" s="10">
        <f>(D356-B356)</f>
        <v>4968685</v>
      </c>
      <c r="D356" s="10">
        <v>14766232</v>
      </c>
      <c r="E356" s="10">
        <f>(F356-D356)</f>
        <v>-1495280</v>
      </c>
      <c r="F356" s="10">
        <v>13270952</v>
      </c>
      <c r="G356" s="8"/>
      <c r="H356" s="40"/>
      <c r="I356" s="40"/>
      <c r="J356" s="40"/>
      <c r="K356" s="40"/>
      <c r="L356" s="40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1:30" ht="12.9" customHeight="1" x14ac:dyDescent="0.25">
      <c r="A357" s="11" t="s">
        <v>10</v>
      </c>
      <c r="B357" s="22">
        <v>17386042</v>
      </c>
      <c r="C357" s="10">
        <f>(D357-B357)</f>
        <v>-17386042</v>
      </c>
      <c r="D357" s="31">
        <v>0</v>
      </c>
      <c r="E357" s="10">
        <f>(F357-D357)</f>
        <v>0</v>
      </c>
      <c r="F357" s="31">
        <v>0</v>
      </c>
      <c r="G357" s="8"/>
      <c r="H357" s="40"/>
      <c r="I357" s="40"/>
      <c r="J357" s="40"/>
      <c r="K357" s="40"/>
      <c r="L357" s="40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1:30" ht="12.9" customHeight="1" x14ac:dyDescent="0.25">
      <c r="A358" s="7" t="s">
        <v>11</v>
      </c>
      <c r="B358" s="33">
        <f>SUM(B354:B357)</f>
        <v>632692801</v>
      </c>
      <c r="C358" s="33">
        <f t="shared" ref="C358:F358" si="28">SUM(C354:C357)</f>
        <v>19687623</v>
      </c>
      <c r="D358" s="33">
        <f t="shared" si="28"/>
        <v>652380424</v>
      </c>
      <c r="E358" s="33">
        <f t="shared" si="28"/>
        <v>-2203554</v>
      </c>
      <c r="F358" s="33">
        <f t="shared" si="28"/>
        <v>650176870</v>
      </c>
      <c r="G358" s="8"/>
      <c r="H358" s="40">
        <f>+D358-B358</f>
        <v>19687623</v>
      </c>
      <c r="I358" s="40">
        <f>+H358-C358</f>
        <v>0</v>
      </c>
      <c r="J358" s="40">
        <f>+F358-D358</f>
        <v>-2203554</v>
      </c>
      <c r="K358" s="40">
        <f>+J358-E358</f>
        <v>0</v>
      </c>
      <c r="L358" s="40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1:30" ht="12.9" customHeight="1" x14ac:dyDescent="0.25">
      <c r="A359" s="13"/>
      <c r="B359" s="14"/>
      <c r="C359" s="14"/>
      <c r="D359" s="14"/>
      <c r="E359" s="14"/>
      <c r="F359" s="14"/>
      <c r="G359" s="8"/>
      <c r="H359" s="40"/>
      <c r="I359" s="40"/>
      <c r="J359" s="40"/>
      <c r="K359" s="40"/>
      <c r="L359" s="40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1:30" ht="12.9" customHeight="1" x14ac:dyDescent="0.25">
      <c r="A360" s="9" t="s">
        <v>37</v>
      </c>
      <c r="B360" s="10"/>
      <c r="C360" s="10"/>
      <c r="D360" s="10"/>
      <c r="E360" s="10"/>
      <c r="F360" s="10"/>
      <c r="G360" s="8"/>
      <c r="H360" s="40"/>
      <c r="I360" s="40"/>
      <c r="J360" s="40"/>
      <c r="K360" s="40"/>
      <c r="L360" s="40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1:30" ht="12.9" customHeight="1" x14ac:dyDescent="0.25">
      <c r="A361" s="11" t="s">
        <v>13</v>
      </c>
      <c r="B361" s="22">
        <v>137498897</v>
      </c>
      <c r="C361" s="10">
        <f>(D361-B361)</f>
        <v>5384177</v>
      </c>
      <c r="D361" s="10">
        <v>142883074</v>
      </c>
      <c r="E361" s="10">
        <f>(F361-D361)</f>
        <v>4418094</v>
      </c>
      <c r="F361" s="10">
        <v>147301168</v>
      </c>
      <c r="G361" s="8"/>
      <c r="H361" s="40"/>
      <c r="I361" s="40"/>
      <c r="J361" s="40"/>
      <c r="K361" s="40"/>
      <c r="L361" s="40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1:30" ht="12.9" customHeight="1" x14ac:dyDescent="0.25">
      <c r="A362" s="11" t="s">
        <v>14</v>
      </c>
      <c r="B362" s="22">
        <v>101574703</v>
      </c>
      <c r="C362" s="10">
        <f>(D362-B362)</f>
        <v>3880298</v>
      </c>
      <c r="D362" s="10">
        <v>105455001</v>
      </c>
      <c r="E362" s="10">
        <f>(F362-D362)</f>
        <v>0</v>
      </c>
      <c r="F362" s="10">
        <v>105455001</v>
      </c>
      <c r="G362" s="8"/>
      <c r="H362" s="40"/>
      <c r="I362" s="40"/>
      <c r="J362" s="40"/>
      <c r="K362" s="40"/>
      <c r="L362" s="40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1:30" ht="12.9" customHeight="1" x14ac:dyDescent="0.25">
      <c r="A363" s="11" t="s">
        <v>15</v>
      </c>
      <c r="B363" s="22">
        <v>5036828</v>
      </c>
      <c r="C363" s="10">
        <f>(D363-B363)</f>
        <v>-263084</v>
      </c>
      <c r="D363" s="10">
        <v>4773744</v>
      </c>
      <c r="E363" s="10">
        <f>(F363-D363)</f>
        <v>0</v>
      </c>
      <c r="F363" s="10">
        <v>4773744</v>
      </c>
      <c r="G363" s="8"/>
      <c r="H363" s="40"/>
      <c r="I363" s="40"/>
      <c r="J363" s="40"/>
      <c r="K363" s="40"/>
      <c r="L363" s="40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1:30" ht="12.9" customHeight="1" x14ac:dyDescent="0.25">
      <c r="A364" s="11" t="s">
        <v>10</v>
      </c>
      <c r="B364" s="22">
        <v>2048734</v>
      </c>
      <c r="C364" s="10">
        <f>(D364-B364)</f>
        <v>-746977</v>
      </c>
      <c r="D364" s="10">
        <v>1301757</v>
      </c>
      <c r="E364" s="10">
        <f>(F364-D364)</f>
        <v>0</v>
      </c>
      <c r="F364" s="10">
        <v>1301757</v>
      </c>
      <c r="G364" s="8"/>
      <c r="H364" s="40"/>
      <c r="I364" s="40"/>
      <c r="J364" s="40"/>
      <c r="K364" s="40"/>
      <c r="L364" s="40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1:30" ht="12.9" customHeight="1" x14ac:dyDescent="0.25">
      <c r="A365" s="7" t="s">
        <v>11</v>
      </c>
      <c r="B365" s="33">
        <f>SUM(B361:B364)</f>
        <v>246159162</v>
      </c>
      <c r="C365" s="18">
        <f>SUM(C361:C364)</f>
        <v>8254414</v>
      </c>
      <c r="D365" s="18">
        <f>SUM(D361:D364)</f>
        <v>254413576</v>
      </c>
      <c r="E365" s="18">
        <f>SUM(E361:E364)</f>
        <v>4418094</v>
      </c>
      <c r="F365" s="18">
        <f>SUM(F361:F364)</f>
        <v>258831670</v>
      </c>
      <c r="G365" s="8"/>
      <c r="H365" s="40">
        <f>+D365-B365</f>
        <v>8254414</v>
      </c>
      <c r="I365" s="40">
        <f>+H365-C365</f>
        <v>0</v>
      </c>
      <c r="J365" s="40">
        <f>+F365-D365</f>
        <v>4418094</v>
      </c>
      <c r="K365" s="40">
        <f>+J365-E365</f>
        <v>0</v>
      </c>
      <c r="L365" s="40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1:30" ht="12.9" customHeight="1" x14ac:dyDescent="0.25">
      <c r="A366" s="13"/>
      <c r="B366" s="14"/>
      <c r="C366" s="14"/>
      <c r="D366" s="14"/>
      <c r="E366" s="14"/>
      <c r="F366" s="14"/>
      <c r="G366" s="8"/>
      <c r="H366" s="40"/>
      <c r="I366" s="40"/>
      <c r="J366" s="40"/>
      <c r="K366" s="40"/>
      <c r="L366" s="40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1:30" ht="12.9" customHeight="1" x14ac:dyDescent="0.25">
      <c r="A367" s="9" t="s">
        <v>38</v>
      </c>
      <c r="B367" s="10"/>
      <c r="C367" s="10"/>
      <c r="D367" s="10"/>
      <c r="E367" s="10"/>
      <c r="F367" s="10"/>
      <c r="G367" s="8"/>
      <c r="H367" s="40"/>
      <c r="I367" s="40"/>
      <c r="J367" s="40"/>
      <c r="K367" s="40"/>
      <c r="L367" s="40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1:30" ht="12.9" customHeight="1" x14ac:dyDescent="0.25">
      <c r="A368" s="11" t="s">
        <v>13</v>
      </c>
      <c r="B368" s="22">
        <v>2333610</v>
      </c>
      <c r="C368" s="10">
        <f>(D368-B368)</f>
        <v>138741</v>
      </c>
      <c r="D368" s="10">
        <v>2472351</v>
      </c>
      <c r="E368" s="10">
        <f>(F368-D368)</f>
        <v>32048</v>
      </c>
      <c r="F368" s="10">
        <v>2504399</v>
      </c>
      <c r="G368" s="8"/>
      <c r="H368" s="40"/>
      <c r="I368" s="40"/>
      <c r="J368" s="40"/>
      <c r="K368" s="40"/>
      <c r="L368" s="40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1:30" ht="12.9" customHeight="1" x14ac:dyDescent="0.25">
      <c r="A369" s="11" t="s">
        <v>14</v>
      </c>
      <c r="B369" s="22">
        <v>2447215</v>
      </c>
      <c r="C369" s="10">
        <f>(D369-B369)</f>
        <v>-130948</v>
      </c>
      <c r="D369" s="10">
        <v>2316267</v>
      </c>
      <c r="E369" s="10">
        <f>(F369-D369)</f>
        <v>0</v>
      </c>
      <c r="F369" s="10">
        <v>2316267</v>
      </c>
      <c r="G369" s="8"/>
      <c r="H369" s="40"/>
      <c r="I369" s="40"/>
      <c r="J369" s="40"/>
      <c r="K369" s="40"/>
      <c r="L369" s="40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1:30" ht="12.9" customHeight="1" x14ac:dyDescent="0.25">
      <c r="A370" s="11" t="s">
        <v>15</v>
      </c>
      <c r="B370" s="22">
        <v>49005</v>
      </c>
      <c r="C370" s="10">
        <f>(D370-B370)</f>
        <v>49</v>
      </c>
      <c r="D370" s="10">
        <v>49054</v>
      </c>
      <c r="E370" s="10">
        <f>(F370-D370)</f>
        <v>0</v>
      </c>
      <c r="F370" s="10">
        <v>49054</v>
      </c>
      <c r="G370" s="8"/>
      <c r="H370" s="40"/>
      <c r="I370" s="40"/>
      <c r="J370" s="40"/>
      <c r="K370" s="40"/>
      <c r="L370" s="40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1:30" ht="12.9" customHeight="1" x14ac:dyDescent="0.25">
      <c r="A371" s="11" t="s">
        <v>10</v>
      </c>
      <c r="B371" s="22">
        <v>28000</v>
      </c>
      <c r="C371" s="10">
        <f>(D371-B371)</f>
        <v>-28000</v>
      </c>
      <c r="D371" s="10">
        <v>0</v>
      </c>
      <c r="E371" s="10">
        <f>(F371-D371)</f>
        <v>0</v>
      </c>
      <c r="F371" s="10">
        <v>0</v>
      </c>
      <c r="G371" s="8"/>
      <c r="H371" s="40"/>
      <c r="I371" s="40"/>
      <c r="J371" s="40"/>
      <c r="K371" s="40"/>
      <c r="L371" s="40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1:30" ht="12.9" customHeight="1" x14ac:dyDescent="0.25">
      <c r="A372" s="7" t="s">
        <v>11</v>
      </c>
      <c r="B372" s="33">
        <f>SUM(B367:B371)</f>
        <v>4857830</v>
      </c>
      <c r="C372" s="18">
        <f>SUM(C367:C371)</f>
        <v>-20158</v>
      </c>
      <c r="D372" s="18">
        <f>SUM(D367:D371)</f>
        <v>4837672</v>
      </c>
      <c r="E372" s="18">
        <f>SUM(E367:E371)</f>
        <v>32048</v>
      </c>
      <c r="F372" s="18">
        <f>SUM(F368:F371)</f>
        <v>4869720</v>
      </c>
      <c r="G372" s="8"/>
      <c r="H372" s="40">
        <f>+D372-B372</f>
        <v>-20158</v>
      </c>
      <c r="I372" s="40">
        <f>+H372-C372</f>
        <v>0</v>
      </c>
      <c r="J372" s="40">
        <f>+F372-D372</f>
        <v>32048</v>
      </c>
      <c r="K372" s="40">
        <f>+J372-E372</f>
        <v>0</v>
      </c>
      <c r="L372" s="40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1:30" ht="12.9" customHeight="1" x14ac:dyDescent="0.25">
      <c r="A373" s="13"/>
      <c r="B373" s="14"/>
      <c r="C373" s="14"/>
      <c r="D373" s="14"/>
      <c r="E373" s="14"/>
      <c r="F373" s="14"/>
      <c r="G373" s="8"/>
      <c r="H373" s="40"/>
      <c r="I373" s="40"/>
      <c r="J373" s="40"/>
      <c r="K373" s="40"/>
      <c r="L373" s="40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1:30" ht="12.9" customHeight="1" x14ac:dyDescent="0.25">
      <c r="A374" s="9" t="s">
        <v>39</v>
      </c>
      <c r="B374" s="10"/>
      <c r="C374" s="10"/>
      <c r="D374" s="10"/>
      <c r="E374" s="10"/>
      <c r="F374" s="10"/>
      <c r="G374" s="8"/>
      <c r="H374" s="40"/>
      <c r="I374" s="40"/>
      <c r="J374" s="40"/>
      <c r="K374" s="40"/>
      <c r="L374" s="40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1:30" ht="12.9" customHeight="1" x14ac:dyDescent="0.25">
      <c r="A375" s="11" t="s">
        <v>13</v>
      </c>
      <c r="B375" s="22">
        <v>48078457</v>
      </c>
      <c r="C375" s="10">
        <f>(D375-B375)</f>
        <v>2219797</v>
      </c>
      <c r="D375" s="10">
        <v>50298254</v>
      </c>
      <c r="E375" s="10">
        <f>(F375-D375)</f>
        <v>662214</v>
      </c>
      <c r="F375" s="10">
        <v>50960468</v>
      </c>
      <c r="G375" s="8"/>
      <c r="H375" s="40"/>
      <c r="I375" s="40"/>
      <c r="J375" s="40"/>
      <c r="K375" s="40"/>
      <c r="L375" s="40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1:30" ht="12.9" customHeight="1" x14ac:dyDescent="0.25">
      <c r="A376" s="11" t="s">
        <v>14</v>
      </c>
      <c r="B376" s="22">
        <v>59364135</v>
      </c>
      <c r="C376" s="10">
        <f>(D376-B376)</f>
        <v>6378667</v>
      </c>
      <c r="D376" s="10">
        <v>65742802</v>
      </c>
      <c r="E376" s="10">
        <f>(F376-D376)</f>
        <v>640000</v>
      </c>
      <c r="F376" s="10">
        <v>66382802</v>
      </c>
      <c r="G376" s="8"/>
      <c r="H376" s="40"/>
      <c r="I376" s="40"/>
      <c r="J376" s="40"/>
      <c r="K376" s="40"/>
      <c r="L376" s="40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1:30" ht="12.9" customHeight="1" x14ac:dyDescent="0.25">
      <c r="A377" s="11" t="s">
        <v>15</v>
      </c>
      <c r="B377" s="22">
        <v>5385375</v>
      </c>
      <c r="C377" s="10">
        <f>(D377-B377)</f>
        <v>105393</v>
      </c>
      <c r="D377" s="10">
        <v>5490768</v>
      </c>
      <c r="E377" s="10">
        <f>(F377-D377)</f>
        <v>0</v>
      </c>
      <c r="F377" s="10">
        <v>5490768</v>
      </c>
      <c r="G377" s="8"/>
      <c r="H377" s="40"/>
      <c r="I377" s="40"/>
      <c r="J377" s="40"/>
      <c r="K377" s="40"/>
      <c r="L377" s="40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1:30" ht="12.9" customHeight="1" x14ac:dyDescent="0.25">
      <c r="A378" s="11" t="s">
        <v>10</v>
      </c>
      <c r="B378" s="22">
        <v>151799</v>
      </c>
      <c r="C378" s="10">
        <f>(D378-B378)</f>
        <v>-151799</v>
      </c>
      <c r="D378" s="10">
        <v>0</v>
      </c>
      <c r="E378" s="10">
        <f>(F378-D378)</f>
        <v>0</v>
      </c>
      <c r="F378" s="10">
        <v>0</v>
      </c>
      <c r="G378" s="8"/>
      <c r="H378" s="40"/>
      <c r="I378" s="40"/>
      <c r="J378" s="40"/>
      <c r="K378" s="40"/>
      <c r="L378" s="40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1:30" ht="12.9" customHeight="1" x14ac:dyDescent="0.25">
      <c r="A379" s="11" t="s">
        <v>17</v>
      </c>
      <c r="B379" s="22">
        <v>500000</v>
      </c>
      <c r="C379" s="10">
        <f>(D379-B379)</f>
        <v>0</v>
      </c>
      <c r="D379" s="10">
        <v>500000</v>
      </c>
      <c r="E379" s="10">
        <f>(F379-D379)</f>
        <v>0</v>
      </c>
      <c r="F379" s="10">
        <v>500000</v>
      </c>
      <c r="G379" s="8"/>
      <c r="H379" s="40"/>
      <c r="I379" s="40"/>
      <c r="J379" s="40"/>
      <c r="K379" s="40"/>
      <c r="L379" s="40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1:30" ht="12.9" customHeight="1" x14ac:dyDescent="0.25">
      <c r="A380" s="7" t="s">
        <v>11</v>
      </c>
      <c r="B380" s="33">
        <f>SUM(B375:B379)</f>
        <v>113479766</v>
      </c>
      <c r="C380" s="18">
        <f>SUM(C375:C379)</f>
        <v>8552058</v>
      </c>
      <c r="D380" s="18">
        <f>SUM(D375:D379)</f>
        <v>122031824</v>
      </c>
      <c r="E380" s="18">
        <f>SUM(E375:E379)</f>
        <v>1302214</v>
      </c>
      <c r="F380" s="18">
        <f>SUM(F375:F379)</f>
        <v>123334038</v>
      </c>
      <c r="G380" s="8"/>
      <c r="H380" s="40">
        <f>+D380-B380</f>
        <v>8552058</v>
      </c>
      <c r="I380" s="40">
        <f>+H380-C380</f>
        <v>0</v>
      </c>
      <c r="J380" s="40">
        <f>+F380-D380</f>
        <v>1302214</v>
      </c>
      <c r="K380" s="40">
        <f>+J380-E380</f>
        <v>0</v>
      </c>
      <c r="L380" s="40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1:30" ht="12.9" customHeight="1" x14ac:dyDescent="0.25">
      <c r="A381" s="7"/>
      <c r="B381" s="21"/>
      <c r="C381" s="21"/>
      <c r="D381" s="21"/>
      <c r="E381" s="21"/>
      <c r="F381" s="21"/>
      <c r="G381" s="8"/>
      <c r="H381" s="40"/>
      <c r="I381" s="40"/>
      <c r="J381" s="40"/>
      <c r="K381" s="40"/>
      <c r="L381" s="40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1:30" ht="12.9" customHeight="1" x14ac:dyDescent="0.25">
      <c r="A382" s="9" t="s">
        <v>40</v>
      </c>
      <c r="B382" s="10"/>
      <c r="C382" s="10"/>
      <c r="D382" s="10"/>
      <c r="E382" s="10"/>
      <c r="F382" s="10"/>
      <c r="G382" s="8"/>
      <c r="H382" s="40"/>
      <c r="I382" s="40"/>
      <c r="J382" s="40"/>
      <c r="K382" s="40"/>
      <c r="L382" s="40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1:30" ht="12.9" customHeight="1" x14ac:dyDescent="0.25">
      <c r="A383" s="11" t="s">
        <v>13</v>
      </c>
      <c r="B383" s="22">
        <v>8217003</v>
      </c>
      <c r="C383" s="10">
        <f>(D383-B383)</f>
        <v>302838</v>
      </c>
      <c r="D383" s="10">
        <v>8519841</v>
      </c>
      <c r="E383" s="10">
        <f>(F383-D383)</f>
        <v>-200994</v>
      </c>
      <c r="F383" s="10">
        <v>8318847</v>
      </c>
      <c r="G383" s="8"/>
      <c r="H383" s="40"/>
      <c r="I383" s="40"/>
      <c r="J383" s="40"/>
      <c r="K383" s="40"/>
      <c r="L383" s="40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1:30" ht="12.9" customHeight="1" x14ac:dyDescent="0.25">
      <c r="A384" s="11" t="s">
        <v>14</v>
      </c>
      <c r="B384" s="22">
        <v>27162093</v>
      </c>
      <c r="C384" s="10">
        <f>(D384-B384)</f>
        <v>314326</v>
      </c>
      <c r="D384" s="10">
        <v>27476419</v>
      </c>
      <c r="E384" s="10">
        <f>(F384-D384)</f>
        <v>645589</v>
      </c>
      <c r="F384" s="10">
        <v>28122008</v>
      </c>
      <c r="G384" s="8"/>
      <c r="H384" s="40"/>
      <c r="I384" s="40"/>
      <c r="J384" s="40"/>
      <c r="K384" s="40"/>
      <c r="L384" s="40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1:30" ht="12.9" customHeight="1" x14ac:dyDescent="0.25">
      <c r="A385" s="11" t="s">
        <v>15</v>
      </c>
      <c r="B385" s="22">
        <v>1312942</v>
      </c>
      <c r="C385" s="10">
        <f>(D385-B385)</f>
        <v>25593</v>
      </c>
      <c r="D385" s="10">
        <v>1338535</v>
      </c>
      <c r="E385" s="10">
        <f>(F385-D385)</f>
        <v>0</v>
      </c>
      <c r="F385" s="10">
        <v>1338535</v>
      </c>
      <c r="G385" s="8"/>
      <c r="H385" s="40"/>
      <c r="I385" s="40"/>
      <c r="J385" s="40"/>
      <c r="K385" s="40"/>
      <c r="L385" s="40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1:30" ht="12.9" customHeight="1" x14ac:dyDescent="0.25">
      <c r="A386" s="11" t="s">
        <v>10</v>
      </c>
      <c r="B386" s="10">
        <v>484077</v>
      </c>
      <c r="C386" s="10">
        <f>(D386-B386)</f>
        <v>-484077</v>
      </c>
      <c r="D386" s="10">
        <v>0</v>
      </c>
      <c r="E386" s="10">
        <f>(F386-D386)</f>
        <v>0</v>
      </c>
      <c r="F386" s="10">
        <v>0</v>
      </c>
      <c r="G386" s="8"/>
      <c r="H386" s="40"/>
      <c r="I386" s="40"/>
      <c r="J386" s="40"/>
      <c r="K386" s="40"/>
      <c r="L386" s="40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1:30" ht="12.9" customHeight="1" x14ac:dyDescent="0.25">
      <c r="A387" s="11" t="s">
        <v>17</v>
      </c>
      <c r="B387" s="10">
        <v>30417400</v>
      </c>
      <c r="C387" s="10">
        <f>(D387-B387)</f>
        <v>-7049694</v>
      </c>
      <c r="D387" s="10">
        <v>23367706</v>
      </c>
      <c r="E387" s="10">
        <f>(F387-D387)</f>
        <v>549214</v>
      </c>
      <c r="F387" s="10">
        <v>23916920</v>
      </c>
      <c r="G387" s="8"/>
      <c r="H387" s="40"/>
      <c r="I387" s="40"/>
      <c r="J387" s="40"/>
      <c r="K387" s="40"/>
      <c r="L387" s="40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1:30" ht="12.9" customHeight="1" x14ac:dyDescent="0.25">
      <c r="A388" s="7" t="s">
        <v>11</v>
      </c>
      <c r="B388" s="18">
        <f>SUM(B382:B387)</f>
        <v>67593515</v>
      </c>
      <c r="C388" s="18">
        <f>SUM(C382:C387)</f>
        <v>-6891014</v>
      </c>
      <c r="D388" s="18">
        <f>SUM(D382:D387)</f>
        <v>60702501</v>
      </c>
      <c r="E388" s="18">
        <f>SUM(E382:E387)</f>
        <v>993809</v>
      </c>
      <c r="F388" s="18">
        <f>SUM(F383:F387)</f>
        <v>61696310</v>
      </c>
      <c r="G388" s="8"/>
      <c r="H388" s="40">
        <f>+D388-B388</f>
        <v>-6891014</v>
      </c>
      <c r="I388" s="40">
        <f>+H388-C388</f>
        <v>0</v>
      </c>
      <c r="J388" s="40">
        <f>+F388-D388</f>
        <v>993809</v>
      </c>
      <c r="K388" s="40">
        <f>+J388-E388</f>
        <v>0</v>
      </c>
      <c r="L388" s="40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1:30" ht="12.9" customHeight="1" x14ac:dyDescent="0.25">
      <c r="A389" s="6"/>
      <c r="B389" s="12"/>
      <c r="C389" s="12"/>
      <c r="D389" s="12"/>
      <c r="E389" s="12"/>
      <c r="F389" s="12"/>
      <c r="G389" s="8"/>
      <c r="H389" s="40"/>
      <c r="I389" s="40"/>
      <c r="J389" s="40"/>
      <c r="K389" s="40"/>
      <c r="L389" s="40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1:30" ht="12.9" customHeight="1" x14ac:dyDescent="0.25">
      <c r="A390" s="9" t="s">
        <v>41</v>
      </c>
      <c r="B390" s="10"/>
      <c r="C390" s="10"/>
      <c r="D390" s="10"/>
      <c r="E390" s="10"/>
      <c r="F390" s="10"/>
      <c r="G390" s="8"/>
      <c r="H390" s="40"/>
      <c r="I390" s="40"/>
      <c r="J390" s="40"/>
      <c r="K390" s="40"/>
      <c r="L390" s="40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1:30" ht="12.9" customHeight="1" x14ac:dyDescent="0.25">
      <c r="A391" s="11" t="s">
        <v>14</v>
      </c>
      <c r="B391" s="10">
        <v>70415000</v>
      </c>
      <c r="C391" s="10">
        <f>(D391-B391)</f>
        <v>3800000</v>
      </c>
      <c r="D391" s="10">
        <v>74215000</v>
      </c>
      <c r="E391" s="10">
        <f>(F391-D391)</f>
        <v>5505000</v>
      </c>
      <c r="F391" s="10">
        <v>79720000</v>
      </c>
      <c r="G391" s="8"/>
      <c r="H391" s="40"/>
      <c r="I391" s="40"/>
      <c r="J391" s="40"/>
      <c r="K391" s="40"/>
      <c r="L391" s="40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1:30" ht="15" customHeight="1" x14ac:dyDescent="0.25">
      <c r="A392" s="7" t="s">
        <v>11</v>
      </c>
      <c r="B392" s="18">
        <f>SUM(B391:B391)</f>
        <v>70415000</v>
      </c>
      <c r="C392" s="18">
        <f>SUM(C391:C391)</f>
        <v>3800000</v>
      </c>
      <c r="D392" s="18">
        <f>SUM(D391:D391)</f>
        <v>74215000</v>
      </c>
      <c r="E392" s="18">
        <f>SUM(E391:E391)</f>
        <v>5505000</v>
      </c>
      <c r="F392" s="18">
        <f>SUM(F391:F391)</f>
        <v>79720000</v>
      </c>
      <c r="G392" s="8"/>
      <c r="H392" s="40">
        <f>+D392-B392</f>
        <v>3800000</v>
      </c>
      <c r="I392" s="40">
        <f>+H392-C392</f>
        <v>0</v>
      </c>
      <c r="J392" s="40">
        <f>+F392-D392</f>
        <v>5505000</v>
      </c>
      <c r="K392" s="40">
        <f>+J392-E392</f>
        <v>0</v>
      </c>
      <c r="L392" s="40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1:30" ht="15" customHeight="1" x14ac:dyDescent="0.25">
      <c r="A393" s="7"/>
      <c r="B393" s="21"/>
      <c r="C393" s="21"/>
      <c r="D393" s="21"/>
      <c r="E393" s="21"/>
      <c r="F393" s="21"/>
      <c r="G393" s="8"/>
      <c r="H393" s="40"/>
      <c r="I393" s="40"/>
      <c r="J393" s="40"/>
      <c r="K393" s="40"/>
      <c r="L393" s="40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1:30" ht="12.9" customHeight="1" x14ac:dyDescent="0.25">
      <c r="A394" s="34" t="s">
        <v>43</v>
      </c>
      <c r="B394" s="10"/>
      <c r="C394" s="10"/>
      <c r="D394" s="10"/>
      <c r="E394" s="10"/>
      <c r="F394" s="10"/>
      <c r="G394" s="8"/>
      <c r="H394" s="40"/>
      <c r="I394" s="40"/>
      <c r="J394" s="40"/>
      <c r="K394" s="40"/>
      <c r="L394" s="40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1:30" ht="12.9" customHeight="1" x14ac:dyDescent="0.25">
      <c r="A395" s="11" t="s">
        <v>14</v>
      </c>
      <c r="B395" s="10">
        <v>19871298</v>
      </c>
      <c r="C395" s="10">
        <f>(D395-B395)</f>
        <v>753131</v>
      </c>
      <c r="D395" s="10">
        <v>20624429</v>
      </c>
      <c r="E395" s="10">
        <f>(F395-D395)</f>
        <v>250973</v>
      </c>
      <c r="F395" s="10">
        <v>20875402</v>
      </c>
      <c r="G395" s="8"/>
      <c r="H395" s="40"/>
      <c r="I395" s="40"/>
      <c r="J395" s="40"/>
      <c r="K395" s="40"/>
      <c r="L395" s="40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1:30" ht="12.9" customHeight="1" x14ac:dyDescent="0.25">
      <c r="A396" s="7" t="s">
        <v>11</v>
      </c>
      <c r="B396" s="18">
        <f>SUM(B395:B395)</f>
        <v>19871298</v>
      </c>
      <c r="C396" s="18">
        <f>SUM(C395:C395)</f>
        <v>753131</v>
      </c>
      <c r="D396" s="18">
        <f>SUM(D395:D395)</f>
        <v>20624429</v>
      </c>
      <c r="E396" s="18">
        <f>SUM(E395:E395)</f>
        <v>250973</v>
      </c>
      <c r="F396" s="18">
        <f>SUM(F395:F395)</f>
        <v>20875402</v>
      </c>
      <c r="G396" s="8"/>
      <c r="H396" s="40">
        <f>+D396-B396</f>
        <v>753131</v>
      </c>
      <c r="I396" s="40">
        <f>+H396-C396</f>
        <v>0</v>
      </c>
      <c r="J396" s="40">
        <f>+F396-D396</f>
        <v>250973</v>
      </c>
      <c r="K396" s="40">
        <f>+J396-E396</f>
        <v>0</v>
      </c>
      <c r="L396" s="40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1:30" ht="12.9" customHeight="1" x14ac:dyDescent="0.25">
      <c r="A397" s="6"/>
      <c r="B397" s="12"/>
      <c r="C397" s="12"/>
      <c r="D397" s="12"/>
      <c r="E397" s="12"/>
      <c r="F397" s="12"/>
      <c r="G397" s="8"/>
      <c r="H397" s="40"/>
      <c r="I397" s="40"/>
      <c r="J397" s="40"/>
      <c r="K397" s="40"/>
      <c r="L397" s="40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1:30" ht="12.9" customHeight="1" x14ac:dyDescent="0.25">
      <c r="A398" s="9" t="s">
        <v>42</v>
      </c>
      <c r="B398" s="10"/>
      <c r="C398" s="10"/>
      <c r="D398" s="10"/>
      <c r="E398" s="10"/>
      <c r="F398" s="10"/>
      <c r="G398" s="8"/>
      <c r="H398" s="40"/>
      <c r="I398" s="40"/>
      <c r="J398" s="40"/>
      <c r="K398" s="40"/>
      <c r="L398" s="40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1:30" ht="12.9" customHeight="1" x14ac:dyDescent="0.25">
      <c r="A399" s="11" t="s">
        <v>14</v>
      </c>
      <c r="B399" s="10">
        <v>31355461</v>
      </c>
      <c r="C399" s="10">
        <f>(D399-B399)</f>
        <v>1736873</v>
      </c>
      <c r="D399" s="10">
        <v>33092334</v>
      </c>
      <c r="E399" s="10">
        <f>(F399-D399)</f>
        <v>-2436287</v>
      </c>
      <c r="F399" s="10">
        <v>30656047</v>
      </c>
      <c r="G399" s="8"/>
      <c r="H399" s="40"/>
      <c r="I399" s="40"/>
      <c r="J399" s="40"/>
      <c r="K399" s="40"/>
      <c r="L399" s="40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1:30" ht="15.9" customHeight="1" x14ac:dyDescent="0.25">
      <c r="A400" s="7" t="s">
        <v>11</v>
      </c>
      <c r="B400" s="18">
        <f>SUM(B399:B399)</f>
        <v>31355461</v>
      </c>
      <c r="C400" s="18">
        <f>SUM(C399:C399)</f>
        <v>1736873</v>
      </c>
      <c r="D400" s="18">
        <f>SUM(D399:D399)</f>
        <v>33092334</v>
      </c>
      <c r="E400" s="18">
        <f>SUM(E399:E399)</f>
        <v>-2436287</v>
      </c>
      <c r="F400" s="18">
        <f>SUM(F399:F399)</f>
        <v>30656047</v>
      </c>
      <c r="G400" s="8"/>
      <c r="H400" s="40">
        <f>+D400-B400</f>
        <v>1736873</v>
      </c>
      <c r="I400" s="40">
        <f>+H400-C400</f>
        <v>0</v>
      </c>
      <c r="J400" s="40">
        <f>+F400-D400</f>
        <v>-2436287</v>
      </c>
      <c r="K400" s="40">
        <f>+J400-E400</f>
        <v>0</v>
      </c>
      <c r="L400" s="40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1:30" ht="12.9" customHeight="1" x14ac:dyDescent="0.25">
      <c r="A401" s="8"/>
      <c r="B401" s="10"/>
      <c r="C401" s="10"/>
      <c r="D401" s="10"/>
      <c r="E401" s="10"/>
      <c r="F401" s="10"/>
      <c r="G401" s="8"/>
      <c r="H401" s="40"/>
      <c r="I401" s="40"/>
      <c r="J401" s="40"/>
      <c r="K401" s="40"/>
      <c r="L401" s="40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1:30" ht="12.9" customHeight="1" x14ac:dyDescent="0.25">
      <c r="A402" s="9" t="s">
        <v>44</v>
      </c>
      <c r="B402" s="10"/>
      <c r="C402" s="10"/>
      <c r="D402" s="10"/>
      <c r="E402" s="10"/>
      <c r="F402" s="10"/>
      <c r="G402" s="8"/>
      <c r="H402" s="40"/>
      <c r="I402" s="40"/>
      <c r="J402" s="40"/>
      <c r="K402" s="40"/>
      <c r="L402" s="40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1:30" ht="12.9" customHeight="1" x14ac:dyDescent="0.25">
      <c r="A403" s="11" t="s">
        <v>13</v>
      </c>
      <c r="B403" s="10">
        <v>2816572</v>
      </c>
      <c r="C403" s="10">
        <f>(D403-B403)</f>
        <v>242260</v>
      </c>
      <c r="D403" s="10">
        <v>3058832</v>
      </c>
      <c r="E403" s="10">
        <f>(F403-D403)</f>
        <v>24389</v>
      </c>
      <c r="F403" s="10">
        <v>3083221</v>
      </c>
      <c r="G403" s="8"/>
      <c r="H403" s="40"/>
      <c r="I403" s="40"/>
      <c r="J403" s="40"/>
      <c r="K403" s="40"/>
      <c r="L403" s="40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1:30" ht="12.9" customHeight="1" x14ac:dyDescent="0.25">
      <c r="A404" s="11" t="s">
        <v>14</v>
      </c>
      <c r="B404" s="10">
        <v>1534671</v>
      </c>
      <c r="C404" s="10">
        <f>(D404-B404)</f>
        <v>84108</v>
      </c>
      <c r="D404" s="10">
        <v>1618779</v>
      </c>
      <c r="E404" s="10">
        <f>(F404-D404)</f>
        <v>-80000</v>
      </c>
      <c r="F404" s="10">
        <v>1538779</v>
      </c>
      <c r="G404" s="8"/>
      <c r="H404" s="40"/>
      <c r="I404" s="40"/>
      <c r="J404" s="40"/>
      <c r="K404" s="40"/>
      <c r="L404" s="40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1:30" ht="12.9" customHeight="1" x14ac:dyDescent="0.25">
      <c r="A405" s="11" t="s">
        <v>15</v>
      </c>
      <c r="B405" s="10">
        <v>142892</v>
      </c>
      <c r="C405" s="10">
        <f>(D405-B405)</f>
        <v>866</v>
      </c>
      <c r="D405" s="10">
        <v>143758</v>
      </c>
      <c r="E405" s="10">
        <f>(F405-D405)</f>
        <v>0</v>
      </c>
      <c r="F405" s="10">
        <v>143758</v>
      </c>
      <c r="G405" s="8"/>
      <c r="H405" s="40"/>
      <c r="I405" s="40"/>
      <c r="J405" s="40"/>
      <c r="K405" s="40"/>
      <c r="L405" s="40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1:30" ht="12.9" customHeight="1" x14ac:dyDescent="0.25">
      <c r="A406" s="11" t="s">
        <v>10</v>
      </c>
      <c r="B406" s="10">
        <v>1400</v>
      </c>
      <c r="C406" s="10">
        <f>(D406-B406)</f>
        <v>56</v>
      </c>
      <c r="D406" s="10">
        <v>1456</v>
      </c>
      <c r="E406" s="10">
        <f>(F406-D406)</f>
        <v>0</v>
      </c>
      <c r="F406" s="10">
        <v>1456</v>
      </c>
      <c r="G406" s="8"/>
      <c r="H406" s="40"/>
      <c r="I406" s="40"/>
      <c r="J406" s="40"/>
      <c r="K406" s="40"/>
      <c r="L406" s="40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1:30" ht="12.9" customHeight="1" x14ac:dyDescent="0.25">
      <c r="A407" s="7" t="s">
        <v>11</v>
      </c>
      <c r="B407" s="18">
        <f>SUM(B403:B406)</f>
        <v>4495535</v>
      </c>
      <c r="C407" s="18">
        <f>SUM(C403:C406)</f>
        <v>327290</v>
      </c>
      <c r="D407" s="18">
        <f>SUM(D403:D406)</f>
        <v>4822825</v>
      </c>
      <c r="E407" s="18">
        <f>SUM(E403:E406)</f>
        <v>-55611</v>
      </c>
      <c r="F407" s="18">
        <f>SUM(F403:F406)</f>
        <v>4767214</v>
      </c>
      <c r="G407" s="8"/>
      <c r="H407" s="40">
        <f>+D407-B407</f>
        <v>327290</v>
      </c>
      <c r="I407" s="40">
        <f>+H407-C407</f>
        <v>0</v>
      </c>
      <c r="J407" s="40">
        <f>+F407-D407</f>
        <v>-55611</v>
      </c>
      <c r="K407" s="40">
        <f>+J407-E407</f>
        <v>0</v>
      </c>
      <c r="L407" s="40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1:30" ht="12.9" customHeight="1" x14ac:dyDescent="0.25">
      <c r="A408" s="6"/>
      <c r="B408" s="12"/>
      <c r="C408" s="12"/>
      <c r="D408" s="12"/>
      <c r="E408" s="12"/>
      <c r="F408" s="12"/>
      <c r="G408" s="8"/>
      <c r="H408" s="40"/>
      <c r="I408" s="40"/>
      <c r="J408" s="40"/>
      <c r="K408" s="40"/>
      <c r="L408" s="40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1:30" ht="12.9" customHeight="1" x14ac:dyDescent="0.25">
      <c r="A409" s="9" t="s">
        <v>45</v>
      </c>
      <c r="B409" s="10"/>
      <c r="C409" s="10"/>
      <c r="D409" s="10"/>
      <c r="E409" s="10"/>
      <c r="F409" s="10"/>
      <c r="G409" s="8"/>
      <c r="H409" s="40"/>
      <c r="I409" s="40"/>
      <c r="J409" s="40"/>
      <c r="K409" s="40"/>
      <c r="L409" s="40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1:30" ht="12.9" customHeight="1" x14ac:dyDescent="0.25">
      <c r="A410" s="11" t="s">
        <v>13</v>
      </c>
      <c r="B410" s="10">
        <v>3538207</v>
      </c>
      <c r="C410" s="10">
        <f>(D410-B410)</f>
        <v>25292</v>
      </c>
      <c r="D410" s="10">
        <v>3563499</v>
      </c>
      <c r="E410" s="10">
        <f>(F410-D410)</f>
        <v>0</v>
      </c>
      <c r="F410" s="10">
        <v>3563499</v>
      </c>
      <c r="G410" s="8"/>
      <c r="H410" s="40"/>
      <c r="I410" s="40"/>
      <c r="J410" s="40"/>
      <c r="K410" s="40"/>
      <c r="L410" s="40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1:30" ht="12.9" customHeight="1" x14ac:dyDescent="0.25">
      <c r="A411" s="11" t="s">
        <v>14</v>
      </c>
      <c r="B411" s="10">
        <v>46683</v>
      </c>
      <c r="C411" s="10">
        <f>(D411-B411)</f>
        <v>28803</v>
      </c>
      <c r="D411" s="10">
        <v>75486</v>
      </c>
      <c r="E411" s="10">
        <f>(F411-D411)</f>
        <v>0</v>
      </c>
      <c r="F411" s="10">
        <v>75486</v>
      </c>
      <c r="G411" s="8"/>
      <c r="H411" s="40"/>
      <c r="I411" s="40"/>
      <c r="J411" s="40"/>
      <c r="K411" s="40"/>
      <c r="L411" s="40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1:30" ht="12.9" customHeight="1" x14ac:dyDescent="0.25">
      <c r="A412" s="11" t="s">
        <v>15</v>
      </c>
      <c r="B412" s="10">
        <v>23517</v>
      </c>
      <c r="C412" s="10">
        <f>(D412-B412)</f>
        <v>109693</v>
      </c>
      <c r="D412" s="10">
        <v>133210</v>
      </c>
      <c r="E412" s="10">
        <f>(F412-D412)</f>
        <v>-100000</v>
      </c>
      <c r="F412" s="10">
        <v>33210</v>
      </c>
      <c r="G412" s="8"/>
      <c r="H412" s="40"/>
      <c r="I412" s="40"/>
      <c r="J412" s="40"/>
      <c r="K412" s="40"/>
      <c r="L412" s="40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1:30" ht="12.9" customHeight="1" x14ac:dyDescent="0.25">
      <c r="A413" s="7" t="s">
        <v>11</v>
      </c>
      <c r="B413" s="18">
        <f>SUM(B409:B412)</f>
        <v>3608407</v>
      </c>
      <c r="C413" s="18">
        <f>SUM(C409:C412)</f>
        <v>163788</v>
      </c>
      <c r="D413" s="18">
        <f>SUM(D409:D412)</f>
        <v>3772195</v>
      </c>
      <c r="E413" s="18">
        <f>SUM(E409:E412)</f>
        <v>-100000</v>
      </c>
      <c r="F413" s="18">
        <f>SUM(F410:F412)</f>
        <v>3672195</v>
      </c>
      <c r="G413" s="8"/>
      <c r="H413" s="40">
        <f>+D413-B413</f>
        <v>163788</v>
      </c>
      <c r="I413" s="40">
        <f>+H413-C413</f>
        <v>0</v>
      </c>
      <c r="J413" s="40">
        <f>+F413-D413</f>
        <v>-100000</v>
      </c>
      <c r="K413" s="40">
        <f>+J413-E413</f>
        <v>0</v>
      </c>
      <c r="L413" s="40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1:30" ht="12.9" customHeight="1" x14ac:dyDescent="0.25">
      <c r="A414" s="7"/>
      <c r="B414" s="12"/>
      <c r="C414" s="12"/>
      <c r="D414" s="12"/>
      <c r="E414" s="12"/>
      <c r="F414" s="12"/>
      <c r="G414" s="8"/>
      <c r="H414" s="40"/>
      <c r="I414" s="40"/>
      <c r="J414" s="40"/>
      <c r="K414" s="40"/>
      <c r="L414" s="40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1:30" ht="12.9" customHeight="1" x14ac:dyDescent="0.25">
      <c r="A415" s="9" t="s">
        <v>46</v>
      </c>
      <c r="B415" s="10"/>
      <c r="C415" s="10"/>
      <c r="D415" s="10"/>
      <c r="E415" s="10"/>
      <c r="F415" s="10"/>
      <c r="G415" s="8"/>
      <c r="H415" s="40"/>
      <c r="I415" s="40"/>
      <c r="J415" s="40"/>
      <c r="K415" s="40"/>
      <c r="L415" s="40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1:30" ht="12.9" customHeight="1" x14ac:dyDescent="0.25">
      <c r="A416" s="11" t="s">
        <v>13</v>
      </c>
      <c r="B416" s="10">
        <v>17661208</v>
      </c>
      <c r="C416" s="10">
        <f>(D416-B416)</f>
        <v>2064356</v>
      </c>
      <c r="D416" s="10">
        <v>19725564</v>
      </c>
      <c r="E416" s="10">
        <f>(F416-D416)</f>
        <v>2416650</v>
      </c>
      <c r="F416" s="10">
        <v>22142214</v>
      </c>
      <c r="G416" s="8"/>
      <c r="H416" s="40"/>
      <c r="I416" s="40"/>
      <c r="J416" s="40"/>
      <c r="K416" s="40"/>
      <c r="L416" s="40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1:30" ht="12.9" customHeight="1" x14ac:dyDescent="0.25">
      <c r="A417" s="11" t="s">
        <v>14</v>
      </c>
      <c r="B417" s="10">
        <v>4693401</v>
      </c>
      <c r="C417" s="10">
        <f>(D417-B417)</f>
        <v>1154548</v>
      </c>
      <c r="D417" s="10">
        <v>5847949</v>
      </c>
      <c r="E417" s="10">
        <f>(F417-D417)</f>
        <v>1190200</v>
      </c>
      <c r="F417" s="10">
        <v>7038149</v>
      </c>
      <c r="G417" s="8"/>
      <c r="H417" s="40"/>
      <c r="I417" s="40"/>
      <c r="J417" s="40"/>
      <c r="K417" s="40"/>
      <c r="L417" s="40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1:30" ht="12.9" customHeight="1" x14ac:dyDescent="0.25">
      <c r="A418" s="11" t="s">
        <v>15</v>
      </c>
      <c r="B418" s="10">
        <v>611109</v>
      </c>
      <c r="C418" s="10">
        <f>(D418-B418)</f>
        <v>-5133</v>
      </c>
      <c r="D418" s="10">
        <v>605976</v>
      </c>
      <c r="E418" s="10">
        <f>(F418-D418)</f>
        <v>417500</v>
      </c>
      <c r="F418" s="10">
        <v>1023476</v>
      </c>
      <c r="G418" s="8"/>
      <c r="H418" s="40"/>
      <c r="I418" s="40"/>
      <c r="J418" s="40"/>
      <c r="K418" s="40"/>
      <c r="L418" s="40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1:30" ht="12.9" customHeight="1" x14ac:dyDescent="0.25">
      <c r="A419" s="11" t="s">
        <v>10</v>
      </c>
      <c r="B419" s="10">
        <v>57000</v>
      </c>
      <c r="C419" s="10">
        <f>(D419-B419)</f>
        <v>-57000</v>
      </c>
      <c r="D419" s="10">
        <v>0</v>
      </c>
      <c r="E419" s="10">
        <f>(F419-D419)</f>
        <v>0</v>
      </c>
      <c r="F419" s="10">
        <v>0</v>
      </c>
      <c r="G419" s="8"/>
      <c r="H419" s="40"/>
      <c r="I419" s="40"/>
      <c r="J419" s="40"/>
      <c r="K419" s="40"/>
      <c r="L419" s="40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1:30" ht="12.9" customHeight="1" x14ac:dyDescent="0.25">
      <c r="A420" s="7" t="s">
        <v>11</v>
      </c>
      <c r="B420" s="18">
        <f>SUM(B415:B419)</f>
        <v>23022718</v>
      </c>
      <c r="C420" s="18">
        <f t="shared" ref="C420:F420" si="29">SUM(C415:C419)</f>
        <v>3156771</v>
      </c>
      <c r="D420" s="18">
        <f t="shared" si="29"/>
        <v>26179489</v>
      </c>
      <c r="E420" s="18">
        <f t="shared" si="29"/>
        <v>4024350</v>
      </c>
      <c r="F420" s="18">
        <f t="shared" si="29"/>
        <v>30203839</v>
      </c>
      <c r="G420" s="8"/>
      <c r="H420" s="40">
        <f>+D420-B420</f>
        <v>3156771</v>
      </c>
      <c r="I420" s="40">
        <f>+H420-C420</f>
        <v>0</v>
      </c>
      <c r="J420" s="40">
        <f>+F420-D420</f>
        <v>4024350</v>
      </c>
      <c r="K420" s="40">
        <f>+J420-E420</f>
        <v>0</v>
      </c>
      <c r="L420" s="40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1:30" ht="12.9" customHeight="1" x14ac:dyDescent="0.25">
      <c r="A421" s="13"/>
      <c r="B421" s="14"/>
      <c r="C421" s="14"/>
      <c r="D421" s="14"/>
      <c r="E421" s="14"/>
      <c r="F421" s="14"/>
      <c r="G421" s="8"/>
      <c r="H421" s="40"/>
      <c r="I421" s="40"/>
      <c r="J421" s="40"/>
      <c r="K421" s="40"/>
      <c r="L421" s="40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1:30" ht="12.9" customHeight="1" x14ac:dyDescent="0.25">
      <c r="A422" s="9" t="s">
        <v>47</v>
      </c>
      <c r="B422" s="10"/>
      <c r="C422" s="10"/>
      <c r="D422" s="10"/>
      <c r="E422" s="10"/>
      <c r="F422" s="10"/>
      <c r="G422" s="8"/>
      <c r="H422" s="40"/>
      <c r="I422" s="40"/>
      <c r="J422" s="40"/>
      <c r="K422" s="40"/>
      <c r="L422" s="40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1:30" ht="12.9" customHeight="1" x14ac:dyDescent="0.25">
      <c r="A423" s="11" t="s">
        <v>13</v>
      </c>
      <c r="B423" s="10">
        <v>20317966</v>
      </c>
      <c r="C423" s="10">
        <f>(D423-B423)</f>
        <v>-248893</v>
      </c>
      <c r="D423" s="10">
        <v>20069073</v>
      </c>
      <c r="E423" s="10">
        <f>(F423-D423)</f>
        <v>-1060972</v>
      </c>
      <c r="F423" s="10">
        <v>19008101</v>
      </c>
      <c r="G423" s="8"/>
      <c r="H423" s="40"/>
      <c r="I423" s="40"/>
      <c r="J423" s="40"/>
      <c r="K423" s="40"/>
      <c r="L423" s="40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1:30" ht="12.9" customHeight="1" x14ac:dyDescent="0.25">
      <c r="A424" s="11" t="s">
        <v>14</v>
      </c>
      <c r="B424" s="10">
        <v>624741</v>
      </c>
      <c r="C424" s="10">
        <f>(D424-B424)</f>
        <v>90526</v>
      </c>
      <c r="D424" s="10">
        <v>715267</v>
      </c>
      <c r="E424" s="10">
        <f>(F424-D424)</f>
        <v>0</v>
      </c>
      <c r="F424" s="10">
        <v>715267</v>
      </c>
      <c r="G424" s="8"/>
      <c r="H424" s="40"/>
      <c r="I424" s="40"/>
      <c r="J424" s="40"/>
      <c r="K424" s="40"/>
      <c r="L424" s="40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1:30" ht="12.9" customHeight="1" x14ac:dyDescent="0.25">
      <c r="A425" s="11" t="s">
        <v>15</v>
      </c>
      <c r="B425" s="10">
        <v>545745</v>
      </c>
      <c r="C425" s="10">
        <f>(D425-B425)</f>
        <v>-126838</v>
      </c>
      <c r="D425" s="10">
        <v>418907</v>
      </c>
      <c r="E425" s="10">
        <f>(F425-D425)</f>
        <v>0</v>
      </c>
      <c r="F425" s="10">
        <v>418907</v>
      </c>
      <c r="G425" s="8"/>
      <c r="H425" s="40"/>
      <c r="I425" s="40"/>
      <c r="J425" s="40"/>
      <c r="K425" s="40"/>
      <c r="L425" s="40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1:30" ht="12.9" customHeight="1" x14ac:dyDescent="0.25">
      <c r="A426" s="11" t="s">
        <v>10</v>
      </c>
      <c r="B426" s="10">
        <v>699387</v>
      </c>
      <c r="C426" s="10">
        <f>(D426-B426)</f>
        <v>-699387</v>
      </c>
      <c r="D426" s="10">
        <v>0</v>
      </c>
      <c r="E426" s="10">
        <f>(F426-D426)</f>
        <v>0</v>
      </c>
      <c r="F426" s="10">
        <v>0</v>
      </c>
      <c r="G426" s="8"/>
      <c r="H426" s="40"/>
      <c r="I426" s="40"/>
      <c r="J426" s="40"/>
      <c r="K426" s="40"/>
      <c r="L426" s="40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1:30" ht="12.9" customHeight="1" x14ac:dyDescent="0.25">
      <c r="A427" s="7" t="s">
        <v>11</v>
      </c>
      <c r="B427" s="18">
        <f>SUM(B423:B426)</f>
        <v>22187839</v>
      </c>
      <c r="C427" s="18">
        <f t="shared" ref="C427:F427" si="30">SUM(C423:C426)</f>
        <v>-984592</v>
      </c>
      <c r="D427" s="18">
        <f t="shared" si="30"/>
        <v>21203247</v>
      </c>
      <c r="E427" s="18">
        <f t="shared" si="30"/>
        <v>-1060972</v>
      </c>
      <c r="F427" s="18">
        <f t="shared" si="30"/>
        <v>20142275</v>
      </c>
      <c r="G427" s="8"/>
      <c r="H427" s="40">
        <f>+D427-B427</f>
        <v>-984592</v>
      </c>
      <c r="I427" s="40">
        <f>+H427-C427</f>
        <v>0</v>
      </c>
      <c r="J427" s="40">
        <f>+F427-D427</f>
        <v>-1060972</v>
      </c>
      <c r="K427" s="40">
        <f>+J427-E427</f>
        <v>0</v>
      </c>
      <c r="L427" s="40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1:30" ht="12.9" customHeight="1" x14ac:dyDescent="0.25">
      <c r="A428" s="13"/>
      <c r="B428" s="14"/>
      <c r="C428" s="14"/>
      <c r="D428" s="14"/>
      <c r="E428" s="14"/>
      <c r="F428" s="14"/>
      <c r="G428" s="8"/>
      <c r="H428" s="40"/>
      <c r="I428" s="40"/>
      <c r="J428" s="40"/>
      <c r="K428" s="40"/>
      <c r="L428" s="40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1:30" ht="12.9" customHeight="1" x14ac:dyDescent="0.25">
      <c r="A429" s="9" t="s">
        <v>89</v>
      </c>
      <c r="B429" s="10"/>
      <c r="C429" s="10"/>
      <c r="D429" s="10"/>
      <c r="E429" s="10"/>
      <c r="F429" s="10"/>
      <c r="G429" s="8"/>
      <c r="H429" s="40"/>
      <c r="I429" s="40"/>
      <c r="J429" s="40"/>
      <c r="K429" s="40"/>
      <c r="L429" s="40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1:30" ht="12.9" customHeight="1" x14ac:dyDescent="0.25">
      <c r="A430" s="11" t="s">
        <v>14</v>
      </c>
      <c r="B430" s="10">
        <v>106420540</v>
      </c>
      <c r="C430" s="10">
        <f>(D430-B430)</f>
        <v>-1873627</v>
      </c>
      <c r="D430" s="10">
        <v>104546913</v>
      </c>
      <c r="E430" s="10">
        <f>(F430-D430)</f>
        <v>19092702</v>
      </c>
      <c r="F430" s="10">
        <v>123639615</v>
      </c>
      <c r="G430" s="8"/>
      <c r="H430" s="40"/>
      <c r="I430" s="40"/>
      <c r="J430" s="40"/>
      <c r="K430" s="40"/>
      <c r="L430" s="40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1:30" ht="12.9" customHeight="1" x14ac:dyDescent="0.25">
      <c r="A431" s="11" t="s">
        <v>23</v>
      </c>
      <c r="B431" s="10">
        <v>131968290</v>
      </c>
      <c r="C431" s="10">
        <f>(D431-B431)</f>
        <v>9429923</v>
      </c>
      <c r="D431" s="10">
        <v>141398213</v>
      </c>
      <c r="E431" s="10">
        <f>(F431-D431)</f>
        <v>12551906</v>
      </c>
      <c r="F431" s="10">
        <v>153950119</v>
      </c>
      <c r="G431" s="8"/>
      <c r="H431" s="40"/>
      <c r="I431" s="40"/>
      <c r="J431" s="40"/>
      <c r="K431" s="40"/>
      <c r="L431" s="40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1:30" ht="12.9" customHeight="1" x14ac:dyDescent="0.25">
      <c r="A432" s="7" t="s">
        <v>11</v>
      </c>
      <c r="B432" s="18">
        <f>SUM(B429:B431)</f>
        <v>238388830</v>
      </c>
      <c r="C432" s="18">
        <f>SUM(C429:C431)</f>
        <v>7556296</v>
      </c>
      <c r="D432" s="18">
        <f>SUM(D429:D431)</f>
        <v>245945126</v>
      </c>
      <c r="E432" s="18">
        <f>SUM(E429:E431)</f>
        <v>31644608</v>
      </c>
      <c r="F432" s="18">
        <f>SUM(F430:F431)</f>
        <v>277589734</v>
      </c>
      <c r="G432" s="8"/>
      <c r="H432" s="40">
        <f>+D432-B432</f>
        <v>7556296</v>
      </c>
      <c r="I432" s="40">
        <f>+H432-C432</f>
        <v>0</v>
      </c>
      <c r="J432" s="40">
        <f>+F432-D432</f>
        <v>31644608</v>
      </c>
      <c r="K432" s="40">
        <f>+J432-E432</f>
        <v>0</v>
      </c>
      <c r="L432" s="40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1:30" ht="12.9" customHeight="1" x14ac:dyDescent="0.25">
      <c r="A433" s="13"/>
      <c r="B433" s="14"/>
      <c r="C433" s="14"/>
      <c r="D433" s="14"/>
      <c r="E433" s="14"/>
      <c r="F433" s="14"/>
      <c r="G433" s="8"/>
      <c r="H433" s="40"/>
      <c r="I433" s="40"/>
      <c r="J433" s="40"/>
      <c r="K433" s="40"/>
      <c r="L433" s="40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1:30" ht="12.9" customHeight="1" x14ac:dyDescent="0.25">
      <c r="A434" s="9" t="s">
        <v>48</v>
      </c>
      <c r="B434" s="10"/>
      <c r="C434" s="10"/>
      <c r="D434" s="10"/>
      <c r="E434" s="10"/>
      <c r="F434" s="10"/>
      <c r="G434" s="8"/>
      <c r="H434" s="40"/>
      <c r="I434" s="40"/>
      <c r="J434" s="40"/>
      <c r="K434" s="40"/>
      <c r="L434" s="40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1:30" ht="12.9" customHeight="1" x14ac:dyDescent="0.25">
      <c r="A435" s="11" t="s">
        <v>13</v>
      </c>
      <c r="B435" s="10">
        <v>55027146</v>
      </c>
      <c r="C435" s="10">
        <f>(D435-B435)</f>
        <v>-3425600</v>
      </c>
      <c r="D435" s="10">
        <v>51601546</v>
      </c>
      <c r="E435" s="10">
        <f>(F435-D435)</f>
        <v>-1308696</v>
      </c>
      <c r="F435" s="10">
        <v>50292850</v>
      </c>
      <c r="G435" s="8"/>
      <c r="H435" s="40"/>
      <c r="I435" s="40"/>
      <c r="J435" s="40"/>
      <c r="K435" s="40"/>
      <c r="L435" s="40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1:30" ht="12.9" customHeight="1" x14ac:dyDescent="0.25">
      <c r="A436" s="11" t="s">
        <v>14</v>
      </c>
      <c r="B436" s="10">
        <v>39014045</v>
      </c>
      <c r="C436" s="10">
        <f>(D436-B436)</f>
        <v>1379072</v>
      </c>
      <c r="D436" s="10">
        <v>40393117</v>
      </c>
      <c r="E436" s="10">
        <f>(F436-D436)</f>
        <v>170000</v>
      </c>
      <c r="F436" s="10">
        <v>40563117</v>
      </c>
      <c r="G436" s="8"/>
      <c r="H436" s="40"/>
      <c r="I436" s="40"/>
      <c r="J436" s="40"/>
      <c r="K436" s="40"/>
      <c r="L436" s="40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1:30" ht="12.9" customHeight="1" x14ac:dyDescent="0.25">
      <c r="A437" s="11" t="s">
        <v>15</v>
      </c>
      <c r="B437" s="10">
        <v>1569329</v>
      </c>
      <c r="C437" s="10">
        <f>(D437-B437)</f>
        <v>90168</v>
      </c>
      <c r="D437" s="10">
        <v>1659497</v>
      </c>
      <c r="E437" s="10">
        <f>(F437-D437)</f>
        <v>-51285</v>
      </c>
      <c r="F437" s="10">
        <v>1608212</v>
      </c>
      <c r="G437" s="8"/>
      <c r="H437" s="40"/>
      <c r="I437" s="40"/>
      <c r="J437" s="40"/>
      <c r="K437" s="40"/>
      <c r="L437" s="40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1:30" ht="12.9" customHeight="1" x14ac:dyDescent="0.25">
      <c r="A438" s="11" t="s">
        <v>10</v>
      </c>
      <c r="B438" s="10">
        <v>11517856</v>
      </c>
      <c r="C438" s="10">
        <f>(D438-B438)</f>
        <v>-11469685</v>
      </c>
      <c r="D438" s="10">
        <v>48171</v>
      </c>
      <c r="E438" s="10">
        <f>(F438-D438)</f>
        <v>0</v>
      </c>
      <c r="F438" s="10">
        <v>48171</v>
      </c>
      <c r="G438" s="8"/>
      <c r="H438" s="40"/>
      <c r="I438" s="40"/>
      <c r="J438" s="40"/>
      <c r="K438" s="40"/>
      <c r="L438" s="40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1:30" ht="12.9" customHeight="1" x14ac:dyDescent="0.25">
      <c r="A439" s="7" t="s">
        <v>11</v>
      </c>
      <c r="B439" s="18">
        <f>SUM(B434:B438)</f>
        <v>107128376</v>
      </c>
      <c r="C439" s="18">
        <f>SUM(C434:C438)</f>
        <v>-13426045</v>
      </c>
      <c r="D439" s="18">
        <f>SUM(D434:D438)</f>
        <v>93702331</v>
      </c>
      <c r="E439" s="18">
        <f>SUM(E434:E438)</f>
        <v>-1189981</v>
      </c>
      <c r="F439" s="18">
        <f>SUM(F435:F438)</f>
        <v>92512350</v>
      </c>
      <c r="G439" s="8"/>
      <c r="H439" s="40">
        <f>+D439-B439</f>
        <v>-13426045</v>
      </c>
      <c r="I439" s="40">
        <f>+H439-C439</f>
        <v>0</v>
      </c>
      <c r="J439" s="40">
        <f>+F439-D439</f>
        <v>-1189981</v>
      </c>
      <c r="K439" s="40">
        <f>+J439-E439</f>
        <v>0</v>
      </c>
      <c r="L439" s="40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1:30" ht="12.9" customHeight="1" x14ac:dyDescent="0.25">
      <c r="A440" s="13"/>
      <c r="B440" s="14"/>
      <c r="C440" s="14"/>
      <c r="D440" s="14"/>
      <c r="E440" s="14"/>
      <c r="F440" s="14"/>
      <c r="G440" s="8"/>
      <c r="H440" s="40"/>
      <c r="I440" s="40"/>
      <c r="J440" s="40"/>
      <c r="K440" s="40"/>
      <c r="L440" s="40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1:30" ht="12.9" customHeight="1" x14ac:dyDescent="0.25">
      <c r="A441" s="9" t="s">
        <v>69</v>
      </c>
      <c r="B441" s="10"/>
      <c r="C441" s="10"/>
      <c r="D441" s="10"/>
      <c r="E441" s="10"/>
      <c r="F441" s="10"/>
      <c r="G441" s="8"/>
      <c r="H441" s="40"/>
      <c r="I441" s="40"/>
      <c r="J441" s="40"/>
      <c r="K441" s="40"/>
      <c r="L441" s="40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1:30" ht="12.9" customHeight="1" x14ac:dyDescent="0.25">
      <c r="A442" s="11" t="s">
        <v>13</v>
      </c>
      <c r="B442" s="10">
        <v>25455177</v>
      </c>
      <c r="C442" s="10">
        <f>(D442-B442)</f>
        <v>-2969804</v>
      </c>
      <c r="D442" s="10">
        <v>22485373</v>
      </c>
      <c r="E442" s="10">
        <f>(F442-D442)</f>
        <v>-70619</v>
      </c>
      <c r="F442" s="10">
        <v>22414754</v>
      </c>
      <c r="G442" s="8"/>
      <c r="H442" s="40"/>
      <c r="I442" s="40"/>
      <c r="J442" s="40"/>
      <c r="K442" s="40"/>
      <c r="L442" s="40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1:30" ht="12.9" customHeight="1" x14ac:dyDescent="0.25">
      <c r="A443" s="11" t="s">
        <v>14</v>
      </c>
      <c r="B443" s="10">
        <v>8595211</v>
      </c>
      <c r="C443" s="10">
        <f>(D443-B443)</f>
        <v>3131127</v>
      </c>
      <c r="D443" s="10">
        <v>11726338</v>
      </c>
      <c r="E443" s="10">
        <f>(F443-D443)</f>
        <v>-3300000</v>
      </c>
      <c r="F443" s="10">
        <v>8426338</v>
      </c>
      <c r="G443" s="8"/>
      <c r="H443" s="40"/>
      <c r="I443" s="40"/>
      <c r="J443" s="40"/>
      <c r="K443" s="40"/>
      <c r="L443" s="40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1:30" ht="12.9" customHeight="1" x14ac:dyDescent="0.25">
      <c r="A444" s="11" t="s">
        <v>15</v>
      </c>
      <c r="B444" s="10">
        <v>3071794</v>
      </c>
      <c r="C444" s="10">
        <f>(D444-B444)</f>
        <v>-870044</v>
      </c>
      <c r="D444" s="10">
        <v>2201750</v>
      </c>
      <c r="E444" s="10">
        <f>(F444-D444)</f>
        <v>0</v>
      </c>
      <c r="F444" s="10">
        <v>2201750</v>
      </c>
      <c r="G444" s="8"/>
      <c r="H444" s="40"/>
      <c r="I444" s="40"/>
      <c r="J444" s="40"/>
      <c r="K444" s="40"/>
      <c r="L444" s="40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1:30" ht="12.9" customHeight="1" x14ac:dyDescent="0.25">
      <c r="A445" s="11" t="s">
        <v>10</v>
      </c>
      <c r="B445" s="10">
        <v>3346</v>
      </c>
      <c r="C445" s="10">
        <f>(D445-B445)</f>
        <v>1654</v>
      </c>
      <c r="D445" s="10">
        <v>5000</v>
      </c>
      <c r="E445" s="10">
        <f>(F445-D445)</f>
        <v>0</v>
      </c>
      <c r="F445" s="10">
        <v>5000</v>
      </c>
      <c r="G445" s="8"/>
      <c r="H445" s="40"/>
      <c r="I445" s="40"/>
      <c r="J445" s="40"/>
      <c r="K445" s="40"/>
      <c r="L445" s="40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1:30" ht="12.9" customHeight="1" x14ac:dyDescent="0.25">
      <c r="A446" s="11" t="s">
        <v>17</v>
      </c>
      <c r="B446" s="10">
        <v>338133</v>
      </c>
      <c r="C446" s="10">
        <f>(D446-B446)</f>
        <v>-338133</v>
      </c>
      <c r="D446" s="10">
        <v>0</v>
      </c>
      <c r="E446" s="10">
        <f>(F446-D446)</f>
        <v>0</v>
      </c>
      <c r="F446" s="10">
        <v>0</v>
      </c>
      <c r="G446" s="8"/>
      <c r="H446" s="40"/>
      <c r="I446" s="40"/>
      <c r="J446" s="40"/>
      <c r="K446" s="40"/>
      <c r="L446" s="40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1:30" ht="12.9" customHeight="1" x14ac:dyDescent="0.25">
      <c r="A447" s="7" t="s">
        <v>11</v>
      </c>
      <c r="B447" s="18">
        <f>SUM(B441:B446)</f>
        <v>37463661</v>
      </c>
      <c r="C447" s="18">
        <f t="shared" ref="C447:F447" si="31">SUM(C441:C446)</f>
        <v>-1045200</v>
      </c>
      <c r="D447" s="18">
        <f t="shared" si="31"/>
        <v>36418461</v>
      </c>
      <c r="E447" s="18">
        <f t="shared" si="31"/>
        <v>-3370619</v>
      </c>
      <c r="F447" s="18">
        <f t="shared" si="31"/>
        <v>33047842</v>
      </c>
      <c r="G447" s="6"/>
      <c r="H447" s="40">
        <f>+D447-B447</f>
        <v>-1045200</v>
      </c>
      <c r="I447" s="40">
        <f>+H447-C447</f>
        <v>0</v>
      </c>
      <c r="J447" s="40">
        <f>+F447-D447</f>
        <v>-3370619</v>
      </c>
      <c r="K447" s="40">
        <f>+J447-E447</f>
        <v>0</v>
      </c>
      <c r="L447" s="41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1:30" ht="12.9" customHeight="1" x14ac:dyDescent="0.25">
      <c r="A448" s="13"/>
      <c r="B448" s="14"/>
      <c r="C448" s="14"/>
      <c r="D448" s="14"/>
      <c r="E448" s="14"/>
      <c r="F448" s="14"/>
      <c r="G448" s="8"/>
      <c r="H448" s="40"/>
      <c r="I448" s="40"/>
      <c r="J448" s="40"/>
      <c r="K448" s="40"/>
      <c r="L448" s="40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1:30" ht="12.9" customHeight="1" x14ac:dyDescent="0.25">
      <c r="A449" s="9" t="s">
        <v>52</v>
      </c>
      <c r="B449" s="14"/>
      <c r="C449" s="14"/>
      <c r="D449" s="14"/>
      <c r="E449" s="14"/>
      <c r="F449" s="14"/>
      <c r="G449" s="8"/>
      <c r="H449" s="40"/>
      <c r="I449" s="40"/>
      <c r="J449" s="40"/>
      <c r="K449" s="40"/>
      <c r="L449" s="40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1:30" ht="12.9" customHeight="1" x14ac:dyDescent="0.25">
      <c r="A450" s="11" t="s">
        <v>13</v>
      </c>
      <c r="B450" s="22">
        <v>67175</v>
      </c>
      <c r="C450" s="10">
        <f>(D450-B450)</f>
        <v>25485</v>
      </c>
      <c r="D450" s="22">
        <v>92660</v>
      </c>
      <c r="E450" s="10">
        <f>(F450-D450)</f>
        <v>-92660</v>
      </c>
      <c r="F450" s="22">
        <v>0</v>
      </c>
      <c r="G450" s="8"/>
      <c r="H450" s="40"/>
      <c r="I450" s="40"/>
      <c r="J450" s="40"/>
      <c r="K450" s="40"/>
      <c r="L450" s="40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1:30" ht="12.9" customHeight="1" x14ac:dyDescent="0.25">
      <c r="A451" s="11" t="s">
        <v>14</v>
      </c>
      <c r="B451" s="10">
        <v>5140</v>
      </c>
      <c r="C451" s="10">
        <f>(D451-B451)</f>
        <v>40860</v>
      </c>
      <c r="D451" s="10">
        <v>46000</v>
      </c>
      <c r="E451" s="10">
        <f>(F451-D451)</f>
        <v>-46000</v>
      </c>
      <c r="F451" s="10">
        <v>0</v>
      </c>
      <c r="G451" s="8"/>
      <c r="H451" s="40"/>
      <c r="I451" s="40"/>
      <c r="J451" s="40"/>
      <c r="K451" s="40"/>
      <c r="L451" s="40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1:30" ht="12.9" customHeight="1" x14ac:dyDescent="0.25">
      <c r="A452" s="11" t="s">
        <v>15</v>
      </c>
      <c r="B452" s="10">
        <v>98</v>
      </c>
      <c r="C452" s="10">
        <f>(D452-B452)</f>
        <v>3982</v>
      </c>
      <c r="D452" s="10">
        <v>4080</v>
      </c>
      <c r="E452" s="10">
        <f>(F452-D452)</f>
        <v>-4080</v>
      </c>
      <c r="F452" s="10">
        <v>0</v>
      </c>
      <c r="G452" s="8"/>
      <c r="H452" s="40"/>
      <c r="I452" s="40"/>
      <c r="J452" s="40"/>
      <c r="K452" s="40"/>
      <c r="L452" s="40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1:30" ht="12.9" customHeight="1" x14ac:dyDescent="0.25">
      <c r="A453" s="7" t="s">
        <v>11</v>
      </c>
      <c r="B453" s="18">
        <f>SUM(B450:B452)</f>
        <v>72413</v>
      </c>
      <c r="C453" s="18">
        <f>SUM(C450:C452)</f>
        <v>70327</v>
      </c>
      <c r="D453" s="18">
        <f>SUM(D450:D452)</f>
        <v>142740</v>
      </c>
      <c r="E453" s="18">
        <f>SUM(E450:E452)</f>
        <v>-142740</v>
      </c>
      <c r="F453" s="18">
        <f>SUM(F450:F452)</f>
        <v>0</v>
      </c>
      <c r="G453" s="8"/>
      <c r="H453" s="40">
        <f>+D453-B453</f>
        <v>70327</v>
      </c>
      <c r="I453" s="40">
        <f>+H453-C453</f>
        <v>0</v>
      </c>
      <c r="J453" s="40">
        <f>+F453-D453</f>
        <v>-142740</v>
      </c>
      <c r="K453" s="40">
        <f>+J453-E453</f>
        <v>0</v>
      </c>
      <c r="L453" s="40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1:30" ht="12.9" customHeight="1" x14ac:dyDescent="0.25">
      <c r="A454" s="13"/>
      <c r="B454" s="14"/>
      <c r="C454" s="14"/>
      <c r="D454" s="14"/>
      <c r="E454" s="14"/>
      <c r="F454" s="14"/>
      <c r="G454" s="8"/>
      <c r="H454" s="40"/>
      <c r="I454" s="40"/>
      <c r="J454" s="40"/>
      <c r="K454" s="40"/>
      <c r="L454" s="40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1:30" ht="12.9" customHeight="1" x14ac:dyDescent="0.25">
      <c r="A455" s="7"/>
      <c r="B455" s="12"/>
      <c r="C455" s="12"/>
      <c r="D455" s="12"/>
      <c r="E455" s="12"/>
      <c r="F455" s="12"/>
      <c r="G455" s="8"/>
      <c r="H455" s="40"/>
      <c r="I455" s="40"/>
      <c r="J455" s="40"/>
      <c r="K455" s="40"/>
      <c r="L455" s="40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1:30" ht="12.9" customHeight="1" thickBot="1" x14ac:dyDescent="0.3">
      <c r="A456" s="7" t="s">
        <v>49</v>
      </c>
      <c r="B456" s="19">
        <f>+B12+B18+B25+B31+B37+B43+B52+B58+B64+B70+B77+B84+B88+B92+B99+B106+B110+B114+B118+B123+B127+B131+B135+B147+B154+B161+B166+B173+B179+B185+B192+B198+B205+B212+B216+B221+B226+B233+B237+B244+B248+B275++B262+B254+B281+B286+B294+B300+B306+B312+B319+B325+B331+B338+B344+B351+B269+B358+B365+B372+B380+B388+B392+B396+B400+B407+B413+B420+B427+B432+B439+B447+B453</f>
        <v>3831515337</v>
      </c>
      <c r="C456" s="19">
        <f>+C12+C18+C25+C31+C37+C43+C52+C58+C64+C70+C77+C84+C88+C92+C99+C106+C110+C114+C118+C123+C127+C131+C135+C147+C154+C161+C166+C173+C179+C185+C192+C198+C205+C212+C216+C221+C226+C233+C237+C244+C248+C275++C262+C254+C281+C286+C294+C300+C306+C312+C319+C325+C331+C338+C344+C351+C269+C358+C365+C372+C380+C388+C392+C396+C400+C407+C413+C420+C427+C432+C439+C447+C453</f>
        <v>220966489</v>
      </c>
      <c r="D456" s="19">
        <f>+D12+D18+D25+D31+D37+D43+D52+D58+D64+D70+D77+D84+D88+D92+D99+D106+D110+D114+D118+D123+D127+D131+D135+D147+D154+D161+D166+D173+D179+D185+D192+D198+D205+D212+D216+D221+D226+D233+D237+D244+D248+D275++D262+D254+D281+D286+D294+D300+D306+D312+D319+D325+D331+D338+D344+D351+D269+D358+D365+D372+D380+D388+D392+D396+D400+D407+D413+D420+D427+D432+D439+D447+D453</f>
        <v>4052481826</v>
      </c>
      <c r="E456" s="19">
        <f>+E12+E18+E25+E31+E37+E43+E52+E58+E64+E70+E77+E84+E88+E92+E99+E106+E110+E114+E118+E123+E127+E131+E135+E147+E154+E161+E166+E173+E179+E185+E192+E198+E205+E212+E216+E221+E226+E233+E237+E244+E248+E275++E262+E254+E281+E286+E294+E300+E306+E312+E319+E325+E331+E338+E344+E351+E269+E358+E365+E372+E380+E388+E392+E396+E400+E407+E413+E420+E427+E432+E439+E447+E453</f>
        <v>115273174</v>
      </c>
      <c r="F456" s="19">
        <f>+F12+F18+F25+F31+F37+F43+F52+F58+F64+F70+F77+F84+F88+F92+F99+F106+F110+F114+F118+F123+F127+F131+F135+F147+F154+F161+F166+F173+F179+F185+F192+F198+F205+F212+F216+F221+F226+F233+F237+F244+F248+F275++F262+F254+F281+F286+F294+F300+F306+F312+F319+F325+F331+F338+F344+F351+F269+F358+F365+F372+F380+F388+F392+F396+F400+F407+F413+F420+F427+F432+F439+F447+F453</f>
        <v>4167755000</v>
      </c>
      <c r="G456" s="8"/>
      <c r="H456" s="40">
        <f>+D456-B456</f>
        <v>220966489</v>
      </c>
      <c r="I456" s="40">
        <f>+H456-C456</f>
        <v>0</v>
      </c>
      <c r="J456" s="40">
        <f>+F456-D456</f>
        <v>115273174</v>
      </c>
      <c r="K456" s="40">
        <f>+J456-E456</f>
        <v>0</v>
      </c>
      <c r="L456" s="40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1:30" ht="12.9" customHeight="1" thickTop="1" x14ac:dyDescent="0.25">
      <c r="A457" s="8"/>
      <c r="B457" s="10"/>
      <c r="C457" s="10"/>
      <c r="D457" s="10"/>
      <c r="E457" s="10"/>
      <c r="F457" s="10"/>
      <c r="G457" s="8"/>
      <c r="H457" s="40"/>
      <c r="I457" s="40"/>
      <c r="J457" s="40"/>
      <c r="K457" s="40"/>
      <c r="L457" s="40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1:30" ht="13.2" x14ac:dyDescent="0.25">
      <c r="A458" s="38" t="s">
        <v>93</v>
      </c>
      <c r="B458" s="27"/>
      <c r="C458" s="30"/>
      <c r="D458" s="30"/>
      <c r="E458" s="30"/>
      <c r="F458" s="30"/>
    </row>
    <row r="459" spans="1:30" ht="13.2" x14ac:dyDescent="0.25">
      <c r="A459" s="28"/>
      <c r="B459" s="27"/>
      <c r="C459" s="29"/>
      <c r="D459" s="29"/>
      <c r="E459" s="29"/>
      <c r="F459" s="29"/>
    </row>
    <row r="460" spans="1:30" x14ac:dyDescent="0.2">
      <c r="B460" s="16"/>
      <c r="C460" s="16"/>
      <c r="D460" s="16"/>
      <c r="E460" s="16"/>
      <c r="F460" s="16"/>
    </row>
    <row r="461" spans="1:30" ht="13.2" x14ac:dyDescent="0.25">
      <c r="B461" s="42">
        <v>3831515337</v>
      </c>
      <c r="C461" s="10"/>
      <c r="D461" s="42">
        <v>4052481826</v>
      </c>
      <c r="E461" s="16"/>
      <c r="F461" s="42">
        <f>4167749654+4571+775</f>
        <v>4167755000</v>
      </c>
      <c r="G461" s="4" t="s">
        <v>106</v>
      </c>
    </row>
    <row r="462" spans="1:30" x14ac:dyDescent="0.2">
      <c r="B462" s="42">
        <f>+B456-B461</f>
        <v>0</v>
      </c>
      <c r="C462" s="16"/>
      <c r="D462" s="42">
        <f>+D456-D461</f>
        <v>0</v>
      </c>
      <c r="E462" s="16"/>
      <c r="F462" s="42">
        <f>F461-F456</f>
        <v>0</v>
      </c>
      <c r="G462" s="4" t="s">
        <v>107</v>
      </c>
    </row>
    <row r="463" spans="1:30" x14ac:dyDescent="0.2">
      <c r="B463" s="43" t="s">
        <v>99</v>
      </c>
      <c r="C463" s="16"/>
      <c r="D463" s="43" t="s">
        <v>99</v>
      </c>
      <c r="E463" s="16"/>
      <c r="F463" s="42" t="s">
        <v>99</v>
      </c>
    </row>
    <row r="464" spans="1:30" ht="13.2" x14ac:dyDescent="0.25">
      <c r="A464" s="11" t="s">
        <v>13</v>
      </c>
      <c r="B464" s="16">
        <f>B15+B21+B28+B34+B40+B46+B55+B61+B67+B73+B80+B95+B102+B142+B150+B157+B169+B176+B182+B188+B195+B201+B208+B215+B219+B224+B229+B240+B258+B251+B279+B284+B290+B298+B309+B315+B322+B328+B334+B341+B347+B265+B354+B361+B368+B375+B383+B403+B410+B416+B423+B435+B442+B450</f>
        <v>1508678147</v>
      </c>
      <c r="C464" s="16"/>
      <c r="D464" s="48">
        <f>D15+D21+D28+D34+D40+D46+D55+D61+D67+D73+D80+D95+D102+D142+D150+D157+D169+D176+D182+D188+D195+D201+D208+D215+D219+D224+D229+D240+D258+D251+D279+D284+D290+D298+D309+D315+D322+D328+D334+D341+D347+D265+D354+D361+D368+D375+D383+D403+D410+D416+D423+D435+D442+D450+D273</f>
        <v>1555974744</v>
      </c>
      <c r="E464" s="48"/>
      <c r="F464" s="48">
        <f>F15+F21+F28+F34+F40+F46+F55+F61+F67+F73+F80+F95+F102+F142+F150+F157+F169+F176+F182+F188+F195+F201+F208+F215+F219+F224+F229+F240+F258+F251+F279+F284+F290+F298+F309+F315+F322+F328+F334+F341+F347+F265+F354+F361+F368+F375+F383+F403+F410+F416+F423+F435+F442+F450+F273</f>
        <v>1562851780</v>
      </c>
    </row>
    <row r="465" spans="1:6" ht="13.2" x14ac:dyDescent="0.25">
      <c r="A465" s="11" t="s">
        <v>105</v>
      </c>
      <c r="B465" s="16">
        <f>B113</f>
        <v>1099541937</v>
      </c>
      <c r="C465" s="16"/>
      <c r="D465" s="48">
        <f>D113</f>
        <v>1180231073</v>
      </c>
      <c r="E465" s="48"/>
      <c r="F465" s="48">
        <f>F113</f>
        <v>1229284926</v>
      </c>
    </row>
    <row r="466" spans="1:6" ht="13.2" x14ac:dyDescent="0.25">
      <c r="A466" s="11" t="s">
        <v>14</v>
      </c>
      <c r="B466" s="16">
        <f>B16+B22+B29+B35+B41+B47+B56+B62+B68+B74+B81+B87+B91+B96+B103+B134+B143+B151+B158+B164+B170+B177+B183+B189+B196+B202+B209+B220+B225+B230+B236+B241+B274+B259+B252+B280+B285+B291+B299+B304+B310+B316+B323+B329+B335+B342+B348+B266+B355+B362+B369+B376+B384+B391+B395+B399+B404+B411+B417+B424+B430+B436+B443+B451</f>
        <v>810573820</v>
      </c>
      <c r="C466" s="16"/>
      <c r="D466" s="48">
        <f>D16+D22+D29+D35+D41+D47+D56+D62+D68+D74+D81+D87+D91+D96+D103+D134+D143+D151+D158+D164+D170+D177+D183+D189+D196+D202+D209+D220+D225+D230+D236+D241+D274+D259+D252+D280+D285+D291+D299+D304+D310+D316+D323+D329+D335+D342+D348+D266+D355+D362+D369+D376+D384+D391+D395+D399+D404+D411+D417+D424+D430+D436+D443+D451</f>
        <v>849173138</v>
      </c>
      <c r="E466" s="48"/>
      <c r="F466" s="48">
        <f>F16+F22+F29+F35+F41+F47+F56+F62+F68+F74+F81+F87+F91+F96+F103+F134+F143+F151+F158+F164+F170+F177+F183+F189+F196+F202+F209+F220+F225+F230+F236+F241+F274+F259+F252+F280+F285+F291+F299+F304+F310+F316+F323+F329+F335+F342+F348+F266+F355+F362+F369+F376+F384+F391+F395+F399+F404+F411+F417+F424+F430+F436+F443+F451</f>
        <v>894850404</v>
      </c>
    </row>
    <row r="467" spans="1:6" ht="13.2" x14ac:dyDescent="0.25">
      <c r="A467" s="11" t="s">
        <v>15</v>
      </c>
      <c r="B467" s="48">
        <f>B23+B30+B36+B42+B48+B57+B63+B69+B75+B82+B97+B104+B144+B152+B159+B165+B171+B178+B184+B190+B197+B203+B210+B231+B242+B260+B253+B292+B311+B317+B324+B330+B336+B343+B349+B267+B356+B363+B370+B377+B385+B405+B412+B418+B425+B437+B444+B452</f>
        <v>90558633</v>
      </c>
      <c r="C467" s="48"/>
      <c r="D467" s="48">
        <f>D23+D30+D36+D42+D48+D57+D63+D69+D75+D82+D97+D104+D144+D152+D159+D165+D171+D178+D184+D190+D197+D203+D210+D231+D242+D260+D253+D292+D311+D317+D324+D330+D336+D343+D349+D267+D356+D363+D370+D377+D385+D405+D412+D418+D425+D437+D444+D452</f>
        <v>100958553</v>
      </c>
      <c r="E467" s="48"/>
      <c r="F467" s="48">
        <f>F23+F30+F36+F42+F48+F57+F63+F69+F75+F82+F97+F104+F144+F152+F159+F165+F171+F178+F184+F190+F197+F203+F210+F231+F242+F260+F253+F292+F311+F317+F324+F330+F336+F343+F349+F267+F356+F363+F370+F377+F385+F405+F412+F418+F425+F437+F444+F452</f>
        <v>97156734</v>
      </c>
    </row>
    <row r="468" spans="1:6" ht="13.2" x14ac:dyDescent="0.25">
      <c r="A468" s="11" t="s">
        <v>10</v>
      </c>
      <c r="B468" s="48">
        <f>B11+B17+B49+B83+B98+B105+B109+B117+B122+B126+B130+B145+B153+B160+B172+B191+B204+B211+B232+B243+B247+B261+B293+B318+B337+B350+B268+B357+B364+B371+B378+B386+B406+B419+B426+B438+B445+B24</f>
        <v>150746909</v>
      </c>
      <c r="C468" s="48"/>
      <c r="D468" s="48">
        <f>D11+D17+D49+D83+D98+D105+D109+D117+D122+D126+D130+D145+D153+D160+D172+D191+D204+D211+D232+D243+D247+D261+D293+D318+D337+D350+D268+D357+D364+D371+D378+D386+D406+D419+D426+D438+D445+D24</f>
        <v>192030973</v>
      </c>
      <c r="E468" s="48"/>
      <c r="F468" s="48">
        <f>F11+F17+F49+F83+F98+F105+F109+F117+F122+F126+F130+F145+F153+F160+F172+F191+F204+F211+F232+F243+F247+F261+F293+F318+F337+F350+F268+F357+F364+F371+F378+F386+F406+F419+F426+F438+F445+F24</f>
        <v>187596917</v>
      </c>
    </row>
    <row r="469" spans="1:6" ht="13.2" x14ac:dyDescent="0.25">
      <c r="A469" s="11" t="s">
        <v>23</v>
      </c>
      <c r="B469" s="48">
        <f>B431</f>
        <v>131968290</v>
      </c>
      <c r="C469" s="48"/>
      <c r="D469" s="48">
        <f t="shared" ref="D469" si="32">D431</f>
        <v>141398213</v>
      </c>
      <c r="E469" s="48"/>
      <c r="F469" s="48">
        <f>F431</f>
        <v>153950119</v>
      </c>
    </row>
    <row r="470" spans="1:6" ht="13.2" x14ac:dyDescent="0.25">
      <c r="A470" s="11" t="s">
        <v>17</v>
      </c>
      <c r="B470" s="16">
        <f>B50+B146+B379+B387+B446+B305</f>
        <v>39447601</v>
      </c>
      <c r="C470" s="16"/>
      <c r="D470" s="16">
        <f>D50+D146+D379+D387+D446+D305</f>
        <v>32715032</v>
      </c>
      <c r="E470" s="16"/>
      <c r="F470" s="16">
        <f>F50+F146+F305+F379+F387+F446</f>
        <v>32064020</v>
      </c>
    </row>
    <row r="471" spans="1:6" ht="13.2" x14ac:dyDescent="0.25">
      <c r="A471" s="11" t="s">
        <v>22</v>
      </c>
      <c r="B471" s="16">
        <f>B51</f>
        <v>0</v>
      </c>
      <c r="C471" s="16"/>
      <c r="D471" s="16">
        <f>D51</f>
        <v>100</v>
      </c>
      <c r="E471" s="16"/>
      <c r="F471" s="16">
        <f>F51+F76</f>
        <v>10000100</v>
      </c>
    </row>
    <row r="472" spans="1:6" x14ac:dyDescent="0.2">
      <c r="B472" s="16">
        <f>SUM(B464:B471)</f>
        <v>3831515337</v>
      </c>
      <c r="C472" s="16"/>
      <c r="D472" s="16">
        <f>SUM(D464:D471)</f>
        <v>4052481826</v>
      </c>
      <c r="E472" s="16"/>
      <c r="F472" s="16">
        <f>SUM(F464:F471)</f>
        <v>4167755000</v>
      </c>
    </row>
    <row r="473" spans="1:6" x14ac:dyDescent="0.2">
      <c r="B473" s="16"/>
      <c r="C473" s="16"/>
      <c r="D473" s="16"/>
      <c r="E473" s="16"/>
      <c r="F473" s="16"/>
    </row>
    <row r="474" spans="1:6" x14ac:dyDescent="0.2">
      <c r="B474" s="16"/>
      <c r="C474" s="16"/>
      <c r="D474" s="16"/>
      <c r="E474" s="16"/>
      <c r="F474" s="16"/>
    </row>
    <row r="475" spans="1:6" x14ac:dyDescent="0.2">
      <c r="B475" s="16"/>
      <c r="C475" s="16"/>
      <c r="D475" s="16"/>
      <c r="E475" s="16"/>
      <c r="F475" s="16"/>
    </row>
    <row r="476" spans="1:6" x14ac:dyDescent="0.2">
      <c r="B476" s="16"/>
      <c r="C476" s="16"/>
      <c r="D476" s="16"/>
      <c r="E476" s="16"/>
      <c r="F476" s="16"/>
    </row>
    <row r="477" spans="1:6" x14ac:dyDescent="0.2">
      <c r="B477" s="16"/>
      <c r="C477" s="16"/>
      <c r="D477" s="16"/>
      <c r="E477" s="16"/>
      <c r="F477" s="16"/>
    </row>
    <row r="478" spans="1:6" x14ac:dyDescent="0.2">
      <c r="B478" s="16"/>
      <c r="C478" s="16"/>
      <c r="D478" s="16"/>
      <c r="E478" s="16"/>
      <c r="F478" s="16"/>
    </row>
    <row r="479" spans="1:6" x14ac:dyDescent="0.2">
      <c r="B479" s="16"/>
      <c r="C479" s="16"/>
      <c r="D479" s="16"/>
      <c r="E479" s="16"/>
      <c r="F479" s="16"/>
    </row>
    <row r="480" spans="1:6" x14ac:dyDescent="0.2">
      <c r="B480" s="16"/>
      <c r="C480" s="16"/>
      <c r="D480" s="16"/>
      <c r="E480" s="16"/>
      <c r="F480" s="16"/>
    </row>
    <row r="481" spans="2:6" x14ac:dyDescent="0.2">
      <c r="B481" s="16"/>
      <c r="C481" s="16"/>
      <c r="D481" s="16"/>
      <c r="E481" s="16"/>
      <c r="F481" s="16"/>
    </row>
    <row r="482" spans="2:6" x14ac:dyDescent="0.2">
      <c r="B482" s="16"/>
      <c r="C482" s="16"/>
      <c r="D482" s="16"/>
      <c r="E482" s="16"/>
      <c r="F482" s="16"/>
    </row>
    <row r="483" spans="2:6" x14ac:dyDescent="0.2">
      <c r="B483" s="16"/>
      <c r="C483" s="16"/>
      <c r="D483" s="16"/>
      <c r="E483" s="16"/>
      <c r="F483" s="16"/>
    </row>
    <row r="484" spans="2:6" x14ac:dyDescent="0.2">
      <c r="B484" s="16"/>
      <c r="C484" s="16"/>
      <c r="D484" s="16"/>
      <c r="E484" s="16"/>
      <c r="F484" s="16"/>
    </row>
    <row r="485" spans="2:6" x14ac:dyDescent="0.2">
      <c r="B485" s="16"/>
      <c r="C485" s="16"/>
      <c r="D485" s="16"/>
      <c r="E485" s="16"/>
      <c r="F485" s="16"/>
    </row>
    <row r="486" spans="2:6" x14ac:dyDescent="0.2">
      <c r="B486" s="16"/>
      <c r="C486" s="16"/>
      <c r="D486" s="16"/>
      <c r="E486" s="16"/>
      <c r="F486" s="16"/>
    </row>
    <row r="487" spans="2:6" x14ac:dyDescent="0.2">
      <c r="B487" s="16"/>
      <c r="C487" s="16"/>
      <c r="D487" s="16"/>
      <c r="E487" s="16"/>
      <c r="F487" s="16"/>
    </row>
    <row r="488" spans="2:6" x14ac:dyDescent="0.2">
      <c r="B488" s="16"/>
      <c r="C488" s="16"/>
      <c r="D488" s="16"/>
      <c r="E488" s="16"/>
      <c r="F488" s="16"/>
    </row>
    <row r="489" spans="2:6" x14ac:dyDescent="0.2">
      <c r="B489" s="16"/>
      <c r="C489" s="16"/>
      <c r="D489" s="16"/>
      <c r="E489" s="16"/>
      <c r="F489" s="16"/>
    </row>
    <row r="490" spans="2:6" x14ac:dyDescent="0.2">
      <c r="B490" s="16"/>
      <c r="C490" s="16"/>
      <c r="D490" s="16"/>
      <c r="E490" s="16"/>
      <c r="F490" s="16"/>
    </row>
    <row r="491" spans="2:6" x14ac:dyDescent="0.2">
      <c r="B491" s="16"/>
      <c r="C491" s="16"/>
      <c r="D491" s="16"/>
      <c r="E491" s="16"/>
      <c r="F491" s="16"/>
    </row>
    <row r="492" spans="2:6" x14ac:dyDescent="0.2">
      <c r="B492" s="16"/>
      <c r="C492" s="16"/>
      <c r="D492" s="16"/>
      <c r="E492" s="16"/>
      <c r="F492" s="16"/>
    </row>
    <row r="493" spans="2:6" x14ac:dyDescent="0.2">
      <c r="B493" s="16"/>
      <c r="C493" s="16"/>
      <c r="D493" s="16"/>
      <c r="E493" s="16"/>
      <c r="F493" s="16"/>
    </row>
    <row r="494" spans="2:6" x14ac:dyDescent="0.2">
      <c r="B494" s="16"/>
      <c r="C494" s="16"/>
      <c r="D494" s="16"/>
      <c r="E494" s="16"/>
      <c r="F494" s="16"/>
    </row>
    <row r="495" spans="2:6" x14ac:dyDescent="0.2">
      <c r="B495" s="16"/>
      <c r="C495" s="16"/>
      <c r="D495" s="16"/>
      <c r="E495" s="16"/>
      <c r="F495" s="16"/>
    </row>
    <row r="496" spans="2:6" x14ac:dyDescent="0.2">
      <c r="B496" s="16"/>
      <c r="C496" s="16"/>
      <c r="D496" s="16"/>
      <c r="E496" s="16"/>
      <c r="F496" s="16"/>
    </row>
    <row r="497" spans="2:6" x14ac:dyDescent="0.2">
      <c r="B497" s="16"/>
      <c r="C497" s="16"/>
      <c r="D497" s="16"/>
      <c r="E497" s="16"/>
      <c r="F497" s="16"/>
    </row>
    <row r="498" spans="2:6" x14ac:dyDescent="0.2">
      <c r="B498" s="16"/>
      <c r="C498" s="16"/>
      <c r="D498" s="16"/>
      <c r="E498" s="16"/>
      <c r="F498" s="16"/>
    </row>
    <row r="499" spans="2:6" x14ac:dyDescent="0.2">
      <c r="B499" s="16"/>
      <c r="C499" s="16"/>
      <c r="D499" s="16"/>
      <c r="E499" s="16"/>
      <c r="F499" s="16"/>
    </row>
    <row r="500" spans="2:6" x14ac:dyDescent="0.2">
      <c r="B500" s="16"/>
      <c r="C500" s="16"/>
      <c r="D500" s="16"/>
      <c r="E500" s="16"/>
      <c r="F500" s="16"/>
    </row>
    <row r="501" spans="2:6" x14ac:dyDescent="0.2">
      <c r="B501" s="16"/>
      <c r="C501" s="16"/>
      <c r="D501" s="16"/>
      <c r="E501" s="16"/>
      <c r="F501" s="16"/>
    </row>
    <row r="502" spans="2:6" x14ac:dyDescent="0.2">
      <c r="B502" s="16"/>
      <c r="C502" s="16"/>
      <c r="D502" s="16"/>
      <c r="E502" s="16"/>
      <c r="F502" s="16"/>
    </row>
    <row r="503" spans="2:6" x14ac:dyDescent="0.2">
      <c r="B503" s="16"/>
      <c r="C503" s="16"/>
      <c r="D503" s="16"/>
      <c r="E503" s="16"/>
      <c r="F503" s="16"/>
    </row>
    <row r="504" spans="2:6" x14ac:dyDescent="0.2">
      <c r="B504" s="16"/>
      <c r="C504" s="16"/>
      <c r="D504" s="16"/>
      <c r="E504" s="16"/>
      <c r="F504" s="16"/>
    </row>
    <row r="505" spans="2:6" x14ac:dyDescent="0.2">
      <c r="B505" s="16"/>
      <c r="C505" s="16"/>
      <c r="D505" s="16"/>
      <c r="E505" s="16"/>
      <c r="F505" s="16"/>
    </row>
    <row r="506" spans="2:6" x14ac:dyDescent="0.2">
      <c r="B506" s="16"/>
      <c r="C506" s="16"/>
      <c r="D506" s="16"/>
      <c r="E506" s="16"/>
      <c r="F506" s="16"/>
    </row>
    <row r="507" spans="2:6" x14ac:dyDescent="0.2">
      <c r="B507" s="16"/>
      <c r="C507" s="16"/>
      <c r="D507" s="16"/>
      <c r="E507" s="16"/>
      <c r="F507" s="16"/>
    </row>
    <row r="508" spans="2:6" x14ac:dyDescent="0.2">
      <c r="B508" s="16"/>
      <c r="C508" s="16"/>
      <c r="D508" s="16"/>
      <c r="E508" s="16"/>
      <c r="F508" s="16"/>
    </row>
    <row r="509" spans="2:6" x14ac:dyDescent="0.2">
      <c r="B509" s="16"/>
      <c r="C509" s="16"/>
      <c r="D509" s="16"/>
      <c r="E509" s="16"/>
      <c r="F509" s="16"/>
    </row>
    <row r="510" spans="2:6" x14ac:dyDescent="0.2">
      <c r="B510" s="16"/>
      <c r="C510" s="16"/>
      <c r="D510" s="16"/>
      <c r="E510" s="16"/>
      <c r="F510" s="16"/>
    </row>
    <row r="511" spans="2:6" x14ac:dyDescent="0.2">
      <c r="B511" s="16"/>
      <c r="C511" s="16"/>
      <c r="D511" s="16"/>
      <c r="E511" s="16"/>
      <c r="F511" s="16"/>
    </row>
    <row r="512" spans="2:6" x14ac:dyDescent="0.2">
      <c r="B512" s="16"/>
      <c r="C512" s="16"/>
      <c r="D512" s="16"/>
      <c r="E512" s="16"/>
      <c r="F512" s="16"/>
    </row>
    <row r="513" spans="2:6" x14ac:dyDescent="0.2">
      <c r="B513" s="16"/>
      <c r="C513" s="16"/>
      <c r="D513" s="16"/>
      <c r="E513" s="16"/>
      <c r="F513" s="16"/>
    </row>
    <row r="514" spans="2:6" x14ac:dyDescent="0.2">
      <c r="B514" s="16"/>
      <c r="C514" s="16"/>
      <c r="D514" s="16"/>
      <c r="E514" s="16"/>
      <c r="F514" s="16"/>
    </row>
    <row r="515" spans="2:6" x14ac:dyDescent="0.2">
      <c r="B515" s="16"/>
      <c r="C515" s="16"/>
      <c r="D515" s="16"/>
      <c r="E515" s="16"/>
      <c r="F515" s="16"/>
    </row>
    <row r="516" spans="2:6" x14ac:dyDescent="0.2">
      <c r="B516" s="16"/>
      <c r="C516" s="16"/>
      <c r="D516" s="16"/>
      <c r="E516" s="16"/>
      <c r="F516" s="16"/>
    </row>
    <row r="517" spans="2:6" x14ac:dyDescent="0.2">
      <c r="B517" s="16"/>
      <c r="C517" s="16"/>
      <c r="D517" s="16"/>
      <c r="E517" s="16"/>
      <c r="F517" s="16"/>
    </row>
    <row r="518" spans="2:6" x14ac:dyDescent="0.2">
      <c r="B518" s="16"/>
      <c r="C518" s="16"/>
      <c r="D518" s="16"/>
      <c r="E518" s="16"/>
      <c r="F518" s="16"/>
    </row>
    <row r="519" spans="2:6" x14ac:dyDescent="0.2">
      <c r="B519" s="16"/>
      <c r="C519" s="16"/>
      <c r="D519" s="16"/>
      <c r="E519" s="16"/>
      <c r="F519" s="16"/>
    </row>
    <row r="520" spans="2:6" x14ac:dyDescent="0.2">
      <c r="B520" s="16"/>
      <c r="C520" s="16"/>
      <c r="D520" s="16"/>
      <c r="E520" s="16"/>
      <c r="F520" s="16"/>
    </row>
    <row r="521" spans="2:6" x14ac:dyDescent="0.2">
      <c r="B521" s="16"/>
      <c r="C521" s="16"/>
      <c r="D521" s="16"/>
      <c r="E521" s="16"/>
      <c r="F521" s="16"/>
    </row>
    <row r="522" spans="2:6" x14ac:dyDescent="0.2">
      <c r="B522" s="16"/>
      <c r="C522" s="16"/>
      <c r="D522" s="16"/>
      <c r="E522" s="16"/>
      <c r="F522" s="16"/>
    </row>
    <row r="523" spans="2:6" x14ac:dyDescent="0.2">
      <c r="B523" s="16"/>
      <c r="C523" s="16"/>
      <c r="D523" s="16"/>
      <c r="E523" s="16"/>
      <c r="F523" s="16"/>
    </row>
    <row r="524" spans="2:6" x14ac:dyDescent="0.2">
      <c r="B524" s="16"/>
      <c r="C524" s="16"/>
      <c r="D524" s="16"/>
      <c r="E524" s="16"/>
      <c r="F524" s="16"/>
    </row>
    <row r="525" spans="2:6" x14ac:dyDescent="0.2">
      <c r="B525" s="16"/>
      <c r="C525" s="16"/>
      <c r="D525" s="16"/>
      <c r="E525" s="16"/>
      <c r="F525" s="16"/>
    </row>
    <row r="526" spans="2:6" x14ac:dyDescent="0.2">
      <c r="B526" s="16"/>
      <c r="C526" s="16"/>
      <c r="D526" s="16"/>
      <c r="E526" s="16"/>
      <c r="F526" s="16"/>
    </row>
    <row r="527" spans="2:6" x14ac:dyDescent="0.2">
      <c r="B527" s="16"/>
      <c r="C527" s="16"/>
      <c r="D527" s="16"/>
      <c r="E527" s="16"/>
      <c r="F527" s="16"/>
    </row>
    <row r="528" spans="2:6" x14ac:dyDescent="0.2">
      <c r="B528" s="16"/>
      <c r="C528" s="16"/>
      <c r="D528" s="16"/>
      <c r="E528" s="16"/>
      <c r="F528" s="16"/>
    </row>
    <row r="529" spans="2:6" x14ac:dyDescent="0.2">
      <c r="B529" s="16"/>
      <c r="C529" s="16"/>
      <c r="D529" s="16"/>
      <c r="E529" s="16"/>
      <c r="F529" s="16"/>
    </row>
    <row r="530" spans="2:6" x14ac:dyDescent="0.2">
      <c r="B530" s="16"/>
      <c r="C530" s="16"/>
      <c r="D530" s="16"/>
      <c r="E530" s="16"/>
      <c r="F530" s="16"/>
    </row>
    <row r="531" spans="2:6" x14ac:dyDescent="0.2">
      <c r="B531" s="16"/>
      <c r="C531" s="16"/>
      <c r="D531" s="16"/>
      <c r="E531" s="16"/>
      <c r="F531" s="16"/>
    </row>
    <row r="532" spans="2:6" x14ac:dyDescent="0.2">
      <c r="B532" s="16"/>
      <c r="C532" s="16"/>
      <c r="D532" s="16"/>
      <c r="E532" s="16"/>
      <c r="F532" s="16"/>
    </row>
    <row r="533" spans="2:6" x14ac:dyDescent="0.2">
      <c r="B533" s="16"/>
      <c r="C533" s="16"/>
      <c r="D533" s="16"/>
      <c r="E533" s="16"/>
      <c r="F533" s="16"/>
    </row>
    <row r="534" spans="2:6" x14ac:dyDescent="0.2">
      <c r="B534" s="16"/>
      <c r="C534" s="16"/>
      <c r="D534" s="16"/>
      <c r="E534" s="16"/>
      <c r="F534" s="16"/>
    </row>
    <row r="535" spans="2:6" x14ac:dyDescent="0.2">
      <c r="B535" s="16"/>
      <c r="C535" s="16"/>
      <c r="D535" s="16"/>
      <c r="E535" s="16"/>
      <c r="F535" s="16"/>
    </row>
    <row r="536" spans="2:6" x14ac:dyDescent="0.2">
      <c r="B536" s="16"/>
      <c r="C536" s="16"/>
      <c r="D536" s="16"/>
      <c r="E536" s="16"/>
      <c r="F536" s="16"/>
    </row>
    <row r="537" spans="2:6" x14ac:dyDescent="0.2">
      <c r="B537" s="16"/>
      <c r="C537" s="16"/>
      <c r="D537" s="16"/>
      <c r="E537" s="16"/>
      <c r="F537" s="16"/>
    </row>
    <row r="538" spans="2:6" x14ac:dyDescent="0.2">
      <c r="B538" s="16"/>
      <c r="C538" s="16"/>
      <c r="D538" s="16"/>
      <c r="E538" s="16"/>
      <c r="F538" s="16"/>
    </row>
    <row r="539" spans="2:6" x14ac:dyDescent="0.2">
      <c r="B539" s="16"/>
      <c r="C539" s="16"/>
      <c r="D539" s="16"/>
      <c r="E539" s="16"/>
      <c r="F539" s="16"/>
    </row>
    <row r="540" spans="2:6" x14ac:dyDescent="0.2">
      <c r="B540" s="16"/>
      <c r="C540" s="16"/>
      <c r="D540" s="16"/>
      <c r="E540" s="16"/>
      <c r="F540" s="16"/>
    </row>
    <row r="541" spans="2:6" x14ac:dyDescent="0.2">
      <c r="B541" s="16"/>
      <c r="C541" s="16"/>
      <c r="D541" s="16"/>
      <c r="E541" s="16"/>
      <c r="F541" s="16"/>
    </row>
    <row r="542" spans="2:6" x14ac:dyDescent="0.2">
      <c r="B542" s="16"/>
      <c r="C542" s="16"/>
      <c r="D542" s="16"/>
      <c r="E542" s="16"/>
      <c r="F542" s="16"/>
    </row>
    <row r="543" spans="2:6" x14ac:dyDescent="0.2">
      <c r="B543" s="16"/>
      <c r="C543" s="16"/>
      <c r="D543" s="16"/>
      <c r="E543" s="16"/>
      <c r="F543" s="16"/>
    </row>
    <row r="544" spans="2:6" x14ac:dyDescent="0.2">
      <c r="B544" s="16"/>
      <c r="C544" s="16"/>
      <c r="D544" s="16"/>
      <c r="E544" s="16"/>
      <c r="F544" s="16"/>
    </row>
    <row r="545" spans="2:6" x14ac:dyDescent="0.2">
      <c r="B545" s="16"/>
      <c r="C545" s="16"/>
      <c r="D545" s="16"/>
      <c r="E545" s="16"/>
      <c r="F545" s="16"/>
    </row>
    <row r="546" spans="2:6" x14ac:dyDescent="0.2">
      <c r="B546" s="16"/>
      <c r="C546" s="16"/>
      <c r="D546" s="16"/>
      <c r="E546" s="16"/>
      <c r="F546" s="16"/>
    </row>
    <row r="547" spans="2:6" x14ac:dyDescent="0.2">
      <c r="B547" s="16"/>
      <c r="C547" s="16"/>
      <c r="D547" s="16"/>
      <c r="E547" s="16"/>
      <c r="F547" s="16"/>
    </row>
    <row r="548" spans="2:6" x14ac:dyDescent="0.2">
      <c r="B548" s="16"/>
      <c r="C548" s="16"/>
      <c r="D548" s="16"/>
      <c r="E548" s="16"/>
      <c r="F548" s="16"/>
    </row>
    <row r="549" spans="2:6" x14ac:dyDescent="0.2">
      <c r="B549" s="16"/>
      <c r="C549" s="16"/>
      <c r="D549" s="16"/>
      <c r="E549" s="16"/>
      <c r="F549" s="16"/>
    </row>
    <row r="550" spans="2:6" x14ac:dyDescent="0.2">
      <c r="B550" s="16"/>
      <c r="C550" s="16"/>
      <c r="D550" s="16"/>
      <c r="E550" s="16"/>
      <c r="F550" s="16"/>
    </row>
    <row r="551" spans="2:6" x14ac:dyDescent="0.2">
      <c r="B551" s="16"/>
      <c r="C551" s="16"/>
      <c r="D551" s="16"/>
      <c r="E551" s="16"/>
      <c r="F551" s="16"/>
    </row>
    <row r="552" spans="2:6" x14ac:dyDescent="0.2">
      <c r="B552" s="16"/>
      <c r="C552" s="16"/>
      <c r="D552" s="16"/>
      <c r="E552" s="16"/>
      <c r="F552" s="16"/>
    </row>
    <row r="553" spans="2:6" x14ac:dyDescent="0.2">
      <c r="B553" s="16"/>
      <c r="C553" s="16"/>
      <c r="D553" s="16"/>
      <c r="E553" s="16"/>
      <c r="F553" s="16"/>
    </row>
    <row r="554" spans="2:6" x14ac:dyDescent="0.2">
      <c r="B554" s="16"/>
      <c r="C554" s="16"/>
      <c r="D554" s="16"/>
      <c r="E554" s="16"/>
      <c r="F554" s="16"/>
    </row>
    <row r="555" spans="2:6" x14ac:dyDescent="0.2">
      <c r="B555" s="16"/>
      <c r="C555" s="16"/>
      <c r="D555" s="16"/>
      <c r="E555" s="16"/>
      <c r="F555" s="16"/>
    </row>
    <row r="556" spans="2:6" x14ac:dyDescent="0.2">
      <c r="B556" s="16"/>
      <c r="C556" s="16"/>
      <c r="D556" s="16"/>
      <c r="E556" s="16"/>
      <c r="F556" s="16"/>
    </row>
    <row r="557" spans="2:6" x14ac:dyDescent="0.2">
      <c r="B557" s="16"/>
      <c r="C557" s="16"/>
      <c r="D557" s="16"/>
      <c r="E557" s="16"/>
      <c r="F557" s="16"/>
    </row>
    <row r="558" spans="2:6" x14ac:dyDescent="0.2">
      <c r="B558" s="16"/>
      <c r="C558" s="16"/>
      <c r="D558" s="16"/>
      <c r="E558" s="16"/>
      <c r="F558" s="16"/>
    </row>
    <row r="559" spans="2:6" x14ac:dyDescent="0.2">
      <c r="B559" s="16"/>
      <c r="C559" s="16"/>
      <c r="D559" s="16"/>
      <c r="E559" s="16"/>
      <c r="F559" s="16"/>
    </row>
    <row r="560" spans="2:6" x14ac:dyDescent="0.2">
      <c r="B560" s="16"/>
      <c r="C560" s="16"/>
      <c r="D560" s="16"/>
      <c r="E560" s="16"/>
      <c r="F560" s="16"/>
    </row>
    <row r="561" spans="2:6" x14ac:dyDescent="0.2">
      <c r="B561" s="16"/>
      <c r="C561" s="16"/>
      <c r="D561" s="16"/>
      <c r="E561" s="16"/>
      <c r="F561" s="16"/>
    </row>
    <row r="562" spans="2:6" x14ac:dyDescent="0.2">
      <c r="B562" s="16"/>
      <c r="C562" s="16"/>
      <c r="D562" s="16"/>
      <c r="E562" s="16"/>
      <c r="F562" s="16"/>
    </row>
    <row r="563" spans="2:6" x14ac:dyDescent="0.2">
      <c r="B563" s="16"/>
      <c r="C563" s="16"/>
      <c r="D563" s="16"/>
      <c r="E563" s="16"/>
      <c r="F563" s="16"/>
    </row>
    <row r="564" spans="2:6" x14ac:dyDescent="0.2">
      <c r="B564" s="16"/>
      <c r="C564" s="16"/>
      <c r="D564" s="16"/>
      <c r="E564" s="16"/>
      <c r="F564" s="16"/>
    </row>
    <row r="565" spans="2:6" x14ac:dyDescent="0.2">
      <c r="B565" s="16"/>
      <c r="C565" s="16"/>
      <c r="D565" s="16"/>
      <c r="E565" s="16"/>
      <c r="F565" s="16"/>
    </row>
    <row r="566" spans="2:6" x14ac:dyDescent="0.2">
      <c r="B566" s="16"/>
      <c r="C566" s="16"/>
      <c r="D566" s="16"/>
      <c r="E566" s="16"/>
      <c r="F566" s="16"/>
    </row>
    <row r="567" spans="2:6" x14ac:dyDescent="0.2">
      <c r="B567" s="16"/>
      <c r="C567" s="16"/>
      <c r="D567" s="16"/>
      <c r="E567" s="16"/>
      <c r="F567" s="16"/>
    </row>
    <row r="568" spans="2:6" x14ac:dyDescent="0.2">
      <c r="B568" s="16"/>
      <c r="C568" s="16"/>
      <c r="D568" s="16"/>
      <c r="E568" s="16"/>
      <c r="F568" s="16"/>
    </row>
    <row r="569" spans="2:6" x14ac:dyDescent="0.2">
      <c r="B569" s="16"/>
      <c r="C569" s="16"/>
      <c r="D569" s="16"/>
      <c r="E569" s="16"/>
      <c r="F569" s="16"/>
    </row>
    <row r="570" spans="2:6" x14ac:dyDescent="0.2">
      <c r="B570" s="16"/>
      <c r="C570" s="16"/>
      <c r="D570" s="16"/>
      <c r="E570" s="16"/>
      <c r="F570" s="16"/>
    </row>
    <row r="571" spans="2:6" x14ac:dyDescent="0.2">
      <c r="B571" s="16"/>
      <c r="C571" s="16"/>
      <c r="D571" s="16"/>
      <c r="E571" s="16"/>
      <c r="F571" s="16"/>
    </row>
    <row r="572" spans="2:6" x14ac:dyDescent="0.2">
      <c r="B572" s="16"/>
      <c r="C572" s="16"/>
      <c r="D572" s="16"/>
      <c r="E572" s="16"/>
      <c r="F572" s="16"/>
    </row>
    <row r="573" spans="2:6" x14ac:dyDescent="0.2">
      <c r="B573" s="16"/>
      <c r="C573" s="16"/>
      <c r="D573" s="16"/>
      <c r="E573" s="16"/>
      <c r="F573" s="16"/>
    </row>
    <row r="574" spans="2:6" x14ac:dyDescent="0.2">
      <c r="B574" s="16"/>
      <c r="C574" s="16"/>
      <c r="D574" s="16"/>
      <c r="E574" s="16"/>
      <c r="F574" s="16"/>
    </row>
    <row r="575" spans="2:6" x14ac:dyDescent="0.2">
      <c r="B575" s="16"/>
      <c r="C575" s="16"/>
      <c r="D575" s="16"/>
      <c r="E575" s="16"/>
      <c r="F575" s="16"/>
    </row>
    <row r="576" spans="2:6" x14ac:dyDescent="0.2">
      <c r="B576" s="16"/>
      <c r="C576" s="16"/>
      <c r="D576" s="16"/>
      <c r="E576" s="16"/>
      <c r="F576" s="16"/>
    </row>
    <row r="577" spans="2:6" x14ac:dyDescent="0.2">
      <c r="B577" s="16"/>
      <c r="C577" s="16"/>
      <c r="D577" s="16"/>
      <c r="E577" s="16"/>
      <c r="F577" s="16"/>
    </row>
    <row r="578" spans="2:6" x14ac:dyDescent="0.2">
      <c r="B578" s="16"/>
      <c r="C578" s="16"/>
      <c r="D578" s="16"/>
      <c r="E578" s="16"/>
      <c r="F578" s="16"/>
    </row>
    <row r="579" spans="2:6" x14ac:dyDescent="0.2">
      <c r="B579" s="16"/>
      <c r="C579" s="16"/>
      <c r="D579" s="16"/>
      <c r="E579" s="16"/>
      <c r="F579" s="16"/>
    </row>
    <row r="580" spans="2:6" x14ac:dyDescent="0.2">
      <c r="B580" s="16"/>
      <c r="C580" s="16"/>
      <c r="D580" s="16"/>
      <c r="E580" s="16"/>
      <c r="F580" s="16"/>
    </row>
    <row r="581" spans="2:6" x14ac:dyDescent="0.2">
      <c r="B581" s="16"/>
      <c r="C581" s="16"/>
      <c r="D581" s="16"/>
      <c r="E581" s="16"/>
      <c r="F581" s="16"/>
    </row>
    <row r="582" spans="2:6" x14ac:dyDescent="0.2">
      <c r="B582" s="16"/>
      <c r="C582" s="16"/>
      <c r="D582" s="16"/>
      <c r="E582" s="16"/>
      <c r="F582" s="16"/>
    </row>
    <row r="583" spans="2:6" x14ac:dyDescent="0.2">
      <c r="B583" s="16"/>
      <c r="C583" s="16"/>
      <c r="D583" s="16"/>
      <c r="E583" s="16"/>
      <c r="F583" s="16"/>
    </row>
    <row r="584" spans="2:6" x14ac:dyDescent="0.2">
      <c r="B584" s="16"/>
      <c r="C584" s="16"/>
      <c r="D584" s="16"/>
      <c r="E584" s="16"/>
      <c r="F584" s="16"/>
    </row>
    <row r="585" spans="2:6" x14ac:dyDescent="0.2">
      <c r="B585" s="16"/>
      <c r="C585" s="16"/>
      <c r="D585" s="16"/>
      <c r="E585" s="16"/>
      <c r="F585" s="16"/>
    </row>
    <row r="586" spans="2:6" x14ac:dyDescent="0.2">
      <c r="B586" s="16"/>
      <c r="C586" s="16"/>
      <c r="D586" s="16"/>
      <c r="E586" s="16"/>
      <c r="F586" s="16"/>
    </row>
    <row r="587" spans="2:6" x14ac:dyDescent="0.2">
      <c r="B587" s="16"/>
      <c r="C587" s="16"/>
      <c r="D587" s="16"/>
      <c r="E587" s="16"/>
      <c r="F587" s="16"/>
    </row>
    <row r="588" spans="2:6" x14ac:dyDescent="0.2">
      <c r="B588" s="16"/>
      <c r="C588" s="16"/>
      <c r="D588" s="16"/>
      <c r="E588" s="16"/>
      <c r="F588" s="16"/>
    </row>
    <row r="589" spans="2:6" x14ac:dyDescent="0.2">
      <c r="B589" s="16"/>
      <c r="C589" s="16"/>
      <c r="D589" s="16"/>
      <c r="E589" s="16"/>
      <c r="F589" s="16"/>
    </row>
    <row r="590" spans="2:6" x14ac:dyDescent="0.2">
      <c r="B590" s="16"/>
      <c r="C590" s="16"/>
      <c r="D590" s="16"/>
      <c r="E590" s="16"/>
      <c r="F590" s="16"/>
    </row>
    <row r="591" spans="2:6" x14ac:dyDescent="0.2">
      <c r="B591" s="16"/>
      <c r="C591" s="16"/>
      <c r="D591" s="16"/>
      <c r="E591" s="16"/>
      <c r="F591" s="16"/>
    </row>
    <row r="592" spans="2:6" x14ac:dyDescent="0.2">
      <c r="B592" s="16"/>
      <c r="C592" s="16"/>
      <c r="D592" s="16"/>
      <c r="E592" s="16"/>
      <c r="F592" s="16"/>
    </row>
    <row r="593" spans="2:6" x14ac:dyDescent="0.2">
      <c r="B593" s="16"/>
      <c r="C593" s="16"/>
      <c r="D593" s="16"/>
      <c r="E593" s="16"/>
      <c r="F593" s="16"/>
    </row>
    <row r="594" spans="2:6" x14ac:dyDescent="0.2">
      <c r="B594" s="16"/>
      <c r="C594" s="16"/>
      <c r="D594" s="16"/>
      <c r="E594" s="16"/>
      <c r="F594" s="16"/>
    </row>
    <row r="595" spans="2:6" x14ac:dyDescent="0.2">
      <c r="B595" s="16"/>
      <c r="C595" s="16"/>
      <c r="D595" s="16"/>
      <c r="E595" s="16"/>
      <c r="F595" s="16"/>
    </row>
    <row r="596" spans="2:6" x14ac:dyDescent="0.2">
      <c r="B596" s="16"/>
      <c r="C596" s="16"/>
      <c r="D596" s="16"/>
      <c r="E596" s="16"/>
      <c r="F596" s="16"/>
    </row>
    <row r="597" spans="2:6" x14ac:dyDescent="0.2">
      <c r="B597" s="16"/>
      <c r="C597" s="16"/>
      <c r="D597" s="16"/>
      <c r="E597" s="16"/>
      <c r="F597" s="16"/>
    </row>
    <row r="598" spans="2:6" x14ac:dyDescent="0.2">
      <c r="B598" s="16"/>
      <c r="C598" s="16"/>
      <c r="D598" s="16"/>
      <c r="E598" s="16"/>
      <c r="F598" s="16"/>
    </row>
    <row r="599" spans="2:6" x14ac:dyDescent="0.2">
      <c r="B599" s="16"/>
      <c r="C599" s="16"/>
      <c r="D599" s="16"/>
      <c r="E599" s="16"/>
      <c r="F599" s="16"/>
    </row>
    <row r="600" spans="2:6" x14ac:dyDescent="0.2">
      <c r="B600" s="16"/>
      <c r="C600" s="16"/>
      <c r="D600" s="16"/>
      <c r="E600" s="16"/>
      <c r="F600" s="16"/>
    </row>
    <row r="601" spans="2:6" x14ac:dyDescent="0.2">
      <c r="B601" s="16"/>
      <c r="C601" s="16"/>
      <c r="D601" s="16"/>
      <c r="E601" s="16"/>
      <c r="F601" s="16"/>
    </row>
    <row r="602" spans="2:6" x14ac:dyDescent="0.2">
      <c r="B602" s="16"/>
      <c r="C602" s="16"/>
      <c r="D602" s="16"/>
      <c r="E602" s="16"/>
      <c r="F602" s="16"/>
    </row>
    <row r="603" spans="2:6" x14ac:dyDescent="0.2">
      <c r="B603" s="16"/>
      <c r="C603" s="16"/>
      <c r="D603" s="16"/>
      <c r="E603" s="16"/>
      <c r="F603" s="16"/>
    </row>
    <row r="604" spans="2:6" x14ac:dyDescent="0.2">
      <c r="B604" s="16"/>
      <c r="C604" s="16"/>
      <c r="D604" s="16"/>
      <c r="E604" s="16"/>
      <c r="F604" s="16"/>
    </row>
    <row r="605" spans="2:6" x14ac:dyDescent="0.2">
      <c r="B605" s="16"/>
      <c r="C605" s="16"/>
      <c r="D605" s="16"/>
      <c r="E605" s="16"/>
      <c r="F605" s="16"/>
    </row>
    <row r="606" spans="2:6" x14ac:dyDescent="0.2">
      <c r="B606" s="16"/>
      <c r="C606" s="16"/>
      <c r="D606" s="16"/>
      <c r="E606" s="16"/>
      <c r="F606" s="16"/>
    </row>
    <row r="607" spans="2:6" x14ac:dyDescent="0.2">
      <c r="B607" s="16"/>
      <c r="C607" s="16"/>
      <c r="D607" s="16"/>
      <c r="E607" s="16"/>
      <c r="F607" s="16"/>
    </row>
    <row r="608" spans="2:6" x14ac:dyDescent="0.2">
      <c r="B608" s="16"/>
      <c r="C608" s="16"/>
      <c r="D608" s="16"/>
      <c r="E608" s="16"/>
      <c r="F608" s="16"/>
    </row>
    <row r="609" spans="2:6" x14ac:dyDescent="0.2">
      <c r="B609" s="16"/>
      <c r="C609" s="16"/>
      <c r="D609" s="16"/>
      <c r="E609" s="16"/>
      <c r="F609" s="16"/>
    </row>
    <row r="610" spans="2:6" x14ac:dyDescent="0.2">
      <c r="B610" s="16"/>
      <c r="C610" s="16"/>
      <c r="D610" s="16"/>
      <c r="E610" s="16"/>
      <c r="F610" s="16"/>
    </row>
    <row r="611" spans="2:6" x14ac:dyDescent="0.2">
      <c r="B611" s="16"/>
      <c r="C611" s="16"/>
      <c r="D611" s="16"/>
      <c r="E611" s="16"/>
      <c r="F611" s="16"/>
    </row>
    <row r="612" spans="2:6" x14ac:dyDescent="0.2">
      <c r="B612" s="16"/>
      <c r="C612" s="16"/>
      <c r="D612" s="16"/>
      <c r="E612" s="16"/>
      <c r="F612" s="16"/>
    </row>
    <row r="613" spans="2:6" x14ac:dyDescent="0.2">
      <c r="B613" s="16"/>
      <c r="C613" s="16"/>
      <c r="D613" s="16"/>
      <c r="E613" s="16"/>
      <c r="F613" s="16"/>
    </row>
    <row r="614" spans="2:6" x14ac:dyDescent="0.2">
      <c r="B614" s="16"/>
      <c r="C614" s="16"/>
      <c r="D614" s="16"/>
      <c r="E614" s="16"/>
      <c r="F614" s="16"/>
    </row>
    <row r="615" spans="2:6" x14ac:dyDescent="0.2">
      <c r="B615" s="16"/>
      <c r="C615" s="16"/>
      <c r="D615" s="16"/>
      <c r="E615" s="16"/>
      <c r="F615" s="16"/>
    </row>
    <row r="616" spans="2:6" x14ac:dyDescent="0.2">
      <c r="B616" s="16"/>
      <c r="C616" s="16"/>
      <c r="D616" s="16"/>
      <c r="E616" s="16"/>
      <c r="F616" s="16"/>
    </row>
    <row r="617" spans="2:6" x14ac:dyDescent="0.2">
      <c r="B617" s="16"/>
      <c r="C617" s="16"/>
      <c r="D617" s="16"/>
      <c r="E617" s="16"/>
      <c r="F617" s="16"/>
    </row>
    <row r="618" spans="2:6" x14ac:dyDescent="0.2">
      <c r="B618" s="16"/>
      <c r="C618" s="16"/>
      <c r="D618" s="16"/>
      <c r="E618" s="16"/>
      <c r="F618" s="16"/>
    </row>
    <row r="619" spans="2:6" x14ac:dyDescent="0.2">
      <c r="B619" s="16"/>
      <c r="C619" s="16"/>
      <c r="D619" s="16"/>
      <c r="E619" s="16"/>
      <c r="F619" s="16"/>
    </row>
    <row r="620" spans="2:6" x14ac:dyDescent="0.2">
      <c r="B620" s="16"/>
      <c r="C620" s="16"/>
      <c r="D620" s="16"/>
      <c r="E620" s="16"/>
      <c r="F620" s="16"/>
    </row>
    <row r="621" spans="2:6" x14ac:dyDescent="0.2">
      <c r="B621" s="16"/>
      <c r="C621" s="16"/>
      <c r="D621" s="16"/>
      <c r="E621" s="16"/>
      <c r="F621" s="16"/>
    </row>
    <row r="622" spans="2:6" x14ac:dyDescent="0.2">
      <c r="B622" s="16"/>
      <c r="C622" s="16"/>
      <c r="D622" s="16"/>
      <c r="E622" s="16"/>
      <c r="F622" s="16"/>
    </row>
    <row r="623" spans="2:6" x14ac:dyDescent="0.2">
      <c r="B623" s="16"/>
      <c r="C623" s="16"/>
      <c r="D623" s="16"/>
      <c r="E623" s="16"/>
      <c r="F623" s="16"/>
    </row>
    <row r="624" spans="2:6" x14ac:dyDescent="0.2">
      <c r="B624" s="16"/>
      <c r="C624" s="16"/>
      <c r="D624" s="16"/>
      <c r="E624" s="16"/>
      <c r="F624" s="16"/>
    </row>
    <row r="625" spans="2:6" x14ac:dyDescent="0.2">
      <c r="B625" s="16"/>
      <c r="C625" s="16"/>
      <c r="D625" s="16"/>
      <c r="E625" s="16"/>
      <c r="F625" s="16"/>
    </row>
  </sheetData>
  <mergeCells count="3">
    <mergeCell ref="A288:A289"/>
    <mergeCell ref="B288:F289"/>
    <mergeCell ref="D4:F4"/>
  </mergeCells>
  <phoneticPr fontId="7" type="noConversion"/>
  <printOptions horizontalCentered="1"/>
  <pageMargins left="0.5" right="0.5" top="0.5" bottom="0.5" header="0" footer="0"/>
  <pageSetup scale="77" firstPageNumber="62" fitToHeight="7" orientation="portrait" useFirstPageNumber="1" r:id="rId1"/>
  <headerFooter scaleWithDoc="0" alignWithMargins="0">
    <oddFooter>&amp;C&amp;P</oddFooter>
  </headerFooter>
  <rowBreaks count="6" manualBreakCount="6">
    <brk id="71" max="5" man="1"/>
    <brk id="136" max="5" man="1"/>
    <brk id="206" max="5" man="1"/>
    <brk id="270" max="5" man="1"/>
    <brk id="332" max="5" man="1"/>
    <brk id="397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City of PHiladelphia, Finance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allenr1</dc:creator>
  <cp:lastModifiedBy>Gina.Rispo</cp:lastModifiedBy>
  <cp:lastPrinted>2016-03-02T17:50:30Z</cp:lastPrinted>
  <dcterms:created xsi:type="dcterms:W3CDTF">2006-01-23T14:40:01Z</dcterms:created>
  <dcterms:modified xsi:type="dcterms:W3CDTF">2016-03-02T17:50:41Z</dcterms:modified>
</cp:coreProperties>
</file>