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1820" windowHeight="5505" tabRatio="906"/>
  </bookViews>
  <sheets>
    <sheet name="Appendix 2" sheetId="635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  <sheet name="Table 4(b) Arenas Detail" sheetId="6360" r:id="rId9"/>
  </sheets>
  <definedNames>
    <definedName name="_xlnm._FilterDatabase" localSheetId="4" hidden="1">Outlooks!#REF!</definedName>
    <definedName name="_xlnm.Print_Area" localSheetId="0">'Appendix 2'!$B$1:$L$39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K17" i="6351"/>
  <c r="L17"/>
  <c r="C48" i="6360"/>
  <c r="D48"/>
  <c r="D36"/>
  <c r="C36"/>
  <c r="D35"/>
  <c r="C35"/>
  <c r="D34"/>
  <c r="C34"/>
  <c r="D33"/>
  <c r="C33"/>
  <c r="D32"/>
  <c r="C32"/>
  <c r="D31"/>
  <c r="C31"/>
  <c r="D30"/>
  <c r="C30"/>
  <c r="D29"/>
  <c r="D37" s="1"/>
  <c r="C29"/>
  <c r="C37" s="1"/>
  <c r="D26"/>
  <c r="C26"/>
  <c r="D15"/>
  <c r="C15"/>
  <c r="F42"/>
  <c r="F40"/>
  <c r="H50"/>
  <c r="I48"/>
  <c r="H48"/>
  <c r="F48"/>
  <c r="E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L37"/>
  <c r="K37"/>
  <c r="H36"/>
  <c r="G36"/>
  <c r="F36"/>
  <c r="E36"/>
  <c r="H35"/>
  <c r="G35"/>
  <c r="F35"/>
  <c r="E35"/>
  <c r="H34"/>
  <c r="G34"/>
  <c r="F34"/>
  <c r="E34"/>
  <c r="H33"/>
  <c r="G33"/>
  <c r="F33"/>
  <c r="E33"/>
  <c r="H32"/>
  <c r="G32"/>
  <c r="F32"/>
  <c r="E32"/>
  <c r="J32" s="1"/>
  <c r="H31"/>
  <c r="G31"/>
  <c r="F31"/>
  <c r="E31"/>
  <c r="H30"/>
  <c r="G30"/>
  <c r="F30"/>
  <c r="E30"/>
  <c r="H29"/>
  <c r="G29"/>
  <c r="G37" s="1"/>
  <c r="F29"/>
  <c r="E29"/>
  <c r="E37" s="1"/>
  <c r="L26"/>
  <c r="K26"/>
  <c r="H26"/>
  <c r="G26"/>
  <c r="F26"/>
  <c r="E26"/>
  <c r="I25"/>
  <c r="J25" s="1"/>
  <c r="I24"/>
  <c r="J24" s="1"/>
  <c r="I23"/>
  <c r="J23" s="1"/>
  <c r="I22"/>
  <c r="J22" s="1"/>
  <c r="I21"/>
  <c r="J21" s="1"/>
  <c r="I20"/>
  <c r="J20" s="1"/>
  <c r="I19"/>
  <c r="J19" s="1"/>
  <c r="I18"/>
  <c r="L15"/>
  <c r="K15"/>
  <c r="H15"/>
  <c r="G15"/>
  <c r="F15"/>
  <c r="E15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J38" i="6351"/>
  <c r="J32"/>
  <c r="J30"/>
  <c r="J26"/>
  <c r="J22"/>
  <c r="J16"/>
  <c r="J15"/>
  <c r="J14"/>
  <c r="J13"/>
  <c r="J12"/>
  <c r="J11"/>
  <c r="I38"/>
  <c r="L38"/>
  <c r="K38"/>
  <c r="H26"/>
  <c r="E26"/>
  <c r="K30"/>
  <c r="L30" s="1"/>
  <c r="K26"/>
  <c r="L26" s="1"/>
  <c r="K22"/>
  <c r="L22" s="1"/>
  <c r="F26"/>
  <c r="D26"/>
  <c r="L16"/>
  <c r="K16"/>
  <c r="L15"/>
  <c r="K15"/>
  <c r="K14"/>
  <c r="L14" s="1"/>
  <c r="L13"/>
  <c r="K13"/>
  <c r="K12"/>
  <c r="L12" s="1"/>
  <c r="K11"/>
  <c r="L11" s="1"/>
  <c r="F37" i="6360" l="1"/>
  <c r="I29"/>
  <c r="I30"/>
  <c r="J30" s="1"/>
  <c r="I31"/>
  <c r="J31" s="1"/>
  <c r="I32"/>
  <c r="I33"/>
  <c r="J33" s="1"/>
  <c r="I34"/>
  <c r="I35"/>
  <c r="J35" s="1"/>
  <c r="I36"/>
  <c r="J36" s="1"/>
  <c r="J34"/>
  <c r="J29"/>
  <c r="I15"/>
  <c r="J15" s="1"/>
  <c r="I26"/>
  <c r="J26" s="1"/>
  <c r="J18"/>
  <c r="H37"/>
  <c r="H51" s="1"/>
  <c r="H52" s="1"/>
  <c r="I37" l="1"/>
  <c r="J37" s="1"/>
  <c r="L32" i="6351" l="1"/>
  <c r="K32"/>
  <c r="H32"/>
  <c r="G32"/>
  <c r="F32"/>
  <c r="E32"/>
  <c r="D32"/>
  <c r="I30"/>
  <c r="I26"/>
  <c r="I22"/>
  <c r="I32" s="1"/>
  <c r="L20"/>
  <c r="L34" s="1"/>
  <c r="K20"/>
  <c r="K34" s="1"/>
  <c r="H20"/>
  <c r="G20"/>
  <c r="G34" s="1"/>
  <c r="F20"/>
  <c r="E20"/>
  <c r="D20"/>
  <c r="I17"/>
  <c r="J17" s="1"/>
  <c r="I16"/>
  <c r="I15"/>
  <c r="I14"/>
  <c r="I13"/>
  <c r="I12"/>
  <c r="I11"/>
  <c r="I20" s="1"/>
  <c r="J20" s="1"/>
  <c r="I34" l="1"/>
  <c r="J34" s="1"/>
  <c r="D34"/>
  <c r="F34"/>
  <c r="H34"/>
  <c r="K41" s="1"/>
  <c r="K42" s="1"/>
  <c r="L41"/>
  <c r="E34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B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<sst xmlns="http://schemas.openxmlformats.org/spreadsheetml/2006/main" count="744" uniqueCount="566">
  <si>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</si>
  <si>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</si>
  <si>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</si>
  <si>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</si>
  <si>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</si>
  <si>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</si>
  <si>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</si>
  <si>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</si>
  <si>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</si>
  <si>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</si>
  <si>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</si>
  <si>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</si>
  <si>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</si>
  <si>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</si>
  <si>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</si>
  <si>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</si>
  <si>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</si>
  <si>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</si>
  <si>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</si>
  <si>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</si>
  <si>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</si>
  <si>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</si>
  <si>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</si>
  <si>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</si>
  <si>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</si>
  <si>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</si>
  <si>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</si>
  <si>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</si>
  <si>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</si>
  <si>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</si>
  <si>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</si>
  <si>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</si>
  <si>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</si>
  <si>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</si>
  <si>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</si>
  <si>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</si>
  <si>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</si>
  <si>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</si>
  <si>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</si>
  <si>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</si>
  <si>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</si>
  <si>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</si>
  <si>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</si>
  <si>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</si>
  <si>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</si>
  <si>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</si>
  <si>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</si>
  <si>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</si>
  <si>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</si>
  <si>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</si>
  <si>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</si>
  <si>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</si>
  <si>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</si>
  <si>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</si>
  <si>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</si>
  <si>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</si>
  <si>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</si>
  <si>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</si>
  <si>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</si>
  <si>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</si>
  <si>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</si>
  <si>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</si>
  <si>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</si>
  <si>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</si>
  <si>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</si>
  <si>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</si>
  <si>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</si>
  <si>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</si>
  <si>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</si>
  <si>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</si>
  <si>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</si>
  <si>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</si>
  <si>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</si>
  <si>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</si>
  <si>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</si>
  <si>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</si>
  <si>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</si>
  <si>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</si>
  <si>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</si>
  <si>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</si>
  <si>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</si>
  <si>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</si>
  <si>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</si>
  <si>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</si>
  <si>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</si>
  <si>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</si>
  <si>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</si>
  <si>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</si>
  <si>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</si>
  <si>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</si>
  <si>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</si>
  <si>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</si>
  <si>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</si>
  <si>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</si>
  <si>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</si>
  <si>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</si>
  <si>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</si>
  <si>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</si>
  <si>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</si>
  <si>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</si>
  <si>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</si>
  <si>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</si>
  <si>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</si>
  <si>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</si>
  <si>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</si>
  <si>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</si>
  <si>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</si>
  <si>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</si>
  <si>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</si>
  <si>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</si>
  <si>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</si>
  <si>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</si>
  <si>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</si>
  <si>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</si>
  <si>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</si>
  <si>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</si>
  <si>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</si>
  <si>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</si>
  <si>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</si>
  <si>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</si>
  <si>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</si>
  <si>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</si>
  <si>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</si>
  <si>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</si>
  <si>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</si>
  <si>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</si>
  <si>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</si>
  <si>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</si>
  <si>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</si>
  <si>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</si>
  <si>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</si>
  <si>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</si>
  <si>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</si>
  <si>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</si>
  <si>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</si>
  <si>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</si>
  <si>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</si>
  <si>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</si>
  <si>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</si>
  <si>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</si>
  <si>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</si>
  <si>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</si>
  <si>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</si>
  <si>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</si>
  <si>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</si>
  <si>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</si>
  <si>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</si>
  <si>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</si>
  <si>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</si>
  <si>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</si>
  <si>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</si>
  <si>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</si>
  <si>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</si>
  <si>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</si>
  <si>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</si>
  <si>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</si>
  <si>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</si>
  <si>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</si>
  <si>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</si>
  <si>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</si>
  <si>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</si>
  <si>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</si>
  <si>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</si>
  <si>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</si>
  <si>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</si>
  <si>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</si>
  <si>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</si>
  <si>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</si>
  <si>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</si>
  <si>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</si>
  <si>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</si>
  <si>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</si>
  <si>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</si>
  <si>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</si>
  <si>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</si>
  <si>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</si>
  <si>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</si>
  <si>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</si>
  <si>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</si>
  <si>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</si>
  <si>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</si>
  <si>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</si>
  <si>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</si>
  <si>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</si>
  <si>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</si>
  <si>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</si>
  <si>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</si>
  <si>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</si>
  <si>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</si>
  <si>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</si>
  <si>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</si>
  <si>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</si>
  <si>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</si>
  <si>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</si>
  <si>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</si>
  <si>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</si>
  <si>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</si>
  <si>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</si>
  <si>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</si>
  <si>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</si>
  <si>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</si>
  <si>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</si>
  <si>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</si>
  <si>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</si>
  <si>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</si>
  <si>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</si>
  <si>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</si>
  <si>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</si>
  <si>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</si>
  <si>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</si>
  <si>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</si>
  <si>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</si>
  <si>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</si>
  <si>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</si>
  <si>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</si>
  <si>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</si>
  <si>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</si>
  <si>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</si>
  <si>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</si>
  <si>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</si>
  <si>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</si>
  <si>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</si>
  <si>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</si>
  <si>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</si>
  <si>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</si>
  <si>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</si>
  <si>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</si>
  <si>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</si>
  <si>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</si>
  <si>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</si>
  <si>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</si>
  <si>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</si>
  <si>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</si>
  <si>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</si>
  <si>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</si>
  <si>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</si>
  <si>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</si>
  <si>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</si>
  <si>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</si>
  <si>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</si>
  <si>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</si>
  <si>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</si>
  <si>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</si>
  <si>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</si>
  <si>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</si>
  <si>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</si>
  <si>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</si>
  <si>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</si>
  <si>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</si>
  <si>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</si>
  <si>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</si>
  <si>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</si>
  <si>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</si>
  <si>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</si>
  <si>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</si>
  <si>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</si>
  <si>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</si>
  <si>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</si>
  <si>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</si>
  <si>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</si>
  <si>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</si>
  <si>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</si>
  <si>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</si>
  <si>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</si>
  <si>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</si>
  <si>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</si>
  <si>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</si>
  <si>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</si>
  <si>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</si>
  <si>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</si>
  <si>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</si>
  <si>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</si>
  <si>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</si>
  <si>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</si>
  <si>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</si>
  <si>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</si>
  <si>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</si>
  <si>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</si>
  <si>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</si>
  <si>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</si>
  <si>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</si>
  <si>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</si>
  <si>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</si>
  <si>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</si>
  <si>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</si>
  <si>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</si>
  <si>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</si>
  <si>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</si>
  <si>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</si>
  <si>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</si>
  <si>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</si>
  <si>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</si>
  <si>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</si>
  <si>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</si>
  <si>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</si>
  <si>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</si>
  <si>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</si>
  <si>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</si>
  <si>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</si>
  <si>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</si>
  <si>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</si>
  <si>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</si>
  <si>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</si>
  <si>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</si>
  <si>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</si>
  <si>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</si>
  <si>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</si>
  <si>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</si>
  <si>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</si>
  <si>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</si>
  <si>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</si>
  <si>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</si>
  <si>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</si>
  <si>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</si>
  <si>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</si>
  <si>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</si>
  <si>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</si>
  <si>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</si>
  <si>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</si>
  <si>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</si>
  <si>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</si>
  <si>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</si>
  <si>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</si>
  <si>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</si>
  <si>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</si>
  <si>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</si>
  <si>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</si>
  <si>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</si>
  <si>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</si>
  <si>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</si>
  <si>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</si>
  <si>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</si>
  <si>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</si>
  <si>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</si>
  <si>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</si>
  <si>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</si>
  <si>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</si>
  <si>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</si>
  <si>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</si>
  <si>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</si>
  <si>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</si>
  <si>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</si>
  <si>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</si>
  <si>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</si>
  <si>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</si>
  <si>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</si>
  <si>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</si>
  <si>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</si>
  <si>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</si>
  <si>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</si>
  <si>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</si>
  <si>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</si>
  <si>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</si>
  <si>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</si>
  <si>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</si>
  <si>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</si>
  <si>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</si>
  <si>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</si>
  <si>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</si>
  <si>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</si>
  <si>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</si>
  <si>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</si>
  <si>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</si>
  <si>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</si>
  <si>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</si>
  <si>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</si>
  <si>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</si>
  <si>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</si>
  <si>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</si>
  <si>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</si>
  <si>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</si>
  <si>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</si>
  <si>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</si>
  <si>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</si>
  <si>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</si>
  <si>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</si>
  <si>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</si>
  <si>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</si>
  <si>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</si>
  <si>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</si>
  <si>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</si>
  <si>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</si>
  <si>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</si>
  <si>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</si>
  <si>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</si>
  <si>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</si>
  <si>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</si>
  <si>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</si>
  <si>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</si>
  <si>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</si>
  <si>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</si>
  <si>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</si>
  <si>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</si>
  <si>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</si>
  <si>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</si>
  <si>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</si>
  <si>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</si>
  <si>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</si>
  <si>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</si>
  <si>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</si>
  <si>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</si>
  <si>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</si>
  <si>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</si>
  <si>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</si>
  <si>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</si>
  <si>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</si>
  <si>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</si>
  <si>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</si>
  <si>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</si>
  <si>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</si>
  <si>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</si>
  <si>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</si>
  <si>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</si>
  <si>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</si>
  <si>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</si>
  <si>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</si>
  <si>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</si>
  <si>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</si>
  <si>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</si>
  <si>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</si>
  <si>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</si>
  <si>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</si>
  <si>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</si>
  <si>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</si>
  <si>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</si>
  <si>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</si>
  <si>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</si>
  <si>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</si>
  <si>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</si>
  <si>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</si>
  <si>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</si>
  <si>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</si>
  <si>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</si>
  <si>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</si>
  <si>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</si>
  <si>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</si>
  <si>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</si>
  <si>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</si>
  <si>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</si>
  <si>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</si>
  <si>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</si>
  <si>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</si>
  <si>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</si>
  <si>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</si>
  <si>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</si>
  <si>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</si>
  <si>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</si>
  <si>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</si>
  <si>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</si>
  <si>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</si>
  <si>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</si>
  <si>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</si>
  <si>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</si>
  <si>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</si>
  <si>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</si>
  <si>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</si>
  <si>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</si>
  <si>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</si>
  <si>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</si>
  <si>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</si>
  <si>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</si>
  <si>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</si>
  <si>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</si>
  <si>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</si>
  <si>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</si>
  <si>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</si>
  <si>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</si>
  <si>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</si>
  <si>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</si>
  <si>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</si>
  <si>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</si>
  <si>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</si>
  <si>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</si>
  <si>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</si>
  <si>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</si>
  <si>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</si>
  <si>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</si>
  <si>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</si>
  <si>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</si>
  <si>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</si>
  <si>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</si>
  <si>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</si>
  <si>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</si>
  <si>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</si>
  <si>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</si>
  <si>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</si>
  <si>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</si>
  <si>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</si>
  <si>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</si>
  <si>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</si>
  <si>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</si>
  <si>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</si>
  <si>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</si>
  <si>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</si>
  <si>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</si>
  <si>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</si>
  <si>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</si>
  <si>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</si>
  <si>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</si>
  <si>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</si>
  <si>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</si>
  <si>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</si>
  <si>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</si>
  <si>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</si>
  <si>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</si>
  <si>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</si>
  <si>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</si>
  <si>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</si>
  <si>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</si>
  <si>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</si>
  <si>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</si>
  <si>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</si>
  <si>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</si>
  <si>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</si>
  <si>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</si>
  <si>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</si>
  <si>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</si>
  <si>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</si>
  <si>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</si>
  <si>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</si>
  <si>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</si>
  <si>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</si>
  <si>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</si>
  <si>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</si>
  <si>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</si>
  <si>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</si>
  <si>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</si>
  <si>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</si>
  <si>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</si>
  <si>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</si>
  <si>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</si>
  <si>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</si>
  <si>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</si>
  <si>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</si>
  <si>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</si>
  <si>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</si>
  <si>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</si>
  <si>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</si>
  <si>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</si>
  <si>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</si>
  <si>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</si>
  <si>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Category of Expense</t>
  </si>
  <si>
    <t>Interdivisional Recoveries (Leaside Pool)</t>
  </si>
  <si>
    <t>Table 4(b).</t>
  </si>
  <si>
    <t>2010 Approved Budget</t>
  </si>
  <si>
    <t>2011  Budget Submission</t>
  </si>
  <si>
    <t>Change 
2011 Recommended Budget vs. 
2010 Approved Budget</t>
  </si>
  <si>
    <t xml:space="preserve">     George Bell</t>
  </si>
  <si>
    <t xml:space="preserve">     Wm H. (Bill) Bolton</t>
  </si>
  <si>
    <t xml:space="preserve">     Forest Hill</t>
  </si>
  <si>
    <t xml:space="preserve">     Leaside</t>
  </si>
  <si>
    <t xml:space="preserve">     McCormick</t>
  </si>
  <si>
    <t xml:space="preserve">     Moss Park</t>
  </si>
  <si>
    <t xml:space="preserve">     North Toronto</t>
  </si>
  <si>
    <t xml:space="preserve">     Ted Reeve</t>
  </si>
  <si>
    <t>Total Expenditures</t>
  </si>
  <si>
    <t>Total Revenues</t>
  </si>
  <si>
    <t>Total Net Expend.</t>
  </si>
  <si>
    <t>2011 NET BUDGET TARGET (-5%)</t>
  </si>
  <si>
    <t>2009 Actual</t>
  </si>
  <si>
    <t>2008 Actual</t>
  </si>
  <si>
    <t>APPROVED POSITIONS:</t>
  </si>
  <si>
    <t>Arena</t>
  </si>
  <si>
    <t>Arena Boards of Management</t>
  </si>
  <si>
    <t>2010 
Actual</t>
  </si>
  <si>
    <t>2011 
Approved Budget</t>
  </si>
</sst>
</file>

<file path=xl/styles.xml><?xml version="1.0" encoding="utf-8"?>
<styleSheet xmlns="http://schemas.openxmlformats.org/spreadsheetml/2006/main">
  <numFmts count="22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  <numFmt numFmtId="183" formatCode="0.0%;\(0.0%\)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636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82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86" xfId="1" applyNumberFormat="1" applyFont="1" applyFill="1" applyBorder="1" applyAlignment="1" applyProtection="1">
      <alignment horizontal="center"/>
    </xf>
    <xf numFmtId="176" fontId="4" fillId="2" borderId="87" xfId="1" applyNumberFormat="1" applyFont="1" applyFill="1" applyBorder="1" applyAlignment="1" applyProtection="1">
      <alignment horizontal="center"/>
    </xf>
    <xf numFmtId="176" fontId="4" fillId="2" borderId="87" xfId="1" applyNumberFormat="1" applyFont="1" applyFill="1" applyBorder="1" applyAlignment="1" applyProtection="1">
      <alignment horizontal="center" vertical="top"/>
    </xf>
    <xf numFmtId="176" fontId="4" fillId="2" borderId="88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9" xfId="1" applyNumberFormat="1" applyFont="1" applyFill="1" applyBorder="1" applyProtection="1"/>
    <xf numFmtId="175" fontId="3" fillId="0" borderId="90" xfId="4" applyNumberFormat="1" applyFont="1" applyFill="1" applyBorder="1" applyAlignment="1" applyProtection="1">
      <alignment horizontal="centerContinuous"/>
    </xf>
    <xf numFmtId="181" fontId="3" fillId="0" borderId="90" xfId="4" applyFont="1" applyFill="1" applyBorder="1" applyAlignment="1" applyProtection="1">
      <alignment horizontal="center"/>
    </xf>
    <xf numFmtId="181" fontId="3" fillId="0" borderId="91" xfId="4" applyFont="1" applyFill="1" applyBorder="1" applyAlignment="1" applyProtection="1">
      <alignment horizontal="center"/>
    </xf>
    <xf numFmtId="181" fontId="3" fillId="0" borderId="91" xfId="4" applyFont="1" applyFill="1" applyBorder="1" applyAlignment="1" applyProtection="1">
      <alignment horizontal="center" vertical="center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2" xfId="1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 vertical="center"/>
    </xf>
    <xf numFmtId="171" fontId="4" fillId="0" borderId="91" xfId="1" applyNumberFormat="1" applyFont="1" applyFill="1" applyBorder="1" applyAlignment="1" applyProtection="1">
      <alignment horizontal="center" vertical="center"/>
    </xf>
    <xf numFmtId="167" fontId="4" fillId="0" borderId="90" xfId="4" applyNumberFormat="1" applyFont="1" applyFill="1" applyBorder="1" applyAlignment="1" applyProtection="1">
      <alignment horizontal="center"/>
    </xf>
    <xf numFmtId="171" fontId="4" fillId="0" borderId="90" xfId="1" applyNumberFormat="1" applyFont="1" applyFill="1" applyBorder="1" applyAlignment="1" applyProtection="1">
      <alignment horizontal="center" vertical="top"/>
    </xf>
    <xf numFmtId="171" fontId="4" fillId="0" borderId="93" xfId="1" applyNumberFormat="1" applyFont="1" applyFill="1" applyBorder="1" applyAlignment="1" applyProtection="1">
      <alignment horizontal="center"/>
    </xf>
    <xf numFmtId="171" fontId="4" fillId="0" borderId="94" xfId="1" applyNumberFormat="1" applyFont="1" applyFill="1" applyBorder="1" applyAlignment="1" applyProtection="1">
      <alignment horizontal="center"/>
    </xf>
    <xf numFmtId="181" fontId="3" fillId="0" borderId="89" xfId="4" applyFont="1" applyFill="1" applyBorder="1" applyProtection="1"/>
    <xf numFmtId="175" fontId="3" fillId="0" borderId="90" xfId="4" applyNumberFormat="1" applyFont="1" applyFill="1" applyBorder="1" applyAlignment="1" applyProtection="1">
      <alignment horizontal="center"/>
    </xf>
    <xf numFmtId="172" fontId="4" fillId="0" borderId="90" xfId="4" applyNumberFormat="1" applyFont="1" applyFill="1" applyBorder="1" applyAlignment="1" applyProtection="1">
      <alignment horizontal="center"/>
    </xf>
    <xf numFmtId="167" fontId="4" fillId="0" borderId="92" xfId="4" applyNumberFormat="1" applyFont="1" applyFill="1" applyBorder="1" applyAlignment="1" applyProtection="1">
      <alignment horizontal="center"/>
    </xf>
    <xf numFmtId="167" fontId="4" fillId="0" borderId="90" xfId="4" applyNumberFormat="1" applyFont="1" applyFill="1" applyBorder="1" applyAlignment="1" applyProtection="1">
      <alignment horizontal="center" vertical="top"/>
    </xf>
    <xf numFmtId="167" fontId="4" fillId="0" borderId="93" xfId="4" applyNumberFormat="1" applyFont="1" applyFill="1" applyBorder="1" applyAlignment="1" applyProtection="1">
      <alignment horizontal="center"/>
    </xf>
    <xf numFmtId="167" fontId="4" fillId="0" borderId="94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9" xfId="0" applyFont="1" applyFill="1" applyBorder="1" applyAlignment="1">
      <alignment horizontal="center"/>
    </xf>
    <xf numFmtId="181" fontId="3" fillId="0" borderId="0" xfId="0" applyFont="1" applyFill="1"/>
    <xf numFmtId="181" fontId="4" fillId="0" borderId="99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100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82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101" xfId="0" applyFont="1" applyFill="1" applyBorder="1" applyAlignment="1">
      <alignment horizontal="left" indent="1"/>
    </xf>
    <xf numFmtId="174" fontId="4" fillId="0" borderId="82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82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101" xfId="0" applyFont="1" applyFill="1" applyBorder="1" applyAlignment="1">
      <alignment horizontal="left" wrapText="1" indent="1"/>
    </xf>
    <xf numFmtId="181" fontId="3" fillId="2" borderId="101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100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102" xfId="0" applyFont="1" applyFill="1" applyBorder="1" applyAlignment="1">
      <alignment horizontal="left" indent="1"/>
    </xf>
    <xf numFmtId="170" fontId="3" fillId="0" borderId="103" xfId="1" applyNumberFormat="1" applyFont="1" applyFill="1" applyBorder="1" applyAlignment="1">
      <alignment horizontal="right" indent="1"/>
    </xf>
    <xf numFmtId="174" fontId="3" fillId="0" borderId="104" xfId="1" applyNumberFormat="1" applyFont="1" applyFill="1" applyBorder="1" applyAlignment="1">
      <alignment horizontal="right" indent="1"/>
    </xf>
    <xf numFmtId="170" fontId="3" fillId="0" borderId="104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5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6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3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6" xfId="1" applyNumberFormat="1" applyFont="1" applyFill="1" applyBorder="1" applyAlignment="1">
      <alignment horizontal="right" indent="1"/>
    </xf>
    <xf numFmtId="174" fontId="4" fillId="0" borderId="106" xfId="1" applyNumberFormat="1" applyFont="1" applyFill="1" applyBorder="1" applyAlignment="1">
      <alignment horizontal="right" indent="1"/>
    </xf>
    <xf numFmtId="174" fontId="4" fillId="0" borderId="98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7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8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9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10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7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8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8" xfId="0" applyNumberFormat="1" applyBorder="1" applyAlignment="1">
      <alignment vertical="center"/>
    </xf>
    <xf numFmtId="181" fontId="3" fillId="0" borderId="3" xfId="4" quotePrefix="1" applyFont="1" applyFill="1" applyBorder="1" applyAlignment="1" applyProtection="1">
      <alignment horizontal="center"/>
    </xf>
    <xf numFmtId="181" fontId="3" fillId="2" borderId="3" xfId="4" quotePrefix="1" applyFont="1" applyFill="1" applyBorder="1" applyAlignment="1" applyProtection="1">
      <alignment horizontal="center"/>
    </xf>
    <xf numFmtId="181" fontId="3" fillId="0" borderId="90" xfId="4" quotePrefix="1" applyFont="1" applyFill="1" applyBorder="1" applyAlignment="1" applyProtection="1">
      <alignment horizontal="center"/>
    </xf>
    <xf numFmtId="182" fontId="4" fillId="0" borderId="27" xfId="4" applyNumberFormat="1" applyFont="1" applyFill="1" applyBorder="1" applyAlignment="1" applyProtection="1">
      <alignment horizontal="right" indent="1"/>
    </xf>
    <xf numFmtId="182" fontId="4" fillId="0" borderId="3" xfId="4" applyNumberFormat="1" applyFont="1" applyFill="1" applyBorder="1" applyAlignment="1" applyProtection="1">
      <alignment horizontal="right" indent="1"/>
    </xf>
    <xf numFmtId="182" fontId="4" fillId="2" borderId="3" xfId="4" applyNumberFormat="1" applyFont="1" applyFill="1" applyBorder="1" applyAlignment="1" applyProtection="1">
      <alignment horizontal="right" indent="1"/>
    </xf>
    <xf numFmtId="182" fontId="4" fillId="5" borderId="3" xfId="4" applyNumberFormat="1" applyFont="1" applyFill="1" applyBorder="1" applyAlignment="1" applyProtection="1">
      <alignment horizontal="right" indent="1"/>
    </xf>
    <xf numFmtId="182" fontId="4" fillId="0" borderId="90" xfId="1" applyNumberFormat="1" applyFont="1" applyFill="1" applyBorder="1" applyAlignment="1" applyProtection="1">
      <alignment horizontal="right" indent="1"/>
    </xf>
    <xf numFmtId="182" fontId="4" fillId="0" borderId="90" xfId="4" applyNumberFormat="1" applyFont="1" applyFill="1" applyBorder="1" applyAlignment="1" applyProtection="1">
      <alignment horizontal="right" indent="1"/>
    </xf>
    <xf numFmtId="182" fontId="4" fillId="0" borderId="31" xfId="4" applyNumberFormat="1" applyFont="1" applyFill="1" applyBorder="1" applyAlignment="1" applyProtection="1">
      <alignment horizontal="right" indent="1"/>
    </xf>
    <xf numFmtId="182" fontId="4" fillId="0" borderId="28" xfId="4" applyNumberFormat="1" applyFont="1" applyFill="1" applyBorder="1" applyAlignment="1" applyProtection="1">
      <alignment horizontal="right" indent="1"/>
    </xf>
    <xf numFmtId="182" fontId="4" fillId="0" borderId="33" xfId="4" applyNumberFormat="1" applyFont="1" applyFill="1" applyBorder="1" applyAlignment="1" applyProtection="1">
      <alignment horizontal="right" indent="1"/>
    </xf>
    <xf numFmtId="182" fontId="4" fillId="0" borderId="0" xfId="0" applyNumberFormat="1" applyFont="1" applyAlignment="1">
      <alignment horizontal="right" indent="1"/>
    </xf>
    <xf numFmtId="182" fontId="0" fillId="0" borderId="0" xfId="0" applyNumberFormat="1" applyAlignment="1">
      <alignment horizontal="right" indent="1"/>
    </xf>
    <xf numFmtId="182" fontId="4" fillId="2" borderId="36" xfId="4" applyNumberFormat="1" applyFont="1" applyFill="1" applyBorder="1" applyAlignment="1" applyProtection="1">
      <alignment horizontal="right" indent="1"/>
    </xf>
    <xf numFmtId="182" fontId="4" fillId="0" borderId="32" xfId="4" applyNumberFormat="1" applyFont="1" applyFill="1" applyBorder="1" applyAlignment="1" applyProtection="1">
      <alignment horizontal="right" indent="1"/>
    </xf>
    <xf numFmtId="182" fontId="4" fillId="2" borderId="32" xfId="4" applyNumberFormat="1" applyFont="1" applyFill="1" applyBorder="1" applyAlignment="1" applyProtection="1">
      <alignment horizontal="right" indent="1"/>
    </xf>
    <xf numFmtId="182" fontId="4" fillId="5" borderId="32" xfId="4" applyNumberFormat="1" applyFont="1" applyFill="1" applyBorder="1" applyAlignment="1" applyProtection="1">
      <alignment horizontal="right" indent="1"/>
    </xf>
    <xf numFmtId="182" fontId="4" fillId="2" borderId="37" xfId="4" applyNumberFormat="1" applyFont="1" applyFill="1" applyBorder="1" applyAlignment="1" applyProtection="1">
      <alignment horizontal="right" indent="1"/>
    </xf>
    <xf numFmtId="182" fontId="4" fillId="0" borderId="29" xfId="4" applyNumberFormat="1" applyFont="1" applyFill="1" applyBorder="1" applyAlignment="1" applyProtection="1">
      <alignment horizontal="right" indent="1"/>
    </xf>
    <xf numFmtId="182" fontId="4" fillId="2" borderId="29" xfId="4" applyNumberFormat="1" applyFont="1" applyFill="1" applyBorder="1" applyAlignment="1" applyProtection="1">
      <alignment horizontal="right" indent="1"/>
    </xf>
    <xf numFmtId="182" fontId="4" fillId="5" borderId="29" xfId="4" applyNumberFormat="1" applyFont="1" applyFill="1" applyBorder="1" applyAlignment="1" applyProtection="1">
      <alignment horizontal="right" indent="1"/>
    </xf>
    <xf numFmtId="182" fontId="4" fillId="2" borderId="38" xfId="4" applyNumberFormat="1" applyFont="1" applyFill="1" applyBorder="1" applyAlignment="1" applyProtection="1">
      <alignment horizontal="right" indent="1"/>
    </xf>
    <xf numFmtId="182" fontId="4" fillId="2" borderId="39" xfId="4" applyNumberFormat="1" applyFont="1" applyFill="1" applyBorder="1" applyAlignment="1" applyProtection="1">
      <alignment horizontal="right" indent="1"/>
    </xf>
    <xf numFmtId="182" fontId="4" fillId="2" borderId="40" xfId="4" applyNumberFormat="1" applyFont="1" applyFill="1" applyBorder="1" applyAlignment="1" applyProtection="1">
      <alignment horizontal="right" indent="1"/>
    </xf>
    <xf numFmtId="182" fontId="4" fillId="2" borderId="42" xfId="4" applyNumberFormat="1" applyFont="1" applyFill="1" applyBorder="1" applyAlignment="1" applyProtection="1">
      <alignment horizontal="right" indent="1"/>
    </xf>
    <xf numFmtId="182" fontId="4" fillId="0" borderId="34" xfId="4" applyNumberFormat="1" applyFont="1" applyFill="1" applyBorder="1" applyAlignment="1" applyProtection="1">
      <alignment horizontal="right" indent="1"/>
    </xf>
    <xf numFmtId="182" fontId="4" fillId="2" borderId="34" xfId="4" applyNumberFormat="1" applyFont="1" applyFill="1" applyBorder="1" applyAlignment="1" applyProtection="1">
      <alignment horizontal="right" indent="1"/>
    </xf>
    <xf numFmtId="182" fontId="4" fillId="2" borderId="15" xfId="4" applyNumberFormat="1" applyFont="1" applyFill="1" applyBorder="1" applyAlignment="1" applyProtection="1">
      <alignment horizontal="right" indent="1"/>
    </xf>
    <xf numFmtId="182" fontId="4" fillId="2" borderId="41" xfId="4" applyNumberFormat="1" applyFont="1" applyFill="1" applyBorder="1" applyAlignment="1" applyProtection="1">
      <alignment horizontal="right" indent="1"/>
    </xf>
    <xf numFmtId="182" fontId="4" fillId="0" borderId="92" xfId="1" applyNumberFormat="1" applyFont="1" applyFill="1" applyBorder="1" applyAlignment="1" applyProtection="1">
      <alignment horizontal="right" indent="1"/>
    </xf>
    <xf numFmtId="182" fontId="4" fillId="0" borderId="92" xfId="4" applyNumberFormat="1" applyFont="1" applyFill="1" applyBorder="1" applyAlignment="1" applyProtection="1">
      <alignment horizontal="right" indent="1"/>
    </xf>
    <xf numFmtId="182" fontId="4" fillId="0" borderId="91" xfId="4" applyNumberFormat="1" applyFont="1" applyFill="1" applyBorder="1" applyAlignment="1" applyProtection="1">
      <alignment horizontal="right" indent="1"/>
    </xf>
    <xf numFmtId="182" fontId="4" fillId="0" borderId="91" xfId="1" applyNumberFormat="1" applyFont="1" applyFill="1" applyBorder="1" applyAlignment="1" applyProtection="1">
      <alignment horizontal="right" indent="1"/>
    </xf>
    <xf numFmtId="182" fontId="4" fillId="0" borderId="93" xfId="1" applyNumberFormat="1" applyFont="1" applyFill="1" applyBorder="1" applyAlignment="1" applyProtection="1">
      <alignment horizontal="right" indent="1"/>
    </xf>
    <xf numFmtId="182" fontId="4" fillId="0" borderId="93" xfId="4" applyNumberFormat="1" applyFont="1" applyFill="1" applyBorder="1" applyAlignment="1" applyProtection="1">
      <alignment horizontal="right" indent="1"/>
    </xf>
    <xf numFmtId="182" fontId="4" fillId="0" borderId="94" xfId="1" applyNumberFormat="1" applyFont="1" applyFill="1" applyBorder="1" applyAlignment="1" applyProtection="1">
      <alignment horizontal="right" indent="1"/>
    </xf>
    <xf numFmtId="182" fontId="4" fillId="0" borderId="94" xfId="4" applyNumberFormat="1" applyFont="1" applyFill="1" applyBorder="1" applyAlignment="1" applyProtection="1">
      <alignment horizontal="right" indent="1"/>
    </xf>
    <xf numFmtId="182" fontId="4" fillId="0" borderId="0" xfId="0" applyNumberFormat="1" applyFont="1" applyFill="1" applyAlignment="1">
      <alignment horizontal="right" indent="1"/>
    </xf>
    <xf numFmtId="0" fontId="0" fillId="0" borderId="0" xfId="0" applyNumberFormat="1" applyBorder="1"/>
    <xf numFmtId="0" fontId="2" fillId="0" borderId="62" xfId="0" applyNumberFormat="1" applyFont="1" applyBorder="1" applyAlignment="1">
      <alignment horizontal="centerContinuous" vertical="center"/>
    </xf>
    <xf numFmtId="0" fontId="5" fillId="0" borderId="62" xfId="0" applyNumberFormat="1" applyFont="1" applyBorder="1" applyAlignment="1">
      <alignment horizontal="centerContinuous" vertical="center"/>
    </xf>
    <xf numFmtId="0" fontId="1" fillId="0" borderId="0" xfId="0" applyNumberFormat="1" applyFont="1" applyBorder="1"/>
    <xf numFmtId="0" fontId="2" fillId="6" borderId="65" xfId="0" applyNumberFormat="1" applyFont="1" applyFill="1" applyBorder="1" applyAlignment="1">
      <alignment horizontal="centerContinuous" vertical="center"/>
    </xf>
    <xf numFmtId="0" fontId="3" fillId="6" borderId="57" xfId="0" applyNumberFormat="1" applyFont="1" applyFill="1" applyBorder="1" applyAlignment="1">
      <alignment horizontal="centerContinuous" vertical="center" wrapText="1"/>
    </xf>
    <xf numFmtId="0" fontId="3" fillId="6" borderId="58" xfId="0" applyNumberFormat="1" applyFont="1" applyFill="1" applyBorder="1" applyAlignment="1">
      <alignment horizontal="centerContinuous" vertical="center" wrapText="1"/>
    </xf>
    <xf numFmtId="0" fontId="0" fillId="0" borderId="0" xfId="0" applyNumberFormat="1" applyBorder="1" applyAlignment="1">
      <alignment vertical="center"/>
    </xf>
    <xf numFmtId="0" fontId="3" fillId="6" borderId="66" xfId="0" applyNumberFormat="1" applyFont="1" applyFill="1" applyBorder="1" applyAlignment="1">
      <alignment vertical="center"/>
    </xf>
    <xf numFmtId="0" fontId="3" fillId="6" borderId="30" xfId="0" applyNumberFormat="1" applyFont="1" applyFill="1" applyBorder="1" applyAlignment="1">
      <alignment horizontal="center" vertical="center" wrapText="1"/>
    </xf>
    <xf numFmtId="0" fontId="3" fillId="6" borderId="71" xfId="0" applyNumberFormat="1" applyFont="1" applyFill="1" applyBorder="1" applyAlignment="1">
      <alignment horizontal="center" vertical="center" wrapText="1"/>
    </xf>
    <xf numFmtId="0" fontId="3" fillId="6" borderId="68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96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108" xfId="0" applyNumberFormat="1" applyFont="1" applyFill="1" applyBorder="1" applyAlignment="1">
      <alignment horizontal="center" vertical="center"/>
    </xf>
    <xf numFmtId="171" fontId="4" fillId="6" borderId="110" xfId="0" applyNumberFormat="1" applyFont="1" applyFill="1" applyBorder="1" applyAlignment="1"/>
    <xf numFmtId="171" fontId="4" fillId="6" borderId="112" xfId="0" applyNumberFormat="1" applyFont="1" applyFill="1" applyBorder="1" applyAlignment="1"/>
    <xf numFmtId="171" fontId="4" fillId="6" borderId="80" xfId="0" applyNumberFormat="1" applyFont="1" applyFill="1" applyBorder="1" applyAlignment="1"/>
    <xf numFmtId="171" fontId="4" fillId="6" borderId="109" xfId="0" applyNumberFormat="1" applyFont="1" applyFill="1" applyBorder="1" applyAlignment="1"/>
    <xf numFmtId="171" fontId="4" fillId="6" borderId="95" xfId="0" applyNumberFormat="1" applyFont="1" applyFill="1" applyBorder="1" applyAlignment="1"/>
    <xf numFmtId="171" fontId="4" fillId="6" borderId="97" xfId="0" applyNumberFormat="1" applyFont="1" applyFill="1" applyBorder="1" applyAlignment="1"/>
    <xf numFmtId="171" fontId="4" fillId="6" borderId="2" xfId="0" applyNumberFormat="1" applyFont="1" applyFill="1" applyBorder="1" applyAlignment="1"/>
    <xf numFmtId="171" fontId="4" fillId="6" borderId="78" xfId="0" applyNumberFormat="1" applyFont="1" applyFill="1" applyBorder="1" applyAlignment="1">
      <alignment horizontal="right"/>
    </xf>
    <xf numFmtId="171" fontId="4" fillId="6" borderId="68" xfId="0" applyNumberFormat="1" applyFont="1" applyFill="1" applyBorder="1" applyAlignment="1"/>
    <xf numFmtId="171" fontId="4" fillId="6" borderId="78" xfId="0" applyNumberFormat="1" applyFont="1" applyFill="1" applyBorder="1" applyAlignment="1"/>
    <xf numFmtId="171" fontId="4" fillId="6" borderId="0" xfId="0" applyNumberFormat="1" applyFont="1" applyFill="1" applyBorder="1" applyAlignment="1"/>
    <xf numFmtId="171" fontId="4" fillId="6" borderId="3" xfId="0" applyNumberFormat="1" applyFont="1" applyFill="1" applyBorder="1" applyAlignment="1"/>
    <xf numFmtId="171" fontId="4" fillId="6" borderId="108" xfId="0" applyNumberFormat="1" applyFont="1" applyFill="1" applyBorder="1" applyAlignment="1"/>
    <xf numFmtId="171" fontId="4" fillId="6" borderId="13" xfId="0" applyNumberFormat="1" applyFont="1" applyFill="1" applyBorder="1" applyAlignment="1">
      <alignment horizontal="right"/>
    </xf>
    <xf numFmtId="171" fontId="4" fillId="6" borderId="96" xfId="0" applyNumberFormat="1" applyFont="1" applyFill="1" applyBorder="1" applyAlignment="1"/>
    <xf numFmtId="171" fontId="4" fillId="6" borderId="69" xfId="0" applyNumberFormat="1" applyFont="1" applyFill="1" applyBorder="1" applyAlignment="1"/>
    <xf numFmtId="171" fontId="4" fillId="6" borderId="4" xfId="0" applyNumberFormat="1" applyFont="1" applyFill="1" applyBorder="1" applyAlignment="1"/>
    <xf numFmtId="171" fontId="4" fillId="6" borderId="12" xfId="0" applyNumberFormat="1" applyFont="1" applyFill="1" applyBorder="1" applyAlignment="1"/>
    <xf numFmtId="171" fontId="4" fillId="6" borderId="60" xfId="0" applyNumberFormat="1" applyFont="1" applyFill="1" applyBorder="1" applyAlignment="1"/>
    <xf numFmtId="171" fontId="3" fillId="6" borderId="117" xfId="0" applyNumberFormat="1" applyFont="1" applyFill="1" applyBorder="1" applyAlignment="1"/>
    <xf numFmtId="171" fontId="3" fillId="6" borderId="118" xfId="0" applyNumberFormat="1" applyFont="1" applyFill="1" applyBorder="1" applyAlignment="1"/>
    <xf numFmtId="171" fontId="4" fillId="6" borderId="0" xfId="0" applyNumberFormat="1" applyFont="1" applyFill="1" applyBorder="1" applyAlignment="1">
      <alignment horizontal="right"/>
    </xf>
    <xf numFmtId="171" fontId="3" fillId="6" borderId="120" xfId="0" applyNumberFormat="1" applyFont="1" applyFill="1" applyBorder="1" applyAlignment="1">
      <alignment vertical="center"/>
    </xf>
    <xf numFmtId="171" fontId="3" fillId="6" borderId="119" xfId="0" applyNumberFormat="1" applyFont="1" applyFill="1" applyBorder="1" applyAlignment="1">
      <alignment vertical="center"/>
    </xf>
    <xf numFmtId="171" fontId="3" fillId="6" borderId="121" xfId="0" applyNumberFormat="1" applyFont="1" applyFill="1" applyBorder="1" applyAlignment="1">
      <alignment vertical="center"/>
    </xf>
    <xf numFmtId="171" fontId="3" fillId="6" borderId="122" xfId="0" applyNumberFormat="1" applyFont="1" applyFill="1" applyBorder="1" applyAlignment="1">
      <alignment vertical="center"/>
    </xf>
    <xf numFmtId="171" fontId="3" fillId="6" borderId="98" xfId="0" applyNumberFormat="1" applyFont="1" applyFill="1" applyBorder="1" applyAlignment="1">
      <alignment vertical="center"/>
    </xf>
    <xf numFmtId="0" fontId="3" fillId="6" borderId="105" xfId="0" applyNumberFormat="1" applyFont="1" applyFill="1" applyBorder="1" applyAlignment="1">
      <alignment horizontal="left" vertical="center" wrapText="1" indent="1"/>
    </xf>
    <xf numFmtId="171" fontId="4" fillId="6" borderId="105" xfId="0" applyNumberFormat="1" applyFont="1" applyFill="1" applyBorder="1" applyAlignment="1">
      <alignment horizontal="right" vertical="center"/>
    </xf>
    <xf numFmtId="0" fontId="3" fillId="6" borderId="102" xfId="0" applyNumberFormat="1" applyFont="1" applyFill="1" applyBorder="1" applyAlignment="1">
      <alignment horizontal="left" vertical="center" indent="1"/>
    </xf>
    <xf numFmtId="171" fontId="4" fillId="6" borderId="104" xfId="0" applyNumberFormat="1" applyFont="1" applyFill="1" applyBorder="1" applyAlignment="1">
      <alignment horizontal="right" vertical="center"/>
    </xf>
    <xf numFmtId="171" fontId="3" fillId="6" borderId="102" xfId="0" applyNumberFormat="1" applyFont="1" applyFill="1" applyBorder="1" applyAlignment="1">
      <alignment horizontal="right" vertical="center"/>
    </xf>
    <xf numFmtId="171" fontId="3" fillId="6" borderId="105" xfId="0" applyNumberFormat="1" applyFont="1" applyFill="1" applyBorder="1" applyAlignment="1">
      <alignment horizontal="right" vertical="center"/>
    </xf>
    <xf numFmtId="171" fontId="3" fillId="6" borderId="104" xfId="0" applyNumberFormat="1" applyFont="1" applyFill="1" applyBorder="1" applyAlignment="1">
      <alignment horizontal="right" vertical="center"/>
    </xf>
    <xf numFmtId="0" fontId="3" fillId="6" borderId="90" xfId="0" applyNumberFormat="1" applyFont="1" applyFill="1" applyBorder="1" applyAlignment="1">
      <alignment horizontal="left" vertical="center" indent="1"/>
    </xf>
    <xf numFmtId="0" fontId="0" fillId="6" borderId="112" xfId="0" applyNumberFormat="1" applyFill="1" applyBorder="1" applyAlignment="1">
      <alignment horizontal="right"/>
    </xf>
    <xf numFmtId="171" fontId="3" fillId="6" borderId="80" xfId="0" applyNumberFormat="1" applyFont="1" applyFill="1" applyBorder="1" applyAlignment="1">
      <alignment horizontal="right" vertical="center"/>
    </xf>
    <xf numFmtId="0" fontId="0" fillId="6" borderId="109" xfId="0" applyNumberFormat="1" applyFill="1" applyBorder="1" applyAlignment="1">
      <alignment horizontal="right"/>
    </xf>
    <xf numFmtId="0" fontId="3" fillId="6" borderId="94" xfId="0" applyNumberFormat="1" applyFont="1" applyFill="1" applyBorder="1" applyAlignment="1">
      <alignment horizontal="left" vertical="center" indent="1"/>
    </xf>
    <xf numFmtId="0" fontId="0" fillId="6" borderId="64" xfId="0" applyNumberFormat="1" applyFill="1" applyBorder="1" applyAlignment="1">
      <alignment horizontal="right"/>
    </xf>
    <xf numFmtId="171" fontId="3" fillId="6" borderId="73" xfId="0" applyNumberFormat="1" applyFont="1" applyFill="1" applyBorder="1" applyAlignment="1">
      <alignment horizontal="right" vertical="center"/>
    </xf>
    <xf numFmtId="0" fontId="0" fillId="6" borderId="62" xfId="0" applyNumberFormat="1" applyFill="1" applyBorder="1" applyAlignment="1">
      <alignment horizontal="right"/>
    </xf>
    <xf numFmtId="173" fontId="4" fillId="6" borderId="13" xfId="0" applyNumberFormat="1" applyFont="1" applyFill="1" applyBorder="1" applyAlignment="1">
      <alignment horizontal="right"/>
    </xf>
    <xf numFmtId="173" fontId="4" fillId="6" borderId="11" xfId="0" applyNumberFormat="1" applyFont="1" applyFill="1" applyBorder="1" applyAlignment="1">
      <alignment horizontal="right"/>
    </xf>
    <xf numFmtId="173" fontId="3" fillId="6" borderId="116" xfId="0" applyNumberFormat="1" applyFont="1" applyFill="1" applyBorder="1" applyAlignment="1">
      <alignment horizontal="right"/>
    </xf>
    <xf numFmtId="173" fontId="3" fillId="6" borderId="121" xfId="0" applyNumberFormat="1" applyFont="1" applyFill="1" applyBorder="1" applyAlignment="1">
      <alignment vertical="center"/>
    </xf>
    <xf numFmtId="0" fontId="3" fillId="5" borderId="78" xfId="0" applyNumberFormat="1" applyFont="1" applyFill="1" applyBorder="1" applyAlignment="1">
      <alignment horizontal="center" vertical="center"/>
    </xf>
    <xf numFmtId="171" fontId="4" fillId="5" borderId="112" xfId="0" applyNumberFormat="1" applyFont="1" applyFill="1" applyBorder="1" applyAlignment="1"/>
    <xf numFmtId="171" fontId="4" fillId="5" borderId="78" xfId="0" applyNumberFormat="1" applyFont="1" applyFill="1" applyBorder="1" applyAlignment="1"/>
    <xf numFmtId="171" fontId="4" fillId="5" borderId="96" xfId="0" applyNumberFormat="1" applyFont="1" applyFill="1" applyBorder="1" applyAlignment="1"/>
    <xf numFmtId="171" fontId="3" fillId="5" borderId="120" xfId="0" applyNumberFormat="1" applyFont="1" applyFill="1" applyBorder="1" applyAlignment="1">
      <alignment vertical="center"/>
    </xf>
    <xf numFmtId="171" fontId="3" fillId="5" borderId="112" xfId="0" applyNumberFormat="1" applyFont="1" applyFill="1" applyBorder="1" applyAlignment="1">
      <alignment vertical="center"/>
    </xf>
    <xf numFmtId="173" fontId="3" fillId="5" borderId="64" xfId="5" applyNumberFormat="1" applyFont="1" applyFill="1" applyBorder="1" applyAlignment="1">
      <alignment vertical="center"/>
    </xf>
    <xf numFmtId="0" fontId="3" fillId="6" borderId="105" xfId="0" applyNumberFormat="1" applyFont="1" applyFill="1" applyBorder="1" applyAlignment="1">
      <alignment horizontal="left" vertical="center" indent="1"/>
    </xf>
    <xf numFmtId="0" fontId="3" fillId="6" borderId="68" xfId="0" applyNumberFormat="1" applyFont="1" applyFill="1" applyBorder="1" applyAlignment="1">
      <alignment horizontal="left" vertical="center" indent="1"/>
    </xf>
    <xf numFmtId="0" fontId="3" fillId="6" borderId="73" xfId="0" applyNumberFormat="1" applyFont="1" applyFill="1" applyBorder="1" applyAlignment="1">
      <alignment horizontal="left" vertical="center" indent="1"/>
    </xf>
    <xf numFmtId="0" fontId="3" fillId="6" borderId="61" xfId="0" applyNumberFormat="1" applyFont="1" applyFill="1" applyBorder="1" applyAlignment="1">
      <alignment horizontal="center" vertical="center"/>
    </xf>
    <xf numFmtId="0" fontId="3" fillId="6" borderId="79" xfId="0" applyNumberFormat="1" applyFont="1" applyFill="1" applyBorder="1" applyAlignment="1">
      <alignment horizontal="center" vertical="center"/>
    </xf>
    <xf numFmtId="0" fontId="3" fillId="6" borderId="65" xfId="0" applyNumberFormat="1" applyFont="1" applyFill="1" applyBorder="1" applyAlignment="1"/>
    <xf numFmtId="0" fontId="3" fillId="6" borderId="66" xfId="0" applyNumberFormat="1" applyFont="1" applyFill="1" applyBorder="1" applyAlignment="1"/>
    <xf numFmtId="0" fontId="4" fillId="6" borderId="66" xfId="0" applyNumberFormat="1" applyFont="1" applyFill="1" applyBorder="1" applyAlignment="1"/>
    <xf numFmtId="0" fontId="3" fillId="6" borderId="123" xfId="0" applyNumberFormat="1" applyFont="1" applyFill="1" applyBorder="1" applyAlignment="1"/>
    <xf numFmtId="0" fontId="3" fillId="6" borderId="124" xfId="0" applyNumberFormat="1" applyFont="1" applyFill="1" applyBorder="1" applyAlignment="1">
      <alignment horizontal="left" vertical="center" wrapText="1"/>
    </xf>
    <xf numFmtId="171" fontId="4" fillId="6" borderId="11" xfId="0" applyNumberFormat="1" applyFont="1" applyFill="1" applyBorder="1" applyAlignment="1"/>
    <xf numFmtId="171" fontId="3" fillId="6" borderId="126" xfId="0" applyNumberFormat="1" applyFont="1" applyFill="1" applyBorder="1" applyAlignment="1">
      <alignment vertical="center"/>
    </xf>
    <xf numFmtId="0" fontId="3" fillId="6" borderId="80" xfId="0" applyNumberFormat="1" applyFont="1" applyFill="1" applyBorder="1" applyAlignment="1">
      <alignment horizontal="left" vertical="center" indent="1"/>
    </xf>
    <xf numFmtId="171" fontId="4" fillId="6" borderId="13" xfId="0" applyNumberFormat="1" applyFont="1" applyFill="1" applyBorder="1" applyAlignment="1"/>
    <xf numFmtId="171" fontId="4" fillId="6" borderId="111" xfId="0" applyNumberFormat="1" applyFont="1" applyFill="1" applyBorder="1" applyAlignment="1"/>
    <xf numFmtId="171" fontId="4" fillId="6" borderId="109" xfId="0" applyNumberFormat="1" applyFont="1" applyFill="1" applyBorder="1" applyAlignment="1">
      <alignment horizontal="right"/>
    </xf>
    <xf numFmtId="0" fontId="4" fillId="6" borderId="127" xfId="0" applyNumberFormat="1" applyFont="1" applyFill="1" applyBorder="1" applyAlignment="1"/>
    <xf numFmtId="171" fontId="4" fillId="6" borderId="127" xfId="0" applyNumberFormat="1" applyFont="1" applyFill="1" applyBorder="1" applyAlignment="1"/>
    <xf numFmtId="171" fontId="4" fillId="0" borderId="127" xfId="0" applyNumberFormat="1" applyFont="1" applyFill="1" applyBorder="1" applyAlignment="1"/>
    <xf numFmtId="171" fontId="4" fillId="0" borderId="105" xfId="0" applyNumberFormat="1" applyFont="1" applyFill="1" applyBorder="1" applyAlignment="1">
      <alignment horizontal="right" vertical="center"/>
    </xf>
    <xf numFmtId="182" fontId="4" fillId="6" borderId="0" xfId="0" applyNumberFormat="1" applyFont="1" applyFill="1" applyBorder="1" applyAlignment="1"/>
    <xf numFmtId="182" fontId="3" fillId="6" borderId="116" xfId="0" applyNumberFormat="1" applyFont="1" applyFill="1" applyBorder="1" applyAlignment="1"/>
    <xf numFmtId="182" fontId="4" fillId="6" borderId="13" xfId="0" applyNumberFormat="1" applyFont="1" applyFill="1" applyBorder="1" applyAlignment="1"/>
    <xf numFmtId="182" fontId="3" fillId="6" borderId="125" xfId="0" applyNumberFormat="1" applyFont="1" applyFill="1" applyBorder="1" applyAlignment="1"/>
    <xf numFmtId="182" fontId="4" fillId="6" borderId="78" xfId="0" applyNumberFormat="1" applyFont="1" applyFill="1" applyBorder="1" applyAlignment="1"/>
    <xf numFmtId="182" fontId="4" fillId="6" borderId="68" xfId="0" applyNumberFormat="1" applyFont="1" applyFill="1" applyBorder="1" applyAlignment="1"/>
    <xf numFmtId="182" fontId="4" fillId="5" borderId="78" xfId="0" applyNumberFormat="1" applyFont="1" applyFill="1" applyBorder="1" applyAlignment="1"/>
    <xf numFmtId="182" fontId="3" fillId="6" borderId="115" xfId="0" applyNumberFormat="1" applyFont="1" applyFill="1" applyBorder="1" applyAlignment="1"/>
    <xf numFmtId="182" fontId="3" fillId="6" borderId="114" xfId="0" applyNumberFormat="1" applyFont="1" applyFill="1" applyBorder="1" applyAlignment="1"/>
    <xf numFmtId="182" fontId="3" fillId="5" borderId="115" xfId="0" applyNumberFormat="1" applyFont="1" applyFill="1" applyBorder="1" applyAlignment="1"/>
    <xf numFmtId="182" fontId="3" fillId="5" borderId="104" xfId="0" applyNumberFormat="1" applyFont="1" applyFill="1" applyBorder="1" applyAlignment="1">
      <alignment vertical="center"/>
    </xf>
    <xf numFmtId="176" fontId="4" fillId="6" borderId="13" xfId="0" applyNumberFormat="1" applyFont="1" applyFill="1" applyBorder="1" applyAlignment="1">
      <alignment horizontal="right"/>
    </xf>
    <xf numFmtId="176" fontId="4" fillId="6" borderId="11" xfId="0" applyNumberFormat="1" applyFont="1" applyFill="1" applyBorder="1" applyAlignment="1">
      <alignment horizontal="right"/>
    </xf>
    <xf numFmtId="183" fontId="4" fillId="2" borderId="0" xfId="1" applyNumberFormat="1" applyFont="1" applyFill="1" applyBorder="1" applyAlignment="1" applyProtection="1">
      <alignment horizont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2" fillId="0" borderId="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5" fillId="0" borderId="20" xfId="4" applyFont="1" applyBorder="1" applyAlignment="1" applyProtection="1">
      <alignment horizontal="center" vertical="center" wrapText="1"/>
    </xf>
    <xf numFmtId="181" fontId="23" fillId="0" borderId="19" xfId="0" applyFont="1" applyBorder="1" applyAlignment="1">
      <alignment horizontal="center" vertical="center" wrapText="1"/>
    </xf>
    <xf numFmtId="181" fontId="23" fillId="0" borderId="20" xfId="0" applyFont="1" applyBorder="1" applyAlignment="1">
      <alignment horizontal="center" vertical="center" wrapText="1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7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80" xfId="0" applyFont="1" applyFill="1" applyBorder="1" applyAlignment="1">
      <alignment horizontal="left"/>
    </xf>
    <xf numFmtId="181" fontId="22" fillId="0" borderId="109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9" xfId="0" applyFont="1" applyFill="1" applyBorder="1" applyAlignment="1">
      <alignment horizontal="center" vertical="center" wrapText="1"/>
    </xf>
    <xf numFmtId="181" fontId="13" fillId="0" borderId="111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10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5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10" fillId="0" borderId="0" xfId="4" applyFont="1" applyBorder="1" applyAlignment="1">
      <alignment horizontal="center"/>
    </xf>
    <xf numFmtId="0" fontId="3" fillId="6" borderId="109" xfId="0" applyNumberFormat="1" applyFont="1" applyFill="1" applyBorder="1" applyAlignment="1">
      <alignment horizontal="center" vertical="center" wrapText="1"/>
    </xf>
    <xf numFmtId="0" fontId="0" fillId="6" borderId="111" xfId="0" applyNumberFormat="1" applyFill="1" applyBorder="1" applyAlignment="1">
      <alignment wrapText="1"/>
    </xf>
    <xf numFmtId="0" fontId="0" fillId="6" borderId="7" xfId="0" applyNumberFormat="1" applyFill="1" applyBorder="1" applyAlignment="1">
      <alignment wrapText="1"/>
    </xf>
    <xf numFmtId="0" fontId="0" fillId="6" borderId="8" xfId="0" applyNumberFormat="1" applyFill="1" applyBorder="1" applyAlignment="1">
      <alignment wrapText="1"/>
    </xf>
    <xf numFmtId="0" fontId="3" fillId="6" borderId="111" xfId="0" applyNumberFormat="1" applyFont="1" applyFill="1" applyBorder="1" applyAlignment="1">
      <alignment horizontal="center" vertical="center" wrapText="1"/>
    </xf>
    <xf numFmtId="0" fontId="3" fillId="6" borderId="110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wrapText="1"/>
    </xf>
    <xf numFmtId="0" fontId="3" fillId="6" borderId="112" xfId="0" applyNumberFormat="1" applyFont="1" applyFill="1" applyBorder="1" applyAlignment="1">
      <alignment horizontal="center" vertical="center" wrapText="1"/>
    </xf>
    <xf numFmtId="0" fontId="0" fillId="6" borderId="81" xfId="0" applyNumberFormat="1" applyFill="1" applyBorder="1" applyAlignment="1">
      <alignment wrapText="1"/>
    </xf>
    <xf numFmtId="0" fontId="3" fillId="6" borderId="80" xfId="0" applyNumberFormat="1" applyFont="1" applyFill="1" applyBorder="1" applyAlignment="1">
      <alignment horizontal="center" vertical="center" wrapText="1"/>
    </xf>
    <xf numFmtId="0" fontId="0" fillId="6" borderId="113" xfId="0" applyNumberFormat="1" applyFill="1" applyBorder="1" applyAlignment="1">
      <alignment vertical="center"/>
    </xf>
    <xf numFmtId="0" fontId="3" fillId="5" borderId="112" xfId="0" applyNumberFormat="1" applyFont="1" applyFill="1" applyBorder="1" applyAlignment="1">
      <alignment horizontal="center" vertical="center" wrapText="1"/>
    </xf>
    <xf numFmtId="0" fontId="0" fillId="5" borderId="81" xfId="0" applyNumberFormat="1" applyFill="1" applyBorder="1" applyAlignment="1">
      <alignment horizontal="center" vertical="center"/>
    </xf>
    <xf numFmtId="181" fontId="3" fillId="0" borderId="128" xfId="4" applyFont="1" applyFill="1" applyBorder="1" applyAlignment="1" applyProtection="1">
      <alignment horizontal="center"/>
    </xf>
    <xf numFmtId="181" fontId="3" fillId="0" borderId="129" xfId="4" applyFont="1" applyFill="1" applyBorder="1" applyAlignment="1" applyProtection="1">
      <alignment horizontal="center"/>
    </xf>
    <xf numFmtId="181" fontId="3" fillId="0" borderId="30" xfId="4" applyFont="1" applyFill="1" applyBorder="1" applyAlignment="1" applyProtection="1">
      <alignment horizontal="center"/>
    </xf>
    <xf numFmtId="181" fontId="3" fillId="2" borderId="30" xfId="4" applyFont="1" applyFill="1" applyBorder="1" applyAlignment="1" applyProtection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99"/>
      <color rgb="FF66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L45"/>
  <sheetViews>
    <sheetView showGridLines="0" tabSelected="1" zoomScale="90" zoomScaleNormal="90" workbookViewId="0">
      <selection activeCell="D14" sqref="D14"/>
    </sheetView>
  </sheetViews>
  <sheetFormatPr defaultRowHeight="12.75"/>
  <cols>
    <col min="2" max="2" width="3" customWidth="1"/>
    <col min="3" max="3" width="32.7109375" customWidth="1"/>
    <col min="4" max="4" width="10" customWidth="1"/>
    <col min="5" max="5" width="9.140625" customWidth="1"/>
    <col min="6" max="6" width="9.5703125" customWidth="1"/>
    <col min="7" max="7" width="10.140625" customWidth="1"/>
    <col min="8" max="8" width="12.28515625" customWidth="1"/>
    <col min="9" max="10" width="10.140625" customWidth="1"/>
    <col min="11" max="11" width="9.5703125" customWidth="1"/>
    <col min="12" max="12" width="9.28515625" customWidth="1"/>
  </cols>
  <sheetData>
    <row r="2" spans="2:12" ht="15.75">
      <c r="B2" s="576" t="s">
        <v>563</v>
      </c>
      <c r="C2" s="576"/>
      <c r="D2" s="576"/>
      <c r="E2" s="576"/>
      <c r="F2" s="576"/>
      <c r="G2" s="576"/>
      <c r="H2" s="576"/>
      <c r="I2" s="576"/>
      <c r="J2" s="576"/>
      <c r="K2" s="576"/>
      <c r="L2" s="576"/>
    </row>
    <row r="3" spans="2:12" ht="15.75">
      <c r="B3" s="577" t="s">
        <v>44</v>
      </c>
      <c r="C3" s="577"/>
      <c r="D3" s="577"/>
      <c r="E3" s="577"/>
      <c r="F3" s="577"/>
      <c r="G3" s="577"/>
      <c r="H3" s="577"/>
      <c r="I3" s="577"/>
      <c r="J3" s="577"/>
      <c r="K3" s="577"/>
      <c r="L3" s="577"/>
    </row>
    <row r="4" spans="2:12" ht="13.5" thickBot="1">
      <c r="B4" s="578" t="s">
        <v>0</v>
      </c>
      <c r="C4" s="578"/>
      <c r="D4" s="578"/>
      <c r="E4" s="578"/>
      <c r="F4" s="578"/>
      <c r="G4" s="578"/>
      <c r="H4" s="578"/>
      <c r="I4" s="578"/>
      <c r="J4" s="578"/>
      <c r="K4" s="578"/>
      <c r="L4" s="578"/>
    </row>
    <row r="5" spans="2:12">
      <c r="B5" s="45"/>
      <c r="C5" s="46" t="s">
        <v>12</v>
      </c>
      <c r="D5" s="47"/>
      <c r="E5" s="47"/>
      <c r="F5" s="48"/>
      <c r="G5" s="103"/>
      <c r="H5" s="103"/>
      <c r="I5" s="104"/>
      <c r="J5" s="252"/>
      <c r="K5" s="263"/>
      <c r="L5" s="276"/>
    </row>
    <row r="6" spans="2:12">
      <c r="B6" s="49"/>
      <c r="C6" s="50"/>
      <c r="D6" s="66"/>
      <c r="E6" s="66"/>
      <c r="F6" s="432"/>
      <c r="G6" s="433"/>
      <c r="H6" s="433" t="s">
        <v>535</v>
      </c>
      <c r="I6" s="579" t="s">
        <v>536</v>
      </c>
      <c r="J6" s="579"/>
      <c r="K6" s="264"/>
      <c r="L6" s="277"/>
    </row>
    <row r="7" spans="2:12">
      <c r="B7" s="581" t="s">
        <v>541</v>
      </c>
      <c r="C7" s="582"/>
      <c r="D7" s="66">
        <v>2008</v>
      </c>
      <c r="E7" s="66">
        <v>2009</v>
      </c>
      <c r="F7" s="432" t="s">
        <v>534</v>
      </c>
      <c r="G7" s="433" t="s">
        <v>534</v>
      </c>
      <c r="H7" s="105" t="s">
        <v>17</v>
      </c>
      <c r="I7" s="580" t="s">
        <v>525</v>
      </c>
      <c r="J7" s="580"/>
      <c r="K7" s="434" t="s">
        <v>538</v>
      </c>
      <c r="L7" s="434" t="s">
        <v>539</v>
      </c>
    </row>
    <row r="8" spans="2:12">
      <c r="B8" s="583"/>
      <c r="C8" s="582"/>
      <c r="D8" s="632" t="s">
        <v>537</v>
      </c>
      <c r="E8" s="633" t="s">
        <v>537</v>
      </c>
      <c r="F8" s="634" t="s">
        <v>20</v>
      </c>
      <c r="G8" s="635" t="s">
        <v>537</v>
      </c>
      <c r="H8" s="106" t="s">
        <v>540</v>
      </c>
      <c r="I8" s="575" t="s">
        <v>20</v>
      </c>
      <c r="J8" s="575"/>
      <c r="K8" s="266" t="s">
        <v>22</v>
      </c>
      <c r="L8" s="266" t="s">
        <v>22</v>
      </c>
    </row>
    <row r="9" spans="2:12">
      <c r="B9" s="52"/>
      <c r="C9" s="53"/>
      <c r="D9" s="72" t="s">
        <v>1</v>
      </c>
      <c r="E9" s="72" t="s">
        <v>1</v>
      </c>
      <c r="F9" s="73" t="s">
        <v>1</v>
      </c>
      <c r="G9" s="107" t="s">
        <v>1</v>
      </c>
      <c r="H9" s="107" t="s">
        <v>1</v>
      </c>
      <c r="I9" s="108" t="s">
        <v>1</v>
      </c>
      <c r="J9" s="253" t="s">
        <v>2</v>
      </c>
      <c r="K9" s="267" t="s">
        <v>1</v>
      </c>
      <c r="L9" s="267" t="s">
        <v>1</v>
      </c>
    </row>
    <row r="10" spans="2:12">
      <c r="B10" s="54"/>
      <c r="C10" s="55"/>
      <c r="D10" s="435"/>
      <c r="E10" s="435"/>
      <c r="F10" s="436"/>
      <c r="G10" s="437"/>
      <c r="H10" s="437"/>
      <c r="I10" s="446"/>
      <c r="J10" s="254"/>
      <c r="K10" s="439"/>
      <c r="L10" s="440"/>
    </row>
    <row r="11" spans="2:12">
      <c r="B11" s="54"/>
      <c r="C11" s="158" t="s">
        <v>23</v>
      </c>
      <c r="D11" s="435">
        <v>3299.07</v>
      </c>
      <c r="E11" s="435">
        <v>3467.3690000000001</v>
      </c>
      <c r="F11" s="436">
        <v>3643.0590000000002</v>
      </c>
      <c r="G11" s="437">
        <v>3674.2860000000001</v>
      </c>
      <c r="H11" s="438">
        <v>3761.66</v>
      </c>
      <c r="I11" s="446">
        <f>H11-F11</f>
        <v>118.60099999999966</v>
      </c>
      <c r="J11" s="255">
        <f>IF(F11=0,"n/a",I11/F11)</f>
        <v>3.2555333306432767E-2</v>
      </c>
      <c r="K11" s="439">
        <f>H11</f>
        <v>3761.66</v>
      </c>
      <c r="L11" s="440">
        <f>K11</f>
        <v>3761.66</v>
      </c>
    </row>
    <row r="12" spans="2:12">
      <c r="B12" s="54"/>
      <c r="C12" s="158" t="s">
        <v>24</v>
      </c>
      <c r="D12" s="435">
        <v>1628.394</v>
      </c>
      <c r="E12" s="435">
        <v>1595.617</v>
      </c>
      <c r="F12" s="436">
        <v>1752.854</v>
      </c>
      <c r="G12" s="437">
        <v>1658.0409999999999</v>
      </c>
      <c r="H12" s="438">
        <v>1826.681</v>
      </c>
      <c r="I12" s="446">
        <f t="shared" ref="I12:I17" si="0">H12-F12</f>
        <v>73.826999999999998</v>
      </c>
      <c r="J12" s="255">
        <f t="shared" ref="J12:J17" si="1">IF(F12=0,"n/a",I12/F12)</f>
        <v>4.211816842703385E-2</v>
      </c>
      <c r="K12" s="439">
        <f t="shared" ref="K12:K17" si="2">H12</f>
        <v>1826.681</v>
      </c>
      <c r="L12" s="440">
        <f t="shared" ref="L12:L17" si="3">K12</f>
        <v>1826.681</v>
      </c>
    </row>
    <row r="13" spans="2:12">
      <c r="B13" s="54"/>
      <c r="C13" s="158" t="s">
        <v>25</v>
      </c>
      <c r="D13" s="435">
        <v>65.88</v>
      </c>
      <c r="E13" s="435">
        <v>99.582999999999998</v>
      </c>
      <c r="F13" s="436">
        <v>25.361999999999998</v>
      </c>
      <c r="G13" s="437">
        <v>62.930999999999997</v>
      </c>
      <c r="H13" s="438">
        <v>35.5</v>
      </c>
      <c r="I13" s="446">
        <f t="shared" si="0"/>
        <v>10.138000000000002</v>
      </c>
      <c r="J13" s="255">
        <f t="shared" si="1"/>
        <v>0.39973188234366386</v>
      </c>
      <c r="K13" s="439">
        <f t="shared" si="2"/>
        <v>35.5</v>
      </c>
      <c r="L13" s="440">
        <f t="shared" si="3"/>
        <v>35.5</v>
      </c>
    </row>
    <row r="14" spans="2:12">
      <c r="B14" s="54"/>
      <c r="C14" s="158" t="s">
        <v>26</v>
      </c>
      <c r="D14" s="435">
        <v>910.99199999999996</v>
      </c>
      <c r="E14" s="435">
        <v>819.68700000000001</v>
      </c>
      <c r="F14" s="436">
        <v>783.75099999999998</v>
      </c>
      <c r="G14" s="437">
        <v>816.58600000000001</v>
      </c>
      <c r="H14" s="438">
        <v>718.84199999999998</v>
      </c>
      <c r="I14" s="446">
        <f t="shared" si="0"/>
        <v>-64.908999999999992</v>
      </c>
      <c r="J14" s="574">
        <f t="shared" si="1"/>
        <v>-8.2818395128044481E-2</v>
      </c>
      <c r="K14" s="439">
        <f t="shared" si="2"/>
        <v>718.84199999999998</v>
      </c>
      <c r="L14" s="440">
        <f t="shared" si="3"/>
        <v>718.84199999999998</v>
      </c>
    </row>
    <row r="15" spans="2:12">
      <c r="B15" s="54"/>
      <c r="C15" s="158" t="s">
        <v>27</v>
      </c>
      <c r="D15" s="435">
        <v>25.472000000000001</v>
      </c>
      <c r="E15" s="435">
        <v>22.045999999999999</v>
      </c>
      <c r="F15" s="436">
        <v>22.297999999999998</v>
      </c>
      <c r="G15" s="437">
        <v>6.3929999999999998</v>
      </c>
      <c r="H15" s="438">
        <v>22.045999999999999</v>
      </c>
      <c r="I15" s="446">
        <f t="shared" si="0"/>
        <v>-0.25199999999999889</v>
      </c>
      <c r="J15" s="574">
        <f t="shared" si="1"/>
        <v>-1.1301462014530403E-2</v>
      </c>
      <c r="K15" s="439">
        <f t="shared" si="2"/>
        <v>22.045999999999999</v>
      </c>
      <c r="L15" s="440">
        <f t="shared" si="3"/>
        <v>22.045999999999999</v>
      </c>
    </row>
    <row r="16" spans="2:12">
      <c r="B16" s="54"/>
      <c r="C16" s="158" t="s">
        <v>28</v>
      </c>
      <c r="D16" s="435">
        <v>145.60900000000001</v>
      </c>
      <c r="E16" s="435">
        <v>167.81800000000001</v>
      </c>
      <c r="F16" s="436">
        <v>161.655</v>
      </c>
      <c r="G16" s="437">
        <v>161.155</v>
      </c>
      <c r="H16" s="438">
        <v>172.017</v>
      </c>
      <c r="I16" s="446">
        <f t="shared" si="0"/>
        <v>10.361999999999995</v>
      </c>
      <c r="J16" s="574">
        <f t="shared" si="1"/>
        <v>6.4099471095852248E-2</v>
      </c>
      <c r="K16" s="439">
        <f t="shared" si="2"/>
        <v>172.017</v>
      </c>
      <c r="L16" s="440">
        <f t="shared" si="3"/>
        <v>172.017</v>
      </c>
    </row>
    <row r="17" spans="2:12">
      <c r="B17" s="54"/>
      <c r="C17" s="158" t="s">
        <v>29</v>
      </c>
      <c r="D17" s="435">
        <v>3.8250000000000002</v>
      </c>
      <c r="E17" s="435">
        <v>0</v>
      </c>
      <c r="F17" s="436">
        <v>6.7</v>
      </c>
      <c r="G17" s="437">
        <v>0</v>
      </c>
      <c r="H17" s="438">
        <v>0</v>
      </c>
      <c r="I17" s="446">
        <f t="shared" si="0"/>
        <v>-6.7</v>
      </c>
      <c r="J17" s="574">
        <f t="shared" si="1"/>
        <v>-1</v>
      </c>
      <c r="K17" s="439">
        <f t="shared" si="2"/>
        <v>0</v>
      </c>
      <c r="L17" s="440">
        <f t="shared" si="3"/>
        <v>0</v>
      </c>
    </row>
    <row r="18" spans="2:12">
      <c r="B18" s="54"/>
      <c r="C18" s="158" t="s">
        <v>30</v>
      </c>
      <c r="D18" s="435"/>
      <c r="E18" s="435"/>
      <c r="F18" s="436"/>
      <c r="G18" s="437"/>
      <c r="H18" s="438"/>
      <c r="I18" s="446"/>
      <c r="J18" s="255"/>
      <c r="K18" s="439"/>
      <c r="L18" s="440"/>
    </row>
    <row r="19" spans="2:12">
      <c r="B19" s="54"/>
      <c r="C19" s="55"/>
      <c r="D19" s="441"/>
      <c r="E19" s="441"/>
      <c r="F19" s="447"/>
      <c r="G19" s="448"/>
      <c r="H19" s="449"/>
      <c r="I19" s="450"/>
      <c r="J19" s="256"/>
      <c r="K19" s="462"/>
      <c r="L19" s="463"/>
    </row>
    <row r="20" spans="2:12">
      <c r="B20" s="56" t="s">
        <v>31</v>
      </c>
      <c r="C20" s="77"/>
      <c r="D20" s="442">
        <f>SUM(D11:D19)</f>
        <v>6079.2420000000002</v>
      </c>
      <c r="E20" s="442">
        <f>SUM(E11:E19)</f>
        <v>6172.12</v>
      </c>
      <c r="F20" s="451">
        <f>SUM(F11:F18)</f>
        <v>6395.6790000000001</v>
      </c>
      <c r="G20" s="452">
        <f>SUM(G11:G18)</f>
        <v>6379.3919999999998</v>
      </c>
      <c r="H20" s="453">
        <f>SUM(H11:H18)</f>
        <v>6536.7460000000001</v>
      </c>
      <c r="I20" s="454">
        <f>SUM(I11:I18)</f>
        <v>141.06699999999967</v>
      </c>
      <c r="J20" s="257">
        <f>IF(F20=0,"n/a",I20/F20)</f>
        <v>2.2056610408370973E-2</v>
      </c>
      <c r="K20" s="464">
        <f>SUM(K10:K18)</f>
        <v>6536.7460000000001</v>
      </c>
      <c r="L20" s="464">
        <f>SUM(L11:L18)</f>
        <v>6536.7460000000001</v>
      </c>
    </row>
    <row r="21" spans="2:12">
      <c r="B21" s="54"/>
      <c r="C21" s="55"/>
      <c r="D21" s="435"/>
      <c r="E21" s="435"/>
      <c r="F21" s="447"/>
      <c r="G21" s="437"/>
      <c r="H21" s="438"/>
      <c r="I21" s="446"/>
      <c r="J21" s="255"/>
      <c r="K21" s="439"/>
      <c r="L21" s="440"/>
    </row>
    <row r="22" spans="2:12">
      <c r="B22" s="54"/>
      <c r="C22" s="158" t="s">
        <v>542</v>
      </c>
      <c r="D22" s="435">
        <v>196.471</v>
      </c>
      <c r="E22" s="435">
        <v>200.21100000000001</v>
      </c>
      <c r="F22" s="436">
        <v>250.19200000000001</v>
      </c>
      <c r="G22" s="437">
        <v>207.096</v>
      </c>
      <c r="H22" s="438">
        <v>259.62400000000002</v>
      </c>
      <c r="I22" s="446">
        <f>H22-F22</f>
        <v>9.4320000000000164</v>
      </c>
      <c r="J22" s="255">
        <f>IF(F22=0,"n/a",I22/F22)</f>
        <v>3.7699047131802839E-2</v>
      </c>
      <c r="K22" s="439">
        <f>H22</f>
        <v>259.62400000000002</v>
      </c>
      <c r="L22" s="440">
        <f>K22</f>
        <v>259.62400000000002</v>
      </c>
    </row>
    <row r="23" spans="2:12">
      <c r="B23" s="54"/>
      <c r="C23" s="158" t="s">
        <v>33</v>
      </c>
      <c r="D23" s="435"/>
      <c r="E23" s="435"/>
      <c r="F23" s="436"/>
      <c r="G23" s="437"/>
      <c r="H23" s="438"/>
      <c r="I23" s="446"/>
      <c r="J23" s="255"/>
      <c r="K23" s="439"/>
      <c r="L23" s="440"/>
    </row>
    <row r="24" spans="2:12">
      <c r="B24" s="54"/>
      <c r="C24" s="158" t="s">
        <v>34</v>
      </c>
      <c r="D24" s="435"/>
      <c r="E24" s="435"/>
      <c r="F24" s="436"/>
      <c r="G24" s="437"/>
      <c r="H24" s="438"/>
      <c r="I24" s="446"/>
      <c r="J24" s="255"/>
      <c r="K24" s="439"/>
      <c r="L24" s="440"/>
    </row>
    <row r="25" spans="2:12">
      <c r="B25" s="54"/>
      <c r="C25" s="158" t="s">
        <v>35</v>
      </c>
      <c r="D25" s="435"/>
      <c r="E25" s="435"/>
      <c r="F25" s="436"/>
      <c r="G25" s="437"/>
      <c r="H25" s="438"/>
      <c r="I25" s="446"/>
      <c r="J25" s="255"/>
      <c r="K25" s="439"/>
      <c r="L25" s="440"/>
    </row>
    <row r="26" spans="2:12">
      <c r="B26" s="54"/>
      <c r="C26" s="158" t="s">
        <v>36</v>
      </c>
      <c r="D26" s="435">
        <f>4685.197+45+131.906</f>
        <v>4862.1030000000001</v>
      </c>
      <c r="E26" s="435">
        <f>4890.274+51.75+152.914</f>
        <v>5094.9380000000001</v>
      </c>
      <c r="F26" s="436">
        <f>4965.556+54.855+155.8</f>
        <v>5176.2109999999993</v>
      </c>
      <c r="G26" s="437">
        <v>5263.7979999999998</v>
      </c>
      <c r="H26" s="438">
        <f>5095.696+58.146+161.65</f>
        <v>5315.4919999999993</v>
      </c>
      <c r="I26" s="446">
        <f t="shared" ref="I26:I30" si="4">H26-F26</f>
        <v>139.28099999999995</v>
      </c>
      <c r="J26" s="255">
        <f>IF(F26=0,"n/a",I26/F26)</f>
        <v>2.6907906188522835E-2</v>
      </c>
      <c r="K26" s="439">
        <f>H26</f>
        <v>5315.4919999999993</v>
      </c>
      <c r="L26" s="440">
        <f>K26</f>
        <v>5315.4919999999993</v>
      </c>
    </row>
    <row r="27" spans="2:12">
      <c r="B27" s="54"/>
      <c r="C27" s="158" t="s">
        <v>37</v>
      </c>
      <c r="D27" s="435"/>
      <c r="E27" s="435"/>
      <c r="F27" s="436"/>
      <c r="G27" s="437"/>
      <c r="H27" s="438"/>
      <c r="I27" s="446"/>
      <c r="J27" s="255"/>
      <c r="K27" s="439"/>
      <c r="L27" s="440"/>
    </row>
    <row r="28" spans="2:12">
      <c r="B28" s="54"/>
      <c r="C28" s="158" t="s">
        <v>38</v>
      </c>
      <c r="D28" s="435"/>
      <c r="E28" s="435"/>
      <c r="F28" s="436"/>
      <c r="G28" s="437"/>
      <c r="H28" s="438"/>
      <c r="I28" s="446"/>
      <c r="J28" s="255"/>
      <c r="K28" s="439"/>
      <c r="L28" s="440"/>
    </row>
    <row r="29" spans="2:12">
      <c r="B29" s="54"/>
      <c r="C29" s="158" t="s">
        <v>39</v>
      </c>
      <c r="D29" s="435"/>
      <c r="E29" s="435"/>
      <c r="F29" s="436"/>
      <c r="G29" s="437"/>
      <c r="H29" s="438"/>
      <c r="I29" s="446"/>
      <c r="J29" s="255"/>
      <c r="K29" s="439"/>
      <c r="L29" s="440"/>
    </row>
    <row r="30" spans="2:12">
      <c r="B30" s="54"/>
      <c r="C30" s="158" t="s">
        <v>40</v>
      </c>
      <c r="D30" s="435">
        <v>965.53700000000003</v>
      </c>
      <c r="E30" s="435">
        <v>958.346</v>
      </c>
      <c r="F30" s="436">
        <v>975.30600000000004</v>
      </c>
      <c r="G30" s="437">
        <v>919.25300000000004</v>
      </c>
      <c r="H30" s="438">
        <v>966.94399999999996</v>
      </c>
      <c r="I30" s="446">
        <f t="shared" si="4"/>
        <v>-8.36200000000008</v>
      </c>
      <c r="J30" s="574">
        <f>IF(F30=0,"n/a",I30/F30)</f>
        <v>-8.573719427543848E-3</v>
      </c>
      <c r="K30" s="439">
        <f>H30</f>
        <v>966.94399999999996</v>
      </c>
      <c r="L30" s="440">
        <f>K30</f>
        <v>966.94399999999996</v>
      </c>
    </row>
    <row r="31" spans="2:12">
      <c r="B31" s="54"/>
      <c r="C31" s="55"/>
      <c r="D31" s="441"/>
      <c r="E31" s="441"/>
      <c r="F31" s="447"/>
      <c r="G31" s="448"/>
      <c r="H31" s="448"/>
      <c r="I31" s="455" t="s">
        <v>12</v>
      </c>
      <c r="J31" s="258"/>
      <c r="K31" s="462"/>
      <c r="L31" s="463"/>
    </row>
    <row r="32" spans="2:12">
      <c r="B32" s="56" t="s">
        <v>41</v>
      </c>
      <c r="C32" s="77"/>
      <c r="D32" s="442">
        <f>SUM(D22:D31)</f>
        <v>6024.1110000000008</v>
      </c>
      <c r="E32" s="442">
        <f>SUM(E22:E31)</f>
        <v>6253.4950000000008</v>
      </c>
      <c r="F32" s="451">
        <f>SUM(F22:F30)</f>
        <v>6401.7089999999989</v>
      </c>
      <c r="G32" s="452">
        <f>SUM(G22:G30)</f>
        <v>6390.1469999999999</v>
      </c>
      <c r="H32" s="452">
        <f>SUM(H22:H30)</f>
        <v>6542.0599999999995</v>
      </c>
      <c r="I32" s="456">
        <f>SUM(I22:I30)</f>
        <v>140.35099999999989</v>
      </c>
      <c r="J32" s="257">
        <f>IF(F32=0,"n/a",I32/F32)</f>
        <v>2.1923989359716275E-2</v>
      </c>
      <c r="K32" s="465">
        <f>SUM(K22:K30)</f>
        <v>6542.0599999999995</v>
      </c>
      <c r="L32" s="464">
        <f>SUM(L22:L30)</f>
        <v>6542.0599999999995</v>
      </c>
    </row>
    <row r="33" spans="2:12">
      <c r="B33" s="54"/>
      <c r="C33" s="55"/>
      <c r="D33" s="435"/>
      <c r="E33" s="435"/>
      <c r="F33" s="436"/>
      <c r="G33" s="437"/>
      <c r="H33" s="437"/>
      <c r="I33" s="446"/>
      <c r="J33" s="255"/>
      <c r="K33" s="439"/>
      <c r="L33" s="440"/>
    </row>
    <row r="34" spans="2:12">
      <c r="B34" s="54" t="s">
        <v>42</v>
      </c>
      <c r="C34" s="55"/>
      <c r="D34" s="435">
        <f t="shared" ref="D34:L34" si="5">D20-D32</f>
        <v>55.130999999999403</v>
      </c>
      <c r="E34" s="435">
        <f t="shared" si="5"/>
        <v>-81.375000000000909</v>
      </c>
      <c r="F34" s="435">
        <f t="shared" si="5"/>
        <v>-6.0299999999988358</v>
      </c>
      <c r="G34" s="437">
        <f t="shared" si="5"/>
        <v>-10.755000000000109</v>
      </c>
      <c r="H34" s="437">
        <f t="shared" si="5"/>
        <v>-5.3139999999993961</v>
      </c>
      <c r="I34" s="457">
        <f t="shared" si="5"/>
        <v>0.71599999999978081</v>
      </c>
      <c r="J34" s="574">
        <f>IF(F34=0,"n/a",I34/F34)</f>
        <v>-0.11873963515753218</v>
      </c>
      <c r="K34" s="440">
        <f t="shared" si="5"/>
        <v>-5.3139999999993961</v>
      </c>
      <c r="L34" s="440">
        <f t="shared" si="5"/>
        <v>-5.3139999999993961</v>
      </c>
    </row>
    <row r="35" spans="2:12">
      <c r="B35" s="57"/>
      <c r="C35" s="79"/>
      <c r="D35" s="435"/>
      <c r="E35" s="435"/>
      <c r="F35" s="436"/>
      <c r="G35" s="437"/>
      <c r="H35" s="437"/>
      <c r="I35" s="446"/>
      <c r="J35" s="260"/>
      <c r="K35" s="439"/>
      <c r="L35" s="440"/>
    </row>
    <row r="36" spans="2:12" ht="13.5" thickBot="1">
      <c r="B36" s="58"/>
      <c r="C36" s="81"/>
      <c r="D36" s="443"/>
      <c r="E36" s="443"/>
      <c r="F36" s="458"/>
      <c r="G36" s="459"/>
      <c r="H36" s="459"/>
      <c r="I36" s="460"/>
      <c r="J36" s="261"/>
      <c r="K36" s="466"/>
      <c r="L36" s="467"/>
    </row>
    <row r="37" spans="2:12">
      <c r="B37" s="59"/>
      <c r="C37" s="82"/>
      <c r="D37" s="435"/>
      <c r="E37" s="435"/>
      <c r="F37" s="436"/>
      <c r="G37" s="437"/>
      <c r="H37" s="437"/>
      <c r="I37" s="446"/>
      <c r="J37" s="255"/>
      <c r="K37" s="439"/>
      <c r="L37" s="440"/>
    </row>
    <row r="38" spans="2:12">
      <c r="B38" s="60" t="s">
        <v>43</v>
      </c>
      <c r="C38" s="83"/>
      <c r="D38" s="435">
        <v>63.5</v>
      </c>
      <c r="E38" s="435">
        <v>65.5</v>
      </c>
      <c r="F38" s="436">
        <v>65.5</v>
      </c>
      <c r="G38" s="437">
        <v>65.5</v>
      </c>
      <c r="H38" s="437">
        <v>65.5</v>
      </c>
      <c r="I38" s="446">
        <f>K38-F38</f>
        <v>0</v>
      </c>
      <c r="J38" s="255">
        <f>IF(F38=0,"n/a",I38/F38)</f>
        <v>0</v>
      </c>
      <c r="K38" s="439">
        <f>H38</f>
        <v>65.5</v>
      </c>
      <c r="L38" s="440">
        <f>K38</f>
        <v>65.5</v>
      </c>
    </row>
    <row r="39" spans="2:12" ht="13.5" thickBot="1">
      <c r="B39" s="61"/>
      <c r="C39" s="62"/>
      <c r="D39" s="443"/>
      <c r="E39" s="443"/>
      <c r="F39" s="458"/>
      <c r="G39" s="459"/>
      <c r="H39" s="459"/>
      <c r="I39" s="461"/>
      <c r="J39" s="262"/>
      <c r="K39" s="468"/>
      <c r="L39" s="469"/>
    </row>
    <row r="40" spans="2:12">
      <c r="B40" s="3"/>
      <c r="C40" s="3"/>
      <c r="D40" s="444"/>
      <c r="E40" s="444"/>
      <c r="F40" s="444"/>
      <c r="G40" s="444"/>
      <c r="H40" s="444"/>
      <c r="I40" s="444"/>
      <c r="J40" s="3"/>
      <c r="K40" s="470"/>
      <c r="L40" s="470"/>
    </row>
    <row r="41" spans="2:12">
      <c r="B41" s="3"/>
      <c r="C41" s="3"/>
      <c r="D41" s="444"/>
      <c r="E41" s="444"/>
      <c r="F41" s="444"/>
      <c r="G41" s="444"/>
      <c r="H41" s="444"/>
      <c r="I41" s="444"/>
      <c r="J41" s="3"/>
      <c r="K41" s="470">
        <f>G34+H34</f>
        <v>-16.068999999999505</v>
      </c>
      <c r="L41" s="470">
        <f>L34-K34</f>
        <v>0</v>
      </c>
    </row>
    <row r="42" spans="2:12">
      <c r="B42" s="3"/>
      <c r="C42" s="3"/>
      <c r="D42" s="444"/>
      <c r="E42" s="444"/>
      <c r="F42" s="444"/>
      <c r="G42" s="444"/>
      <c r="H42" s="444"/>
      <c r="I42" s="444"/>
      <c r="J42" s="3"/>
      <c r="K42" s="470">
        <f>K34-K41</f>
        <v>10.755000000000109</v>
      </c>
      <c r="L42" s="470"/>
    </row>
    <row r="43" spans="2:12">
      <c r="D43" s="445"/>
      <c r="E43" s="445"/>
      <c r="F43" s="445"/>
      <c r="G43" s="445"/>
      <c r="H43" s="445"/>
      <c r="I43" s="445"/>
      <c r="K43" s="445"/>
      <c r="L43" s="445"/>
    </row>
    <row r="44" spans="2:12">
      <c r="D44" s="445"/>
      <c r="E44" s="445"/>
      <c r="F44" s="445"/>
      <c r="G44" s="445"/>
      <c r="H44" s="445"/>
      <c r="I44" s="445"/>
      <c r="K44" s="445"/>
      <c r="L44" s="445"/>
    </row>
    <row r="45" spans="2:12">
      <c r="D45" s="445"/>
      <c r="E45" s="445"/>
      <c r="F45" s="445"/>
      <c r="G45" s="445"/>
      <c r="H45" s="445"/>
      <c r="I45" s="445"/>
      <c r="K45" s="445"/>
      <c r="L45" s="445"/>
    </row>
  </sheetData>
  <mergeCells count="7">
    <mergeCell ref="I8:J8"/>
    <mergeCell ref="B2:L2"/>
    <mergeCell ref="B3:L3"/>
    <mergeCell ref="B4:L4"/>
    <mergeCell ref="I6:J6"/>
    <mergeCell ref="I7:J7"/>
    <mergeCell ref="B7:C8"/>
  </mergeCells>
  <pageMargins left="0.7" right="0.7" top="0.75" bottom="0.75" header="0.3" footer="0.3"/>
  <pageSetup scale="72" orientation="portrait" r:id="rId1"/>
  <headerFooter>
    <oddFooter>&amp;L&amp;F  /  &amp;A&amp;R&amp;D  &amp;T</oddFooter>
  </headerFooter>
  <ignoredErrors>
    <ignoredError sqref="H6 K7:L7 F7:G7" numberStoredAsText="1"/>
    <ignoredError sqref="J32 J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84" t="s">
        <v>457</v>
      </c>
      <c r="E1" s="585"/>
      <c r="F1" s="586" t="s">
        <v>458</v>
      </c>
      <c r="G1" s="588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87"/>
      <c r="G2" s="589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94" t="s">
        <v>523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338"/>
    </row>
    <row r="2" spans="1:21" ht="22.5" customHeight="1" thickBot="1">
      <c r="A2" s="596"/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338"/>
    </row>
    <row r="3" spans="1:21" s="341" customFormat="1" ht="30.75" customHeight="1">
      <c r="A3" s="340" t="s">
        <v>471</v>
      </c>
      <c r="B3" s="593" t="s">
        <v>522</v>
      </c>
      <c r="C3" s="592"/>
      <c r="D3" s="590" t="s">
        <v>501</v>
      </c>
      <c r="E3" s="598"/>
      <c r="F3" s="593" t="s">
        <v>500</v>
      </c>
      <c r="G3" s="592"/>
      <c r="H3" s="593" t="s">
        <v>260</v>
      </c>
      <c r="I3" s="592"/>
      <c r="J3" s="590" t="s">
        <v>500</v>
      </c>
      <c r="K3" s="598"/>
      <c r="L3" s="593" t="s">
        <v>260</v>
      </c>
      <c r="M3" s="592"/>
      <c r="N3" s="593" t="s">
        <v>472</v>
      </c>
      <c r="O3" s="592"/>
      <c r="P3" s="590" t="s">
        <v>473</v>
      </c>
      <c r="Q3" s="592"/>
      <c r="R3" s="590" t="s">
        <v>474</v>
      </c>
      <c r="S3" s="591"/>
      <c r="T3" s="590" t="s">
        <v>475</v>
      </c>
      <c r="U3" s="592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99"/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</row>
    <row r="2" spans="1:13" ht="26.25" customHeight="1">
      <c r="A2" s="601" t="s">
        <v>511</v>
      </c>
      <c r="B2" s="601"/>
      <c r="C2" s="601"/>
      <c r="D2" s="601"/>
      <c r="E2" s="601"/>
      <c r="F2" s="601"/>
      <c r="G2" s="601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602" t="s">
        <v>516</v>
      </c>
      <c r="C10" s="603"/>
      <c r="D10" s="603"/>
      <c r="E10" s="603"/>
      <c r="F10" s="603"/>
      <c r="G10" s="603"/>
    </row>
    <row r="11" spans="1:13">
      <c r="B11" s="604"/>
      <c r="C11" s="604"/>
      <c r="D11" s="604"/>
      <c r="E11" s="604"/>
      <c r="F11" s="604"/>
      <c r="G11" s="604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606" t="s">
        <v>8</v>
      </c>
      <c r="B4" s="607" t="s">
        <v>261</v>
      </c>
      <c r="C4" s="606" t="s">
        <v>47</v>
      </c>
      <c r="D4" s="606"/>
      <c r="E4" s="606" t="s">
        <v>508</v>
      </c>
      <c r="F4" s="606"/>
      <c r="G4" s="605" t="s">
        <v>509</v>
      </c>
      <c r="H4" s="605" t="s">
        <v>510</v>
      </c>
    </row>
    <row r="5" spans="1:22" ht="48" customHeight="1">
      <c r="A5" s="606"/>
      <c r="B5" s="608"/>
      <c r="C5" s="167">
        <v>2011</v>
      </c>
      <c r="D5" s="167">
        <v>2012</v>
      </c>
      <c r="E5" s="167">
        <v>2011</v>
      </c>
      <c r="F5" s="167">
        <v>2012</v>
      </c>
      <c r="G5" s="605"/>
      <c r="H5" s="605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99"/>
      <c r="B1" s="599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</row>
    <row r="2" spans="1:14" ht="26.25" customHeight="1">
      <c r="A2" s="12"/>
      <c r="B2" s="12"/>
      <c r="C2" s="615" t="s">
        <v>517</v>
      </c>
      <c r="D2" s="615"/>
      <c r="E2" s="615"/>
      <c r="F2" s="615"/>
      <c r="G2" s="615"/>
      <c r="H2" s="615"/>
      <c r="I2" s="615"/>
      <c r="J2" s="615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613" t="s">
        <v>518</v>
      </c>
      <c r="E4" s="616" t="s">
        <v>519</v>
      </c>
      <c r="F4" s="616" t="s">
        <v>520</v>
      </c>
      <c r="G4" s="609" t="s">
        <v>521</v>
      </c>
      <c r="H4" s="610"/>
      <c r="I4" s="231" t="s">
        <v>7</v>
      </c>
      <c r="J4" s="232"/>
    </row>
    <row r="5" spans="1:14" s="19" customFormat="1" ht="15" customHeight="1">
      <c r="C5" s="233"/>
      <c r="D5" s="614"/>
      <c r="E5" s="617"/>
      <c r="F5" s="617"/>
      <c r="G5" s="611"/>
      <c r="H5" s="612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28"/>
    </row>
    <row r="2" spans="2:12" ht="20.25">
      <c r="B2" s="576" t="s">
        <v>13</v>
      </c>
      <c r="C2" s="576"/>
      <c r="D2" s="576"/>
      <c r="E2" s="576"/>
      <c r="F2" s="576"/>
      <c r="G2" s="576"/>
      <c r="H2" s="576"/>
      <c r="I2" s="576"/>
      <c r="J2" s="576"/>
      <c r="K2" s="576"/>
      <c r="L2" s="63"/>
    </row>
    <row r="3" spans="2:12" ht="20.25">
      <c r="B3" s="577" t="s">
        <v>44</v>
      </c>
      <c r="C3" s="577"/>
      <c r="D3" s="577"/>
      <c r="E3" s="577"/>
      <c r="F3" s="577"/>
      <c r="G3" s="577"/>
      <c r="H3" s="577"/>
      <c r="I3" s="577"/>
      <c r="J3" s="577"/>
      <c r="K3" s="577"/>
      <c r="L3" s="29"/>
    </row>
    <row r="4" spans="2:12" ht="15.75">
      <c r="B4" s="578" t="s">
        <v>15</v>
      </c>
      <c r="C4" s="578"/>
      <c r="D4" s="578"/>
      <c r="E4" s="578"/>
      <c r="F4" s="578"/>
      <c r="G4" s="578"/>
      <c r="H4" s="578"/>
      <c r="I4" s="578"/>
      <c r="J4" s="578"/>
      <c r="K4" s="578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79" t="s">
        <v>16</v>
      </c>
      <c r="I11" s="579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80" t="s">
        <v>525</v>
      </c>
      <c r="I12" s="580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75" t="s">
        <v>20</v>
      </c>
      <c r="I13" s="575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70"/>
  <sheetViews>
    <sheetView workbookViewId="0">
      <selection activeCell="A2" sqref="A2"/>
    </sheetView>
  </sheetViews>
  <sheetFormatPr defaultRowHeight="12.75"/>
  <cols>
    <col min="2" max="2" width="17.85546875" customWidth="1"/>
    <col min="3" max="4" width="9.7109375" customWidth="1"/>
    <col min="5" max="6" width="10.7109375" customWidth="1"/>
    <col min="7" max="7" width="10.7109375" hidden="1" customWidth="1"/>
    <col min="8" max="8" width="12.7109375" customWidth="1"/>
    <col min="9" max="10" width="10.28515625" customWidth="1"/>
  </cols>
  <sheetData>
    <row r="1" spans="1:20" ht="24.95" customHeight="1" thickBot="1">
      <c r="A1" s="471" t="s">
        <v>543</v>
      </c>
      <c r="B1" s="472"/>
      <c r="C1" s="472"/>
      <c r="D1" s="472"/>
      <c r="E1" s="473"/>
      <c r="F1" s="473"/>
      <c r="G1" s="473"/>
      <c r="H1" s="473"/>
      <c r="I1" s="473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</row>
    <row r="2" spans="1:20" ht="36" customHeight="1">
      <c r="A2" s="474"/>
      <c r="B2" s="475" t="s">
        <v>562</v>
      </c>
      <c r="C2" s="624" t="s">
        <v>560</v>
      </c>
      <c r="D2" s="623" t="s">
        <v>559</v>
      </c>
      <c r="E2" s="624" t="s">
        <v>544</v>
      </c>
      <c r="F2" s="626" t="s">
        <v>564</v>
      </c>
      <c r="G2" s="628" t="s">
        <v>545</v>
      </c>
      <c r="H2" s="630" t="s">
        <v>565</v>
      </c>
      <c r="I2" s="619" t="s">
        <v>546</v>
      </c>
      <c r="J2" s="620"/>
      <c r="K2" s="476" t="s">
        <v>7</v>
      </c>
      <c r="L2" s="477"/>
      <c r="M2" s="474"/>
      <c r="N2" s="474"/>
      <c r="O2" s="474"/>
      <c r="P2" s="474"/>
      <c r="Q2" s="474"/>
      <c r="R2" s="474"/>
      <c r="S2" s="474"/>
      <c r="T2" s="474"/>
    </row>
    <row r="3" spans="1:20" ht="15" customHeight="1">
      <c r="A3" s="478"/>
      <c r="B3" s="479"/>
      <c r="C3" s="625"/>
      <c r="D3" s="622"/>
      <c r="E3" s="625"/>
      <c r="F3" s="627"/>
      <c r="G3" s="629"/>
      <c r="H3" s="631"/>
      <c r="I3" s="621"/>
      <c r="J3" s="622"/>
      <c r="K3" s="480">
        <v>2012</v>
      </c>
      <c r="L3" s="481">
        <v>2013</v>
      </c>
      <c r="M3" s="478"/>
      <c r="N3" s="478"/>
      <c r="O3" s="478"/>
      <c r="P3" s="478"/>
      <c r="Q3" s="478"/>
      <c r="R3" s="478"/>
      <c r="S3" s="478"/>
      <c r="T3" s="478"/>
    </row>
    <row r="4" spans="1:20" ht="18.75" customHeight="1" thickBot="1">
      <c r="A4" s="471"/>
      <c r="B4" s="544" t="s">
        <v>0</v>
      </c>
      <c r="C4" s="483" t="s">
        <v>1</v>
      </c>
      <c r="D4" s="545" t="s">
        <v>1</v>
      </c>
      <c r="E4" s="483" t="s">
        <v>1</v>
      </c>
      <c r="F4" s="484" t="s">
        <v>1</v>
      </c>
      <c r="G4" s="482" t="s">
        <v>1</v>
      </c>
      <c r="H4" s="534" t="s">
        <v>1</v>
      </c>
      <c r="I4" s="485" t="s">
        <v>1</v>
      </c>
      <c r="J4" s="485" t="s">
        <v>2</v>
      </c>
      <c r="K4" s="486" t="s">
        <v>1</v>
      </c>
      <c r="L4" s="487" t="s">
        <v>1</v>
      </c>
      <c r="M4" s="471"/>
      <c r="N4" s="471"/>
      <c r="O4" s="471"/>
      <c r="P4" s="471"/>
      <c r="Q4" s="471"/>
      <c r="R4" s="471"/>
      <c r="S4" s="471"/>
      <c r="T4" s="471"/>
    </row>
    <row r="5" spans="1:20" ht="8.1" customHeight="1">
      <c r="A5" s="471"/>
      <c r="B5" s="546"/>
      <c r="C5" s="488"/>
      <c r="D5" s="555"/>
      <c r="E5" s="491"/>
      <c r="F5" s="489"/>
      <c r="G5" s="490"/>
      <c r="H5" s="535"/>
      <c r="I5" s="491"/>
      <c r="J5" s="491"/>
      <c r="K5" s="492"/>
      <c r="L5" s="493"/>
      <c r="M5" s="471"/>
      <c r="N5" s="471"/>
      <c r="O5" s="471"/>
      <c r="P5" s="471"/>
      <c r="Q5" s="471"/>
      <c r="R5" s="471"/>
      <c r="S5" s="471"/>
      <c r="T5" s="471"/>
    </row>
    <row r="6" spans="1:20">
      <c r="A6" s="471"/>
      <c r="B6" s="547" t="s">
        <v>3</v>
      </c>
      <c r="C6" s="494"/>
      <c r="D6" s="501"/>
      <c r="E6" s="498"/>
      <c r="F6" s="495"/>
      <c r="G6" s="496"/>
      <c r="H6" s="536"/>
      <c r="I6" s="498"/>
      <c r="J6" s="498"/>
      <c r="K6" s="499"/>
      <c r="L6" s="500"/>
      <c r="M6" s="471"/>
      <c r="N6" s="471"/>
      <c r="O6" s="471"/>
      <c r="P6" s="471"/>
      <c r="Q6" s="471"/>
      <c r="R6" s="471"/>
      <c r="S6" s="471"/>
      <c r="T6" s="471"/>
    </row>
    <row r="7" spans="1:20">
      <c r="A7" s="471"/>
      <c r="B7" s="548" t="s">
        <v>547</v>
      </c>
      <c r="C7" s="494">
        <v>519.03700000000003</v>
      </c>
      <c r="D7" s="554">
        <v>547.64499999999998</v>
      </c>
      <c r="E7" s="498">
        <v>550.08199999999999</v>
      </c>
      <c r="F7" s="497">
        <v>555.71100000000001</v>
      </c>
      <c r="G7" s="496">
        <v>588.00099999999998</v>
      </c>
      <c r="H7" s="536">
        <v>588.00099999999998</v>
      </c>
      <c r="I7" s="498">
        <f t="shared" ref="I7:I14" si="0">H7-E7</f>
        <v>37.918999999999983</v>
      </c>
      <c r="J7" s="572">
        <f>IF(E7=0,"NA",I7/E7)</f>
        <v>6.8933359026472379E-2</v>
      </c>
      <c r="K7" s="499"/>
      <c r="L7" s="500"/>
      <c r="M7" s="471"/>
      <c r="N7" s="471"/>
      <c r="O7" s="471"/>
      <c r="P7" s="471"/>
      <c r="Q7" s="471"/>
      <c r="R7" s="471"/>
      <c r="S7" s="471"/>
      <c r="T7" s="471"/>
    </row>
    <row r="8" spans="1:20">
      <c r="A8" s="471"/>
      <c r="B8" s="548" t="s">
        <v>548</v>
      </c>
      <c r="C8" s="494">
        <v>793.07399999999996</v>
      </c>
      <c r="D8" s="554">
        <v>813.27200000000005</v>
      </c>
      <c r="E8" s="498">
        <v>825.59100000000001</v>
      </c>
      <c r="F8" s="497">
        <v>863.94299999999998</v>
      </c>
      <c r="G8" s="496">
        <v>820.03</v>
      </c>
      <c r="H8" s="536">
        <v>820.03</v>
      </c>
      <c r="I8" s="561">
        <f t="shared" si="0"/>
        <v>-5.5610000000000355</v>
      </c>
      <c r="J8" s="530">
        <f t="shared" ref="J8:J14" si="1">IF(E8=0,"NA",I8/E8)</f>
        <v>-6.735780792184066E-3</v>
      </c>
      <c r="K8" s="499"/>
      <c r="L8" s="500"/>
      <c r="M8" s="471"/>
      <c r="N8" s="471"/>
      <c r="O8" s="471"/>
      <c r="P8" s="471"/>
      <c r="Q8" s="471"/>
      <c r="R8" s="471"/>
      <c r="S8" s="471"/>
      <c r="T8" s="471"/>
    </row>
    <row r="9" spans="1:20">
      <c r="A9" s="471"/>
      <c r="B9" s="548" t="s">
        <v>549</v>
      </c>
      <c r="C9" s="494">
        <v>952.73699999999997</v>
      </c>
      <c r="D9" s="554">
        <v>991.82100000000003</v>
      </c>
      <c r="E9" s="498">
        <v>1011.609</v>
      </c>
      <c r="F9" s="497">
        <v>1048.902</v>
      </c>
      <c r="G9" s="496">
        <v>1035.768</v>
      </c>
      <c r="H9" s="536">
        <v>1035.768</v>
      </c>
      <c r="I9" s="498">
        <f t="shared" si="0"/>
        <v>24.158999999999992</v>
      </c>
      <c r="J9" s="572">
        <f t="shared" si="1"/>
        <v>2.3881756686624962E-2</v>
      </c>
      <c r="K9" s="499"/>
      <c r="L9" s="500"/>
      <c r="M9" s="471"/>
      <c r="N9" s="471"/>
      <c r="O9" s="471"/>
      <c r="P9" s="471"/>
      <c r="Q9" s="471"/>
      <c r="R9" s="471"/>
      <c r="S9" s="471"/>
      <c r="T9" s="471"/>
    </row>
    <row r="10" spans="1:20">
      <c r="A10" s="471"/>
      <c r="B10" s="548" t="s">
        <v>550</v>
      </c>
      <c r="C10" s="494">
        <v>874.279</v>
      </c>
      <c r="D10" s="554">
        <v>836.94100000000003</v>
      </c>
      <c r="E10" s="498">
        <v>961.54700000000003</v>
      </c>
      <c r="F10" s="497">
        <v>866.62099999999998</v>
      </c>
      <c r="G10" s="496">
        <v>983.06299999999999</v>
      </c>
      <c r="H10" s="536">
        <v>983.06299999999999</v>
      </c>
      <c r="I10" s="498">
        <f t="shared" si="0"/>
        <v>21.515999999999963</v>
      </c>
      <c r="J10" s="572">
        <f t="shared" si="1"/>
        <v>2.2376441297201243E-2</v>
      </c>
      <c r="K10" s="499"/>
      <c r="L10" s="500"/>
      <c r="M10" s="471"/>
      <c r="N10" s="471"/>
      <c r="O10" s="471"/>
      <c r="P10" s="471"/>
      <c r="Q10" s="471"/>
      <c r="R10" s="471"/>
      <c r="S10" s="471"/>
      <c r="T10" s="471"/>
    </row>
    <row r="11" spans="1:20">
      <c r="A11" s="471"/>
      <c r="B11" s="548" t="s">
        <v>551</v>
      </c>
      <c r="C11" s="494">
        <v>622.25599999999997</v>
      </c>
      <c r="D11" s="554">
        <v>622.24300000000005</v>
      </c>
      <c r="E11" s="498">
        <v>678.47199999999998</v>
      </c>
      <c r="F11" s="497">
        <v>635.904</v>
      </c>
      <c r="G11" s="496">
        <v>691.11300000000006</v>
      </c>
      <c r="H11" s="536">
        <v>691.11300000000006</v>
      </c>
      <c r="I11" s="498">
        <f t="shared" si="0"/>
        <v>12.641000000000076</v>
      </c>
      <c r="J11" s="572">
        <f t="shared" si="1"/>
        <v>1.8631572120883511E-2</v>
      </c>
      <c r="K11" s="499"/>
      <c r="L11" s="500"/>
      <c r="M11" s="471"/>
      <c r="N11" s="471"/>
      <c r="O11" s="471"/>
      <c r="P11" s="471"/>
      <c r="Q11" s="471"/>
      <c r="R11" s="471"/>
      <c r="S11" s="471"/>
      <c r="T11" s="471"/>
    </row>
    <row r="12" spans="1:20">
      <c r="A12" s="471"/>
      <c r="B12" s="548" t="s">
        <v>552</v>
      </c>
      <c r="C12" s="494">
        <v>755.60799999999995</v>
      </c>
      <c r="D12" s="554">
        <v>733.71400000000006</v>
      </c>
      <c r="E12" s="498">
        <v>726.35900000000004</v>
      </c>
      <c r="F12" s="497">
        <v>780.26199999999994</v>
      </c>
      <c r="G12" s="496">
        <v>739.92499999999995</v>
      </c>
      <c r="H12" s="536">
        <v>739.92499999999995</v>
      </c>
      <c r="I12" s="498">
        <f t="shared" si="0"/>
        <v>13.565999999999917</v>
      </c>
      <c r="J12" s="572">
        <f t="shared" si="1"/>
        <v>1.8676714957754935E-2</v>
      </c>
      <c r="K12" s="499"/>
      <c r="L12" s="500"/>
      <c r="M12" s="471"/>
      <c r="N12" s="471"/>
      <c r="O12" s="471"/>
      <c r="P12" s="471"/>
      <c r="Q12" s="471"/>
      <c r="R12" s="471"/>
      <c r="S12" s="471"/>
      <c r="T12" s="471"/>
    </row>
    <row r="13" spans="1:20">
      <c r="A13" s="471"/>
      <c r="B13" s="548" t="s">
        <v>553</v>
      </c>
      <c r="C13" s="494">
        <v>777.59799999999996</v>
      </c>
      <c r="D13" s="554">
        <v>806.63499999999999</v>
      </c>
      <c r="E13" s="498">
        <v>831.524</v>
      </c>
      <c r="F13" s="497">
        <v>832.20299999999997</v>
      </c>
      <c r="G13" s="496">
        <v>848.10799999999995</v>
      </c>
      <c r="H13" s="536">
        <v>853.053</v>
      </c>
      <c r="I13" s="498">
        <f t="shared" si="0"/>
        <v>21.528999999999996</v>
      </c>
      <c r="J13" s="572">
        <f t="shared" si="1"/>
        <v>2.5891014570836195E-2</v>
      </c>
      <c r="K13" s="499"/>
      <c r="L13" s="500"/>
      <c r="M13" s="471"/>
      <c r="N13" s="471"/>
      <c r="O13" s="471"/>
      <c r="P13" s="471"/>
      <c r="Q13" s="471"/>
      <c r="R13" s="471"/>
      <c r="S13" s="471"/>
      <c r="T13" s="471"/>
    </row>
    <row r="14" spans="1:20">
      <c r="A14" s="471"/>
      <c r="B14" s="548" t="s">
        <v>554</v>
      </c>
      <c r="C14" s="494">
        <v>784.65300000000002</v>
      </c>
      <c r="D14" s="554">
        <v>819.84900000000005</v>
      </c>
      <c r="E14" s="498">
        <v>810.495</v>
      </c>
      <c r="F14" s="497">
        <v>795.846</v>
      </c>
      <c r="G14" s="496">
        <v>825.79300000000001</v>
      </c>
      <c r="H14" s="536">
        <v>825.79300000000001</v>
      </c>
      <c r="I14" s="498">
        <f t="shared" si="0"/>
        <v>15.298000000000002</v>
      </c>
      <c r="J14" s="572">
        <f t="shared" si="1"/>
        <v>1.8874885101080208E-2</v>
      </c>
      <c r="K14" s="499"/>
      <c r="L14" s="500"/>
      <c r="M14" s="471"/>
      <c r="N14" s="471"/>
      <c r="O14" s="471"/>
      <c r="P14" s="471"/>
      <c r="Q14" s="471"/>
      <c r="R14" s="471"/>
      <c r="S14" s="471"/>
      <c r="T14" s="471"/>
    </row>
    <row r="15" spans="1:20">
      <c r="A15" s="471"/>
      <c r="B15" s="547" t="s">
        <v>555</v>
      </c>
      <c r="C15" s="504">
        <f t="shared" ref="C15:I15" si="2">SUM(C7:C14)</f>
        <v>6079.2420000000002</v>
      </c>
      <c r="D15" s="551">
        <f t="shared" si="2"/>
        <v>6172.1200000000008</v>
      </c>
      <c r="E15" s="504">
        <f t="shared" si="2"/>
        <v>6395.679000000001</v>
      </c>
      <c r="F15" s="502">
        <f t="shared" si="2"/>
        <v>6379.3919999999998</v>
      </c>
      <c r="G15" s="503">
        <f t="shared" si="2"/>
        <v>6531.8010000000004</v>
      </c>
      <c r="H15" s="537">
        <f t="shared" si="2"/>
        <v>6536.7460000000001</v>
      </c>
      <c r="I15" s="504">
        <f t="shared" si="2"/>
        <v>141.06699999999989</v>
      </c>
      <c r="J15" s="573">
        <f>IF(E15=0,"NA",I15/E15)</f>
        <v>2.2056610408371008E-2</v>
      </c>
      <c r="K15" s="505">
        <f>SUM(K7:K14)</f>
        <v>0</v>
      </c>
      <c r="L15" s="506">
        <f>SUM(L7:L14)</f>
        <v>0</v>
      </c>
      <c r="M15" s="471"/>
      <c r="N15" s="471"/>
      <c r="O15" s="471"/>
      <c r="P15" s="471"/>
      <c r="Q15" s="471"/>
      <c r="R15" s="471"/>
      <c r="S15" s="471"/>
      <c r="T15" s="471"/>
    </row>
    <row r="16" spans="1:20">
      <c r="A16" s="471"/>
      <c r="B16" s="547"/>
      <c r="C16" s="494"/>
      <c r="D16" s="554"/>
      <c r="E16" s="498"/>
      <c r="F16" s="497"/>
      <c r="G16" s="496"/>
      <c r="H16" s="536"/>
      <c r="I16" s="498"/>
      <c r="J16" s="498"/>
      <c r="K16" s="499"/>
      <c r="L16" s="500"/>
      <c r="M16" s="471"/>
      <c r="N16" s="471"/>
      <c r="O16" s="471"/>
      <c r="P16" s="471"/>
      <c r="Q16" s="471"/>
      <c r="R16" s="471"/>
      <c r="S16" s="471"/>
      <c r="T16" s="471"/>
    </row>
    <row r="17" spans="1:20">
      <c r="A17" s="471"/>
      <c r="B17" s="547" t="s">
        <v>6</v>
      </c>
      <c r="C17" s="494"/>
      <c r="D17" s="554"/>
      <c r="E17" s="498"/>
      <c r="F17" s="497"/>
      <c r="G17" s="496"/>
      <c r="H17" s="536"/>
      <c r="I17" s="498"/>
      <c r="J17" s="498"/>
      <c r="K17" s="499"/>
      <c r="L17" s="500"/>
      <c r="M17" s="471"/>
      <c r="N17" s="471"/>
      <c r="O17" s="471"/>
      <c r="P17" s="471"/>
      <c r="Q17" s="471"/>
      <c r="R17" s="471"/>
      <c r="S17" s="471"/>
      <c r="T17" s="471"/>
    </row>
    <row r="18" spans="1:20">
      <c r="A18" s="471"/>
      <c r="B18" s="548" t="s">
        <v>547</v>
      </c>
      <c r="C18" s="494">
        <v>492.78399999999999</v>
      </c>
      <c r="D18" s="554">
        <v>545.29200000000003</v>
      </c>
      <c r="E18" s="498">
        <v>551.12900000000002</v>
      </c>
      <c r="F18" s="497">
        <v>567.08500000000004</v>
      </c>
      <c r="G18" s="496">
        <v>589.27800000000002</v>
      </c>
      <c r="H18" s="536">
        <v>589.27800000000002</v>
      </c>
      <c r="I18" s="498">
        <f t="shared" ref="I18:I25" si="3">H18-E18</f>
        <v>38.149000000000001</v>
      </c>
      <c r="J18" s="530">
        <f t="shared" ref="J18:J26" si="4">IF(E18=0,"NA",I18/E18)</f>
        <v>6.9219728956378637E-2</v>
      </c>
      <c r="K18" s="499"/>
      <c r="L18" s="500"/>
      <c r="M18" s="471"/>
      <c r="N18" s="471"/>
      <c r="O18" s="471"/>
      <c r="P18" s="471"/>
      <c r="Q18" s="471"/>
      <c r="R18" s="471"/>
      <c r="S18" s="471"/>
      <c r="T18" s="471"/>
    </row>
    <row r="19" spans="1:20">
      <c r="A19" s="471"/>
      <c r="B19" s="548" t="s">
        <v>548</v>
      </c>
      <c r="C19" s="494">
        <v>768.11599999999999</v>
      </c>
      <c r="D19" s="554">
        <v>796.28700000000003</v>
      </c>
      <c r="E19" s="498">
        <v>826</v>
      </c>
      <c r="F19" s="497">
        <v>829.01099999999997</v>
      </c>
      <c r="G19" s="496">
        <v>820.03</v>
      </c>
      <c r="H19" s="536">
        <v>820.03</v>
      </c>
      <c r="I19" s="561">
        <f t="shared" si="3"/>
        <v>-5.9700000000000273</v>
      </c>
      <c r="J19" s="530">
        <f t="shared" si="4"/>
        <v>-7.2276029055690404E-3</v>
      </c>
      <c r="K19" s="499"/>
      <c r="L19" s="500"/>
      <c r="M19" s="471"/>
      <c r="N19" s="471"/>
      <c r="O19" s="471"/>
      <c r="P19" s="471"/>
      <c r="Q19" s="471"/>
      <c r="R19" s="471"/>
      <c r="S19" s="471"/>
      <c r="T19" s="471"/>
    </row>
    <row r="20" spans="1:20">
      <c r="A20" s="471"/>
      <c r="B20" s="548" t="s">
        <v>549</v>
      </c>
      <c r="C20" s="494">
        <v>940.23599999999999</v>
      </c>
      <c r="D20" s="554">
        <v>998.59699999999998</v>
      </c>
      <c r="E20" s="498">
        <v>1014.3</v>
      </c>
      <c r="F20" s="497">
        <v>1051.088</v>
      </c>
      <c r="G20" s="496">
        <v>1037.5999999999999</v>
      </c>
      <c r="H20" s="536">
        <v>1037.5999999999999</v>
      </c>
      <c r="I20" s="498">
        <f t="shared" si="3"/>
        <v>23.299999999999955</v>
      </c>
      <c r="J20" s="530">
        <f t="shared" si="4"/>
        <v>2.2971507443557089E-2</v>
      </c>
      <c r="K20" s="499"/>
      <c r="L20" s="500"/>
      <c r="M20" s="471"/>
      <c r="N20" s="471"/>
      <c r="O20" s="471"/>
      <c r="P20" s="471"/>
      <c r="Q20" s="471"/>
      <c r="R20" s="471"/>
      <c r="S20" s="471"/>
      <c r="T20" s="471"/>
    </row>
    <row r="21" spans="1:20">
      <c r="A21" s="471"/>
      <c r="B21" s="548" t="s">
        <v>550</v>
      </c>
      <c r="C21" s="494">
        <v>854.30499999999995</v>
      </c>
      <c r="D21" s="554">
        <v>901.39</v>
      </c>
      <c r="E21" s="498">
        <v>961.54700000000003</v>
      </c>
      <c r="F21" s="497">
        <v>867.4</v>
      </c>
      <c r="G21" s="496">
        <v>983.447</v>
      </c>
      <c r="H21" s="536">
        <v>983.447</v>
      </c>
      <c r="I21" s="498">
        <f t="shared" si="3"/>
        <v>21.899999999999977</v>
      </c>
      <c r="J21" s="530">
        <f t="shared" si="4"/>
        <v>2.2775797750915948E-2</v>
      </c>
      <c r="K21" s="499"/>
      <c r="L21" s="500"/>
      <c r="M21" s="471"/>
      <c r="N21" s="471"/>
      <c r="O21" s="471"/>
      <c r="P21" s="471"/>
      <c r="Q21" s="471"/>
      <c r="R21" s="471"/>
      <c r="S21" s="471"/>
      <c r="T21" s="471"/>
    </row>
    <row r="22" spans="1:20">
      <c r="A22" s="471"/>
      <c r="B22" s="548" t="s">
        <v>551</v>
      </c>
      <c r="C22" s="494">
        <v>617.38599999999997</v>
      </c>
      <c r="D22" s="554">
        <v>622.03800000000001</v>
      </c>
      <c r="E22" s="498">
        <v>678.66399999999999</v>
      </c>
      <c r="F22" s="497">
        <v>635.19899999999996</v>
      </c>
      <c r="G22" s="496">
        <v>691.30499999999995</v>
      </c>
      <c r="H22" s="536">
        <v>691.30499999999995</v>
      </c>
      <c r="I22" s="498">
        <f t="shared" si="3"/>
        <v>12.640999999999963</v>
      </c>
      <c r="J22" s="530">
        <f t="shared" si="4"/>
        <v>1.8626301085662364E-2</v>
      </c>
      <c r="K22" s="499"/>
      <c r="L22" s="500"/>
      <c r="M22" s="471"/>
      <c r="N22" s="471"/>
      <c r="O22" s="471"/>
      <c r="P22" s="471"/>
      <c r="Q22" s="471"/>
      <c r="R22" s="471"/>
      <c r="S22" s="471"/>
      <c r="T22" s="471"/>
    </row>
    <row r="23" spans="1:20">
      <c r="A23" s="471"/>
      <c r="B23" s="548" t="s">
        <v>552</v>
      </c>
      <c r="C23" s="494">
        <v>786.02200000000005</v>
      </c>
      <c r="D23" s="554">
        <v>762.05600000000004</v>
      </c>
      <c r="E23" s="498">
        <v>726.81399999999996</v>
      </c>
      <c r="F23" s="497">
        <v>809.17499999999995</v>
      </c>
      <c r="G23" s="496">
        <v>740.404</v>
      </c>
      <c r="H23" s="536">
        <v>740.404</v>
      </c>
      <c r="I23" s="498">
        <f t="shared" si="3"/>
        <v>13.590000000000032</v>
      </c>
      <c r="J23" s="530">
        <f t="shared" si="4"/>
        <v>1.8698043791121294E-2</v>
      </c>
      <c r="K23" s="499"/>
      <c r="L23" s="500"/>
      <c r="M23" s="471"/>
      <c r="N23" s="471"/>
      <c r="O23" s="471"/>
      <c r="P23" s="471"/>
      <c r="Q23" s="471"/>
      <c r="R23" s="471"/>
      <c r="S23" s="471"/>
      <c r="T23" s="471"/>
    </row>
    <row r="24" spans="1:20">
      <c r="A24" s="471"/>
      <c r="B24" s="548" t="s">
        <v>553</v>
      </c>
      <c r="C24" s="494">
        <v>777.88499999999999</v>
      </c>
      <c r="D24" s="554">
        <v>806.78</v>
      </c>
      <c r="E24" s="498">
        <v>832.45500000000004</v>
      </c>
      <c r="F24" s="497">
        <v>834.74099999999999</v>
      </c>
      <c r="G24" s="496">
        <v>848.58500000000004</v>
      </c>
      <c r="H24" s="536">
        <v>853.74599999999998</v>
      </c>
      <c r="I24" s="498">
        <f t="shared" si="3"/>
        <v>21.29099999999994</v>
      </c>
      <c r="J24" s="530">
        <f t="shared" si="4"/>
        <v>2.5576157269762256E-2</v>
      </c>
      <c r="K24" s="499"/>
      <c r="L24" s="500"/>
      <c r="M24" s="471"/>
      <c r="N24" s="471"/>
      <c r="O24" s="471"/>
      <c r="P24" s="471"/>
      <c r="Q24" s="471"/>
      <c r="R24" s="471"/>
      <c r="S24" s="471"/>
      <c r="T24" s="471"/>
    </row>
    <row r="25" spans="1:20">
      <c r="A25" s="471"/>
      <c r="B25" s="548" t="s">
        <v>554</v>
      </c>
      <c r="C25" s="494">
        <v>787.37699999999995</v>
      </c>
      <c r="D25" s="554">
        <v>821.05499999999995</v>
      </c>
      <c r="E25" s="498">
        <v>810.8</v>
      </c>
      <c r="F25" s="497">
        <v>796.44799999999998</v>
      </c>
      <c r="G25" s="496">
        <v>826.25</v>
      </c>
      <c r="H25" s="536">
        <v>826.25</v>
      </c>
      <c r="I25" s="498">
        <f t="shared" si="3"/>
        <v>15.450000000000045</v>
      </c>
      <c r="J25" s="530">
        <f t="shared" si="4"/>
        <v>1.9055254070054324E-2</v>
      </c>
      <c r="K25" s="499"/>
      <c r="L25" s="500"/>
      <c r="M25" s="471"/>
      <c r="N25" s="471"/>
      <c r="O25" s="471"/>
      <c r="P25" s="471"/>
      <c r="Q25" s="471"/>
      <c r="R25" s="471"/>
      <c r="S25" s="471"/>
      <c r="T25" s="471"/>
    </row>
    <row r="26" spans="1:20">
      <c r="A26" s="471"/>
      <c r="B26" s="547" t="s">
        <v>556</v>
      </c>
      <c r="C26" s="504">
        <f t="shared" ref="C26:I26" si="5">SUM(C18:C25)</f>
        <v>6024.1110000000008</v>
      </c>
      <c r="D26" s="551">
        <f t="shared" si="5"/>
        <v>6253.4949999999999</v>
      </c>
      <c r="E26" s="504">
        <f t="shared" si="5"/>
        <v>6401.7090000000007</v>
      </c>
      <c r="F26" s="502">
        <f t="shared" si="5"/>
        <v>6390.1470000000008</v>
      </c>
      <c r="G26" s="503">
        <f t="shared" si="5"/>
        <v>6536.8990000000003</v>
      </c>
      <c r="H26" s="537">
        <f t="shared" si="5"/>
        <v>6542.06</v>
      </c>
      <c r="I26" s="504">
        <f t="shared" si="5"/>
        <v>140.35099999999989</v>
      </c>
      <c r="J26" s="531">
        <f t="shared" si="4"/>
        <v>2.1923989359716269E-2</v>
      </c>
      <c r="K26" s="505">
        <f>SUM(K18:K25)</f>
        <v>0</v>
      </c>
      <c r="L26" s="506">
        <f>SUM(L18:L25)</f>
        <v>0</v>
      </c>
      <c r="M26" s="471"/>
      <c r="N26" s="471"/>
      <c r="O26" s="471"/>
      <c r="P26" s="471"/>
      <c r="Q26" s="471"/>
      <c r="R26" s="471"/>
      <c r="S26" s="471"/>
      <c r="T26" s="471"/>
    </row>
    <row r="27" spans="1:20">
      <c r="A27" s="471"/>
      <c r="B27" s="547"/>
      <c r="C27" s="494"/>
      <c r="D27" s="554"/>
      <c r="E27" s="498"/>
      <c r="F27" s="497"/>
      <c r="G27" s="496"/>
      <c r="H27" s="536"/>
      <c r="I27" s="498"/>
      <c r="J27" s="498"/>
      <c r="K27" s="499"/>
      <c r="L27" s="500"/>
      <c r="M27" s="471"/>
      <c r="N27" s="471"/>
      <c r="O27" s="471"/>
      <c r="P27" s="471"/>
      <c r="Q27" s="471"/>
      <c r="R27" s="471"/>
      <c r="S27" s="471"/>
      <c r="T27" s="471"/>
    </row>
    <row r="28" spans="1:20">
      <c r="A28" s="471"/>
      <c r="B28" s="547" t="s">
        <v>14</v>
      </c>
      <c r="C28" s="494"/>
      <c r="D28" s="554"/>
      <c r="E28" s="498"/>
      <c r="F28" s="497"/>
      <c r="G28" s="496"/>
      <c r="H28" s="536"/>
      <c r="I28" s="498"/>
      <c r="J28" s="498"/>
      <c r="K28" s="499"/>
      <c r="L28" s="500"/>
      <c r="M28" s="471"/>
      <c r="N28" s="471"/>
      <c r="O28" s="471"/>
      <c r="P28" s="471"/>
      <c r="Q28" s="471"/>
      <c r="R28" s="471"/>
      <c r="S28" s="471"/>
      <c r="T28" s="471"/>
    </row>
    <row r="29" spans="1:20">
      <c r="A29" s="471"/>
      <c r="B29" s="548" t="s">
        <v>547</v>
      </c>
      <c r="C29" s="561">
        <f t="shared" ref="C29:D29" si="6">C7-C18</f>
        <v>26.253000000000043</v>
      </c>
      <c r="D29" s="563">
        <f t="shared" si="6"/>
        <v>2.3529999999999518</v>
      </c>
      <c r="E29" s="561">
        <f t="shared" ref="E29:H36" si="7">E7-E18</f>
        <v>-1.0470000000000255</v>
      </c>
      <c r="F29" s="565">
        <f t="shared" si="7"/>
        <v>-11.374000000000024</v>
      </c>
      <c r="G29" s="566">
        <f t="shared" si="7"/>
        <v>-1.2770000000000437</v>
      </c>
      <c r="H29" s="567">
        <f t="shared" si="7"/>
        <v>-1.2770000000000437</v>
      </c>
      <c r="I29" s="561">
        <f t="shared" ref="I29:I36" si="8">H29-E29</f>
        <v>-0.23000000000001819</v>
      </c>
      <c r="J29" s="530">
        <f t="shared" ref="J29:J36" si="9">IF(E29=0,"NA",I29/E29)</f>
        <v>0.21967526265521739</v>
      </c>
      <c r="K29" s="499"/>
      <c r="L29" s="500"/>
      <c r="M29" s="471"/>
      <c r="N29" s="471"/>
      <c r="O29" s="471"/>
      <c r="P29" s="471"/>
      <c r="Q29" s="471"/>
      <c r="R29" s="471"/>
      <c r="S29" s="471"/>
      <c r="T29" s="471"/>
    </row>
    <row r="30" spans="1:20">
      <c r="A30" s="471"/>
      <c r="B30" s="548" t="s">
        <v>548</v>
      </c>
      <c r="C30" s="561">
        <f t="shared" ref="C30:D30" si="10">C8-C19</f>
        <v>24.95799999999997</v>
      </c>
      <c r="D30" s="563">
        <f t="shared" si="10"/>
        <v>16.985000000000014</v>
      </c>
      <c r="E30" s="561">
        <f t="shared" si="7"/>
        <v>-0.40899999999999181</v>
      </c>
      <c r="F30" s="565">
        <f t="shared" si="7"/>
        <v>34.932000000000016</v>
      </c>
      <c r="G30" s="566">
        <f t="shared" si="7"/>
        <v>0</v>
      </c>
      <c r="H30" s="567">
        <f t="shared" si="7"/>
        <v>0</v>
      </c>
      <c r="I30" s="561">
        <f t="shared" si="8"/>
        <v>0.40899999999999181</v>
      </c>
      <c r="J30" s="530">
        <f t="shared" si="9"/>
        <v>-1</v>
      </c>
      <c r="K30" s="499"/>
      <c r="L30" s="500"/>
      <c r="M30" s="471"/>
      <c r="N30" s="471"/>
      <c r="O30" s="471"/>
      <c r="P30" s="471"/>
      <c r="Q30" s="471"/>
      <c r="R30" s="471"/>
      <c r="S30" s="471"/>
      <c r="T30" s="471"/>
    </row>
    <row r="31" spans="1:20">
      <c r="A31" s="471"/>
      <c r="B31" s="548" t="s">
        <v>549</v>
      </c>
      <c r="C31" s="561">
        <f t="shared" ref="C31:D31" si="11">C9-C20</f>
        <v>12.500999999999976</v>
      </c>
      <c r="D31" s="563">
        <f t="shared" si="11"/>
        <v>-6.7759999999999536</v>
      </c>
      <c r="E31" s="561">
        <f t="shared" si="7"/>
        <v>-2.6909999999999172</v>
      </c>
      <c r="F31" s="565">
        <f t="shared" si="7"/>
        <v>-2.1859999999999218</v>
      </c>
      <c r="G31" s="566">
        <f t="shared" si="7"/>
        <v>-1.8319999999998799</v>
      </c>
      <c r="H31" s="567">
        <f t="shared" si="7"/>
        <v>-1.8319999999998799</v>
      </c>
      <c r="I31" s="561">
        <f t="shared" si="8"/>
        <v>0.85900000000003729</v>
      </c>
      <c r="J31" s="530">
        <f t="shared" si="9"/>
        <v>-0.31921218877742985</v>
      </c>
      <c r="K31" s="499"/>
      <c r="L31" s="500"/>
      <c r="M31" s="471"/>
      <c r="N31" s="471"/>
      <c r="O31" s="471"/>
      <c r="P31" s="471"/>
      <c r="Q31" s="471"/>
      <c r="R31" s="471"/>
      <c r="S31" s="471"/>
      <c r="T31" s="471"/>
    </row>
    <row r="32" spans="1:20">
      <c r="A32" s="471"/>
      <c r="B32" s="548" t="s">
        <v>550</v>
      </c>
      <c r="C32" s="561">
        <f t="shared" ref="C32:D32" si="12">C10-C21</f>
        <v>19.974000000000046</v>
      </c>
      <c r="D32" s="563">
        <f t="shared" si="12"/>
        <v>-64.448999999999955</v>
      </c>
      <c r="E32" s="561">
        <f t="shared" si="7"/>
        <v>0</v>
      </c>
      <c r="F32" s="565">
        <f t="shared" si="7"/>
        <v>-0.77899999999999636</v>
      </c>
      <c r="G32" s="566">
        <f t="shared" si="7"/>
        <v>-0.38400000000001455</v>
      </c>
      <c r="H32" s="567">
        <f t="shared" si="7"/>
        <v>-0.38400000000001455</v>
      </c>
      <c r="I32" s="561">
        <f t="shared" si="8"/>
        <v>-0.38400000000001455</v>
      </c>
      <c r="J32" s="530" t="str">
        <f>IF(E32=0,"N/A",I32/E32)</f>
        <v>N/A</v>
      </c>
      <c r="K32" s="499"/>
      <c r="L32" s="500"/>
      <c r="M32" s="471"/>
      <c r="N32" s="471"/>
      <c r="O32" s="471"/>
      <c r="P32" s="471"/>
      <c r="Q32" s="471"/>
      <c r="R32" s="471"/>
      <c r="S32" s="471"/>
      <c r="T32" s="471"/>
    </row>
    <row r="33" spans="1:20">
      <c r="A33" s="471"/>
      <c r="B33" s="548" t="s">
        <v>551</v>
      </c>
      <c r="C33" s="561">
        <f t="shared" ref="C33:D33" si="13">C11-C22</f>
        <v>4.8700000000000045</v>
      </c>
      <c r="D33" s="563">
        <f t="shared" si="13"/>
        <v>0.20500000000004093</v>
      </c>
      <c r="E33" s="561">
        <f t="shared" si="7"/>
        <v>-0.19200000000000728</v>
      </c>
      <c r="F33" s="565">
        <f t="shared" si="7"/>
        <v>0.70500000000004093</v>
      </c>
      <c r="G33" s="566">
        <f t="shared" si="7"/>
        <v>-0.19199999999989359</v>
      </c>
      <c r="H33" s="567">
        <f t="shared" si="7"/>
        <v>-0.19199999999989359</v>
      </c>
      <c r="I33" s="561">
        <f t="shared" si="8"/>
        <v>1.1368683772161603E-13</v>
      </c>
      <c r="J33" s="530">
        <f t="shared" si="9"/>
        <v>-5.921189464667277E-13</v>
      </c>
      <c r="K33" s="499"/>
      <c r="L33" s="500"/>
      <c r="M33" s="471"/>
      <c r="N33" s="471"/>
      <c r="O33" s="471"/>
      <c r="P33" s="471"/>
      <c r="Q33" s="471"/>
      <c r="R33" s="471"/>
      <c r="S33" s="471"/>
      <c r="T33" s="471"/>
    </row>
    <row r="34" spans="1:20">
      <c r="A34" s="471"/>
      <c r="B34" s="548" t="s">
        <v>552</v>
      </c>
      <c r="C34" s="561">
        <f t="shared" ref="C34:D34" si="14">C12-C23</f>
        <v>-30.414000000000101</v>
      </c>
      <c r="D34" s="563">
        <f t="shared" si="14"/>
        <v>-28.341999999999985</v>
      </c>
      <c r="E34" s="561">
        <f t="shared" si="7"/>
        <v>-0.45499999999992724</v>
      </c>
      <c r="F34" s="565">
        <f t="shared" si="7"/>
        <v>-28.913000000000011</v>
      </c>
      <c r="G34" s="566">
        <f t="shared" si="7"/>
        <v>-0.47900000000004184</v>
      </c>
      <c r="H34" s="567">
        <f t="shared" si="7"/>
        <v>-0.47900000000004184</v>
      </c>
      <c r="I34" s="561">
        <f t="shared" si="8"/>
        <v>-2.4000000000114596E-2</v>
      </c>
      <c r="J34" s="530">
        <f t="shared" si="9"/>
        <v>5.2747252747513039E-2</v>
      </c>
      <c r="K34" s="499"/>
      <c r="L34" s="500"/>
      <c r="M34" s="471"/>
      <c r="N34" s="471"/>
      <c r="O34" s="471"/>
      <c r="P34" s="471"/>
      <c r="Q34" s="471"/>
      <c r="R34" s="471"/>
      <c r="S34" s="471"/>
      <c r="T34" s="471"/>
    </row>
    <row r="35" spans="1:20">
      <c r="A35" s="471"/>
      <c r="B35" s="548" t="s">
        <v>553</v>
      </c>
      <c r="C35" s="561">
        <f t="shared" ref="C35:D35" si="15">C13-C24</f>
        <v>-0.28700000000003456</v>
      </c>
      <c r="D35" s="563">
        <f t="shared" si="15"/>
        <v>-0.14499999999998181</v>
      </c>
      <c r="E35" s="561">
        <f t="shared" si="7"/>
        <v>-0.93100000000004002</v>
      </c>
      <c r="F35" s="565">
        <f t="shared" si="7"/>
        <v>-2.5380000000000109</v>
      </c>
      <c r="G35" s="566">
        <f t="shared" si="7"/>
        <v>-0.47700000000008913</v>
      </c>
      <c r="H35" s="567">
        <f t="shared" si="7"/>
        <v>-0.69299999999998363</v>
      </c>
      <c r="I35" s="561">
        <f t="shared" si="8"/>
        <v>0.23800000000005639</v>
      </c>
      <c r="J35" s="530">
        <f t="shared" si="9"/>
        <v>-0.25563909774441046</v>
      </c>
      <c r="K35" s="499"/>
      <c r="L35" s="500"/>
      <c r="M35" s="471"/>
      <c r="N35" s="471"/>
      <c r="O35" s="471"/>
      <c r="P35" s="471"/>
      <c r="Q35" s="471"/>
      <c r="R35" s="471"/>
      <c r="S35" s="471"/>
      <c r="T35" s="471"/>
    </row>
    <row r="36" spans="1:20">
      <c r="A36" s="471"/>
      <c r="B36" s="548" t="s">
        <v>554</v>
      </c>
      <c r="C36" s="561">
        <f t="shared" ref="C36:D36" si="16">C14-C25</f>
        <v>-2.7239999999999327</v>
      </c>
      <c r="D36" s="563">
        <f t="shared" si="16"/>
        <v>-1.2059999999999036</v>
      </c>
      <c r="E36" s="561">
        <f t="shared" si="7"/>
        <v>-0.30499999999994998</v>
      </c>
      <c r="F36" s="565">
        <f t="shared" si="7"/>
        <v>-0.60199999999997544</v>
      </c>
      <c r="G36" s="566">
        <f t="shared" si="7"/>
        <v>-0.45699999999999363</v>
      </c>
      <c r="H36" s="567">
        <f t="shared" si="7"/>
        <v>-0.45699999999999363</v>
      </c>
      <c r="I36" s="561">
        <f t="shared" si="8"/>
        <v>-0.15200000000004366</v>
      </c>
      <c r="J36" s="530">
        <f t="shared" si="9"/>
        <v>0.49836065573792981</v>
      </c>
      <c r="K36" s="499"/>
      <c r="L36" s="500"/>
      <c r="M36" s="471"/>
      <c r="N36" s="471"/>
      <c r="O36" s="471"/>
      <c r="P36" s="471"/>
      <c r="Q36" s="471"/>
      <c r="R36" s="471"/>
      <c r="S36" s="471"/>
      <c r="T36" s="471"/>
    </row>
    <row r="37" spans="1:20" ht="15" customHeight="1" thickBot="1">
      <c r="A37" s="471"/>
      <c r="B37" s="549" t="s">
        <v>557</v>
      </c>
      <c r="C37" s="562">
        <f t="shared" ref="C37:I37" si="17">SUM(C29:C36)</f>
        <v>55.130999999999972</v>
      </c>
      <c r="D37" s="564">
        <f t="shared" si="17"/>
        <v>-81.374999999999773</v>
      </c>
      <c r="E37" s="562">
        <f t="shared" si="17"/>
        <v>-6.029999999999859</v>
      </c>
      <c r="F37" s="568">
        <f t="shared" si="17"/>
        <v>-10.754999999999882</v>
      </c>
      <c r="G37" s="569">
        <f t="shared" si="17"/>
        <v>-5.0979999999999563</v>
      </c>
      <c r="H37" s="570">
        <f t="shared" si="17"/>
        <v>-5.3139999999998508</v>
      </c>
      <c r="I37" s="562">
        <f t="shared" si="17"/>
        <v>0.71600000000000819</v>
      </c>
      <c r="J37" s="532">
        <f>IF(E37=0,"NA",I37/E37)</f>
        <v>-0.11873963515754973</v>
      </c>
      <c r="K37" s="507">
        <f>SUM(K29:K36)</f>
        <v>0</v>
      </c>
      <c r="L37" s="508">
        <f>SUM(L29:L36)</f>
        <v>0</v>
      </c>
      <c r="M37" s="471"/>
      <c r="N37" s="471"/>
      <c r="O37" s="471"/>
      <c r="P37" s="471"/>
      <c r="Q37" s="471"/>
      <c r="R37" s="471"/>
      <c r="S37" s="471"/>
      <c r="T37" s="471"/>
    </row>
    <row r="38" spans="1:20" ht="14.25" thickTop="1" thickBot="1">
      <c r="A38" s="471"/>
      <c r="B38" s="557"/>
      <c r="C38" s="498"/>
      <c r="D38" s="498"/>
      <c r="E38" s="558"/>
      <c r="F38" s="558"/>
      <c r="G38" s="498"/>
      <c r="H38" s="559"/>
      <c r="I38" s="498"/>
      <c r="J38" s="509"/>
      <c r="K38" s="558"/>
      <c r="L38" s="558"/>
      <c r="M38" s="471"/>
      <c r="N38" s="471"/>
      <c r="O38" s="471"/>
      <c r="P38" s="471"/>
      <c r="Q38" s="471"/>
      <c r="R38" s="471"/>
      <c r="S38" s="471"/>
      <c r="T38" s="471"/>
    </row>
    <row r="39" spans="1:20">
      <c r="A39" s="471"/>
      <c r="B39" s="546" t="s">
        <v>561</v>
      </c>
      <c r="C39" s="488"/>
      <c r="D39" s="555"/>
      <c r="E39" s="491"/>
      <c r="F39" s="489"/>
      <c r="G39" s="490"/>
      <c r="H39" s="535"/>
      <c r="I39" s="491"/>
      <c r="J39" s="556"/>
      <c r="K39" s="492"/>
      <c r="L39" s="493"/>
      <c r="M39" s="471"/>
      <c r="N39" s="471"/>
      <c r="O39" s="471"/>
      <c r="P39" s="471"/>
      <c r="Q39" s="471"/>
      <c r="R39" s="471"/>
      <c r="S39" s="471"/>
      <c r="T39" s="471"/>
    </row>
    <row r="40" spans="1:20">
      <c r="A40" s="471"/>
      <c r="B40" s="548" t="s">
        <v>547</v>
      </c>
      <c r="C40" s="494">
        <v>6.5</v>
      </c>
      <c r="D40" s="554">
        <v>7.2</v>
      </c>
      <c r="E40" s="498">
        <v>6.8</v>
      </c>
      <c r="F40" s="497">
        <f>6.8-0.3</f>
        <v>6.5</v>
      </c>
      <c r="G40" s="496">
        <v>6.5</v>
      </c>
      <c r="H40" s="536">
        <v>6.5</v>
      </c>
      <c r="I40" s="561">
        <f t="shared" ref="I40:I48" si="18">H40-E40</f>
        <v>-0.29999999999999982</v>
      </c>
      <c r="J40" s="530">
        <f t="shared" ref="J40:J47" si="19">IF(E40=0,"NA",I40/E40)</f>
        <v>-4.4117647058823505E-2</v>
      </c>
      <c r="K40" s="499"/>
      <c r="L40" s="500"/>
      <c r="M40" s="471"/>
      <c r="N40" s="471"/>
      <c r="O40" s="471"/>
      <c r="P40" s="471"/>
      <c r="Q40" s="471"/>
      <c r="R40" s="471"/>
      <c r="S40" s="471"/>
      <c r="T40" s="471"/>
    </row>
    <row r="41" spans="1:20">
      <c r="A41" s="471"/>
      <c r="B41" s="548" t="s">
        <v>548</v>
      </c>
      <c r="C41" s="494">
        <v>8</v>
      </c>
      <c r="D41" s="554">
        <v>8</v>
      </c>
      <c r="E41" s="498">
        <v>8</v>
      </c>
      <c r="F41" s="497">
        <v>8</v>
      </c>
      <c r="G41" s="496">
        <v>8</v>
      </c>
      <c r="H41" s="536">
        <v>8</v>
      </c>
      <c r="I41" s="498">
        <f t="shared" si="18"/>
        <v>0</v>
      </c>
      <c r="J41" s="530">
        <f t="shared" si="19"/>
        <v>0</v>
      </c>
      <c r="K41" s="499"/>
      <c r="L41" s="500"/>
      <c r="M41" s="471"/>
      <c r="N41" s="471"/>
      <c r="O41" s="471"/>
      <c r="P41" s="471"/>
      <c r="Q41" s="471"/>
      <c r="R41" s="471"/>
      <c r="S41" s="471"/>
      <c r="T41" s="471"/>
    </row>
    <row r="42" spans="1:20">
      <c r="A42" s="471"/>
      <c r="B42" s="548" t="s">
        <v>549</v>
      </c>
      <c r="C42" s="494">
        <v>10.5</v>
      </c>
      <c r="D42" s="554">
        <v>10.5</v>
      </c>
      <c r="E42" s="498">
        <v>9.5</v>
      </c>
      <c r="F42" s="497">
        <f>9.5+0.3</f>
        <v>9.8000000000000007</v>
      </c>
      <c r="G42" s="496">
        <v>9.8000000000000007</v>
      </c>
      <c r="H42" s="536">
        <v>9.8000000000000007</v>
      </c>
      <c r="I42" s="498">
        <f t="shared" si="18"/>
        <v>0.30000000000000071</v>
      </c>
      <c r="J42" s="530">
        <f t="shared" si="19"/>
        <v>3.157894736842113E-2</v>
      </c>
      <c r="K42" s="499"/>
      <c r="L42" s="500"/>
      <c r="M42" s="471"/>
      <c r="N42" s="471"/>
      <c r="O42" s="471"/>
      <c r="P42" s="471"/>
      <c r="Q42" s="471"/>
      <c r="R42" s="471"/>
      <c r="S42" s="471"/>
      <c r="T42" s="471"/>
    </row>
    <row r="43" spans="1:20">
      <c r="A43" s="471"/>
      <c r="B43" s="548" t="s">
        <v>550</v>
      </c>
      <c r="C43" s="494">
        <v>10.1</v>
      </c>
      <c r="D43" s="554">
        <v>10.1</v>
      </c>
      <c r="E43" s="498">
        <v>11</v>
      </c>
      <c r="F43" s="497">
        <v>11</v>
      </c>
      <c r="G43" s="496">
        <v>11</v>
      </c>
      <c r="H43" s="536">
        <v>11</v>
      </c>
      <c r="I43" s="498">
        <f t="shared" si="18"/>
        <v>0</v>
      </c>
      <c r="J43" s="530">
        <f t="shared" si="19"/>
        <v>0</v>
      </c>
      <c r="K43" s="499"/>
      <c r="L43" s="500"/>
      <c r="M43" s="471"/>
      <c r="N43" s="471"/>
      <c r="O43" s="471"/>
      <c r="P43" s="471"/>
      <c r="Q43" s="471"/>
      <c r="R43" s="471"/>
      <c r="S43" s="471"/>
      <c r="T43" s="471"/>
    </row>
    <row r="44" spans="1:20">
      <c r="A44" s="471"/>
      <c r="B44" s="548" t="s">
        <v>551</v>
      </c>
      <c r="C44" s="494">
        <v>7</v>
      </c>
      <c r="D44" s="554">
        <v>7</v>
      </c>
      <c r="E44" s="498">
        <v>7</v>
      </c>
      <c r="F44" s="497">
        <v>7</v>
      </c>
      <c r="G44" s="496">
        <v>7</v>
      </c>
      <c r="H44" s="536">
        <v>7</v>
      </c>
      <c r="I44" s="498">
        <f t="shared" si="18"/>
        <v>0</v>
      </c>
      <c r="J44" s="530">
        <f t="shared" si="19"/>
        <v>0</v>
      </c>
      <c r="K44" s="499"/>
      <c r="L44" s="500"/>
      <c r="M44" s="471"/>
      <c r="N44" s="471"/>
      <c r="O44" s="471"/>
      <c r="P44" s="471"/>
      <c r="Q44" s="471"/>
      <c r="R44" s="471"/>
      <c r="S44" s="471"/>
      <c r="T44" s="471"/>
    </row>
    <row r="45" spans="1:20">
      <c r="A45" s="471"/>
      <c r="B45" s="548" t="s">
        <v>552</v>
      </c>
      <c r="C45" s="494">
        <v>5.5</v>
      </c>
      <c r="D45" s="554">
        <v>6</v>
      </c>
      <c r="E45" s="498">
        <v>6</v>
      </c>
      <c r="F45" s="497">
        <v>6</v>
      </c>
      <c r="G45" s="496">
        <v>6</v>
      </c>
      <c r="H45" s="536">
        <v>6</v>
      </c>
      <c r="I45" s="498">
        <f t="shared" si="18"/>
        <v>0</v>
      </c>
      <c r="J45" s="530">
        <f t="shared" si="19"/>
        <v>0</v>
      </c>
      <c r="K45" s="499"/>
      <c r="L45" s="500"/>
      <c r="M45" s="471"/>
      <c r="N45" s="471"/>
      <c r="O45" s="471"/>
      <c r="P45" s="471"/>
      <c r="Q45" s="471"/>
      <c r="R45" s="471"/>
      <c r="S45" s="471"/>
      <c r="T45" s="471"/>
    </row>
    <row r="46" spans="1:20">
      <c r="A46" s="471"/>
      <c r="B46" s="548" t="s">
        <v>553</v>
      </c>
      <c r="C46" s="494">
        <v>7.7</v>
      </c>
      <c r="D46" s="554">
        <v>7.7</v>
      </c>
      <c r="E46" s="498">
        <v>7.7</v>
      </c>
      <c r="F46" s="497">
        <v>7.7</v>
      </c>
      <c r="G46" s="496">
        <v>7.7</v>
      </c>
      <c r="H46" s="536">
        <v>7.7</v>
      </c>
      <c r="I46" s="498">
        <f t="shared" si="18"/>
        <v>0</v>
      </c>
      <c r="J46" s="530">
        <f t="shared" si="19"/>
        <v>0</v>
      </c>
      <c r="K46" s="499"/>
      <c r="L46" s="500"/>
      <c r="M46" s="471"/>
      <c r="N46" s="471"/>
      <c r="O46" s="471"/>
      <c r="P46" s="471"/>
      <c r="Q46" s="471"/>
      <c r="R46" s="471"/>
      <c r="S46" s="471"/>
      <c r="T46" s="471"/>
    </row>
    <row r="47" spans="1:20">
      <c r="A47" s="471"/>
      <c r="B47" s="548" t="s">
        <v>554</v>
      </c>
      <c r="C47" s="494">
        <v>8.1999999999999993</v>
      </c>
      <c r="D47" s="554">
        <v>9</v>
      </c>
      <c r="E47" s="498">
        <v>9.5</v>
      </c>
      <c r="F47" s="497">
        <v>9.5</v>
      </c>
      <c r="G47" s="496">
        <v>9.5</v>
      </c>
      <c r="H47" s="536">
        <v>9.5</v>
      </c>
      <c r="I47" s="498">
        <f t="shared" si="18"/>
        <v>0</v>
      </c>
      <c r="J47" s="530">
        <f t="shared" si="19"/>
        <v>0</v>
      </c>
      <c r="K47" s="499"/>
      <c r="L47" s="500"/>
      <c r="M47" s="471"/>
      <c r="N47" s="471"/>
      <c r="O47" s="471"/>
      <c r="P47" s="471"/>
      <c r="Q47" s="471"/>
      <c r="R47" s="471"/>
      <c r="S47" s="471"/>
      <c r="T47" s="471"/>
    </row>
    <row r="48" spans="1:20" ht="13.5" thickBot="1">
      <c r="A48" s="471"/>
      <c r="B48" s="550" t="s">
        <v>5</v>
      </c>
      <c r="C48" s="512">
        <f>SUM(C40:C47)</f>
        <v>63.5</v>
      </c>
      <c r="D48" s="552">
        <f>SUM(D40:D47)</f>
        <v>65.5</v>
      </c>
      <c r="E48" s="512">
        <f>SUM(E40:E47)</f>
        <v>65.5</v>
      </c>
      <c r="F48" s="510">
        <f>SUM(F40:F47)</f>
        <v>65.5</v>
      </c>
      <c r="G48" s="511">
        <v>65.5</v>
      </c>
      <c r="H48" s="538">
        <f>SUM(H40:H47)</f>
        <v>65.5</v>
      </c>
      <c r="I48" s="512">
        <f t="shared" si="18"/>
        <v>0</v>
      </c>
      <c r="J48" s="533">
        <f>IF(E48=0,"NA",I48/E48)</f>
        <v>0</v>
      </c>
      <c r="K48" s="513">
        <v>0</v>
      </c>
      <c r="L48" s="514">
        <v>0</v>
      </c>
      <c r="M48" s="471"/>
      <c r="N48" s="471"/>
      <c r="O48" s="471"/>
      <c r="P48" s="471"/>
      <c r="Q48" s="471"/>
      <c r="R48" s="471"/>
      <c r="S48" s="471"/>
      <c r="T48" s="471"/>
    </row>
    <row r="49" spans="1:20" ht="13.5" thickBot="1">
      <c r="A49" s="471"/>
      <c r="B49" s="515"/>
      <c r="C49" s="515"/>
      <c r="D49" s="515"/>
      <c r="E49" s="516"/>
      <c r="F49" s="516"/>
      <c r="G49" s="516"/>
      <c r="H49" s="560"/>
      <c r="I49" s="516"/>
      <c r="J49" s="516"/>
      <c r="K49" s="516"/>
      <c r="L49" s="516"/>
      <c r="M49" s="471"/>
      <c r="N49" s="471"/>
      <c r="O49" s="471"/>
      <c r="P49" s="471"/>
      <c r="Q49" s="471"/>
      <c r="R49" s="471"/>
      <c r="S49" s="471"/>
      <c r="T49" s="471"/>
    </row>
    <row r="50" spans="1:20" ht="18.75" customHeight="1" thickBot="1">
      <c r="A50" s="471"/>
      <c r="B50" s="517" t="s">
        <v>558</v>
      </c>
      <c r="C50" s="541"/>
      <c r="D50" s="541"/>
      <c r="E50" s="516"/>
      <c r="F50" s="518"/>
      <c r="G50" s="519"/>
      <c r="H50" s="571">
        <f>-6.03-0.5</f>
        <v>-6.53</v>
      </c>
      <c r="I50" s="516"/>
      <c r="J50" s="516"/>
      <c r="K50" s="520"/>
      <c r="L50" s="521"/>
      <c r="M50" s="471"/>
      <c r="N50" s="471"/>
      <c r="O50" s="471"/>
      <c r="P50" s="471"/>
      <c r="Q50" s="471"/>
      <c r="R50" s="471"/>
      <c r="S50" s="471"/>
      <c r="T50" s="471"/>
    </row>
    <row r="51" spans="1:20" ht="15.75" customHeight="1">
      <c r="A51" s="471"/>
      <c r="B51" s="522" t="s">
        <v>9</v>
      </c>
      <c r="C51" s="542"/>
      <c r="D51" s="553"/>
      <c r="E51" s="525"/>
      <c r="F51" s="523"/>
      <c r="G51" s="524"/>
      <c r="H51" s="539">
        <f>+H37-H50</f>
        <v>1.2160000000001494</v>
      </c>
      <c r="I51" s="525"/>
      <c r="J51" s="525"/>
      <c r="K51" s="525"/>
      <c r="L51" s="523"/>
      <c r="M51" s="471"/>
      <c r="N51" s="471"/>
      <c r="O51" s="471"/>
      <c r="P51" s="471"/>
      <c r="Q51" s="471"/>
      <c r="R51" s="471"/>
      <c r="S51" s="471"/>
      <c r="T51" s="471"/>
    </row>
    <row r="52" spans="1:20" ht="15.75" customHeight="1" thickBot="1">
      <c r="A52" s="471"/>
      <c r="B52" s="526" t="s">
        <v>10</v>
      </c>
      <c r="C52" s="543"/>
      <c r="D52" s="543"/>
      <c r="E52" s="529"/>
      <c r="F52" s="527"/>
      <c r="G52" s="528"/>
      <c r="H52" s="540">
        <f>+H51/H50</f>
        <v>-0.18621745788669974</v>
      </c>
      <c r="I52" s="529"/>
      <c r="J52" s="529"/>
      <c r="K52" s="529"/>
      <c r="L52" s="527"/>
      <c r="M52" s="471"/>
      <c r="N52" s="471"/>
      <c r="O52" s="471"/>
      <c r="P52" s="471"/>
      <c r="Q52" s="471"/>
      <c r="R52" s="471"/>
      <c r="S52" s="471"/>
      <c r="T52" s="471"/>
    </row>
    <row r="53" spans="1:20">
      <c r="A53" s="471"/>
      <c r="B53" s="471"/>
      <c r="C53" s="471"/>
      <c r="D53" s="471"/>
      <c r="E53" s="471"/>
      <c r="F53" s="471"/>
      <c r="G53" s="471"/>
      <c r="H53" s="471"/>
      <c r="I53" s="471"/>
      <c r="J53" s="471"/>
      <c r="K53" s="471"/>
      <c r="L53" s="471"/>
      <c r="M53" s="471"/>
      <c r="N53" s="471"/>
      <c r="O53" s="471"/>
      <c r="P53" s="471"/>
      <c r="Q53" s="471"/>
      <c r="R53" s="471"/>
      <c r="S53" s="471"/>
      <c r="T53" s="471"/>
    </row>
    <row r="54" spans="1:20">
      <c r="A54" s="471"/>
      <c r="B54" s="471"/>
      <c r="C54" s="471"/>
      <c r="D54" s="471"/>
      <c r="E54" s="471"/>
      <c r="F54" s="471"/>
      <c r="G54" s="471"/>
      <c r="H54" s="471"/>
      <c r="I54" s="471"/>
      <c r="J54" s="471"/>
      <c r="K54" s="471"/>
      <c r="L54" s="471"/>
      <c r="M54" s="471"/>
      <c r="N54" s="471"/>
      <c r="O54" s="471"/>
      <c r="P54" s="471"/>
      <c r="Q54" s="471"/>
      <c r="R54" s="471"/>
      <c r="S54" s="471"/>
      <c r="T54" s="471"/>
    </row>
    <row r="55" spans="1:20">
      <c r="A55" s="471"/>
      <c r="B55" s="471"/>
      <c r="C55" s="471"/>
      <c r="D55" s="471"/>
      <c r="E55" s="471"/>
      <c r="F55" s="471"/>
      <c r="G55" s="471"/>
      <c r="H55" s="471"/>
      <c r="I55" s="471"/>
      <c r="J55" s="471"/>
      <c r="K55" s="471"/>
      <c r="L55" s="471"/>
      <c r="M55" s="471"/>
      <c r="N55" s="471"/>
      <c r="O55" s="471"/>
      <c r="P55" s="471"/>
      <c r="Q55" s="471"/>
      <c r="R55" s="471"/>
      <c r="S55" s="471"/>
      <c r="T55" s="471"/>
    </row>
    <row r="56" spans="1:20">
      <c r="A56" s="471"/>
      <c r="B56" s="471"/>
      <c r="C56" s="471"/>
      <c r="D56" s="471"/>
      <c r="E56" s="471"/>
      <c r="F56" s="471"/>
      <c r="G56" s="471"/>
      <c r="H56" s="471"/>
      <c r="I56" s="471"/>
      <c r="J56" s="471"/>
      <c r="K56" s="471"/>
      <c r="L56" s="471"/>
      <c r="M56" s="471"/>
      <c r="N56" s="471"/>
      <c r="O56" s="471"/>
      <c r="P56" s="471"/>
      <c r="Q56" s="471"/>
      <c r="R56" s="471"/>
      <c r="S56" s="471"/>
      <c r="T56" s="471"/>
    </row>
    <row r="57" spans="1:20">
      <c r="A57" s="471"/>
      <c r="B57" s="471"/>
      <c r="C57" s="471"/>
      <c r="D57" s="471"/>
      <c r="E57" s="471"/>
      <c r="F57" s="471"/>
      <c r="G57" s="471"/>
      <c r="H57" s="471"/>
      <c r="I57" s="471"/>
      <c r="J57" s="471"/>
      <c r="K57" s="471"/>
      <c r="L57" s="471"/>
      <c r="M57" s="471"/>
      <c r="N57" s="471"/>
      <c r="O57" s="471"/>
      <c r="P57" s="471"/>
      <c r="Q57" s="471"/>
      <c r="R57" s="471"/>
      <c r="S57" s="471"/>
      <c r="T57" s="471"/>
    </row>
    <row r="58" spans="1:20">
      <c r="A58" s="471"/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</row>
    <row r="59" spans="1:20">
      <c r="A59" s="471"/>
      <c r="B59" s="471"/>
      <c r="C59" s="471"/>
      <c r="D59" s="471"/>
      <c r="E59" s="471"/>
      <c r="F59" s="471"/>
      <c r="G59" s="471"/>
      <c r="H59" s="471"/>
      <c r="I59" s="471"/>
      <c r="J59" s="471"/>
      <c r="K59" s="471"/>
      <c r="L59" s="471"/>
      <c r="M59" s="471"/>
      <c r="N59" s="471"/>
      <c r="O59" s="471"/>
      <c r="P59" s="471"/>
      <c r="Q59" s="471"/>
      <c r="R59" s="471"/>
      <c r="S59" s="471"/>
      <c r="T59" s="471"/>
    </row>
    <row r="60" spans="1:20">
      <c r="A60" s="471"/>
      <c r="B60" s="471"/>
      <c r="C60" s="471"/>
      <c r="D60" s="471"/>
      <c r="E60" s="471"/>
      <c r="F60" s="471"/>
      <c r="G60" s="471"/>
      <c r="H60" s="471"/>
      <c r="I60" s="471"/>
      <c r="J60" s="471"/>
      <c r="K60" s="471"/>
      <c r="L60" s="471"/>
      <c r="M60" s="471"/>
      <c r="N60" s="471"/>
      <c r="O60" s="471"/>
      <c r="P60" s="471"/>
      <c r="Q60" s="471"/>
      <c r="R60" s="471"/>
      <c r="S60" s="471"/>
      <c r="T60" s="471"/>
    </row>
    <row r="61" spans="1:20">
      <c r="A61" s="471"/>
      <c r="B61" s="471"/>
      <c r="C61" s="471"/>
      <c r="D61" s="471"/>
      <c r="E61" s="471"/>
      <c r="F61" s="471"/>
      <c r="G61" s="471"/>
      <c r="H61" s="471"/>
      <c r="I61" s="471"/>
      <c r="J61" s="471"/>
      <c r="K61" s="471"/>
      <c r="L61" s="471"/>
      <c r="M61" s="471"/>
      <c r="N61" s="471"/>
      <c r="O61" s="471"/>
      <c r="P61" s="471"/>
      <c r="Q61" s="471"/>
      <c r="R61" s="471"/>
      <c r="S61" s="471"/>
      <c r="T61" s="471"/>
    </row>
    <row r="62" spans="1:20">
      <c r="A62" s="471"/>
      <c r="B62" s="471"/>
      <c r="C62" s="471"/>
      <c r="D62" s="471"/>
      <c r="E62" s="471"/>
      <c r="F62" s="471"/>
      <c r="G62" s="471"/>
      <c r="H62" s="471"/>
      <c r="I62" s="471"/>
      <c r="J62" s="471"/>
      <c r="K62" s="471"/>
      <c r="L62" s="471"/>
      <c r="M62" s="471"/>
      <c r="N62" s="471"/>
      <c r="O62" s="471"/>
      <c r="P62" s="471"/>
      <c r="Q62" s="471"/>
      <c r="R62" s="471"/>
      <c r="S62" s="471"/>
      <c r="T62" s="471"/>
    </row>
    <row r="63" spans="1:20">
      <c r="A63" s="471"/>
      <c r="B63" s="471"/>
      <c r="C63" s="471"/>
      <c r="D63" s="471"/>
      <c r="E63" s="471"/>
      <c r="F63" s="471"/>
      <c r="G63" s="471"/>
      <c r="H63" s="471"/>
      <c r="I63" s="471"/>
      <c r="J63" s="471"/>
      <c r="K63" s="471"/>
      <c r="L63" s="471"/>
      <c r="M63" s="471"/>
      <c r="N63" s="471"/>
      <c r="O63" s="471"/>
      <c r="P63" s="471"/>
      <c r="Q63" s="471"/>
      <c r="R63" s="471"/>
      <c r="S63" s="471"/>
      <c r="T63" s="471"/>
    </row>
    <row r="64" spans="1:20">
      <c r="A64" s="471"/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1"/>
      <c r="Q64" s="471"/>
      <c r="R64" s="471"/>
      <c r="S64" s="471"/>
      <c r="T64" s="471"/>
    </row>
    <row r="65" spans="1:20">
      <c r="A65" s="471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1"/>
      <c r="Q65" s="471"/>
      <c r="R65" s="471"/>
      <c r="S65" s="471"/>
      <c r="T65" s="471"/>
    </row>
    <row r="66" spans="1:20">
      <c r="A66" s="471"/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  <c r="R66" s="471"/>
      <c r="S66" s="471"/>
      <c r="T66" s="471"/>
    </row>
    <row r="67" spans="1:20">
      <c r="A67" s="471"/>
      <c r="B67" s="471"/>
      <c r="C67" s="471"/>
      <c r="D67" s="471"/>
      <c r="E67" s="471"/>
      <c r="F67" s="471"/>
      <c r="G67" s="471"/>
      <c r="H67" s="471"/>
      <c r="I67" s="471"/>
      <c r="J67" s="471"/>
      <c r="K67" s="471"/>
      <c r="L67" s="471"/>
      <c r="M67" s="471"/>
      <c r="N67" s="471"/>
      <c r="O67" s="471"/>
      <c r="P67" s="471"/>
      <c r="Q67" s="471"/>
      <c r="R67" s="471"/>
      <c r="S67" s="471"/>
      <c r="T67" s="471"/>
    </row>
    <row r="68" spans="1:20">
      <c r="A68" s="471"/>
      <c r="B68" s="471"/>
      <c r="C68" s="471"/>
      <c r="D68" s="471"/>
      <c r="E68" s="471"/>
      <c r="F68" s="471"/>
      <c r="G68" s="471"/>
      <c r="H68" s="471"/>
      <c r="I68" s="471"/>
      <c r="J68" s="471"/>
      <c r="K68" s="471"/>
      <c r="L68" s="471"/>
      <c r="M68" s="471"/>
      <c r="N68" s="471"/>
      <c r="O68" s="471"/>
      <c r="P68" s="471"/>
      <c r="Q68" s="471"/>
      <c r="R68" s="471"/>
      <c r="S68" s="471"/>
      <c r="T68" s="471"/>
    </row>
    <row r="69" spans="1:20">
      <c r="A69" s="471"/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471"/>
      <c r="O69" s="471"/>
      <c r="P69" s="471"/>
      <c r="Q69" s="471"/>
      <c r="R69" s="471"/>
      <c r="S69" s="471"/>
      <c r="T69" s="471"/>
    </row>
    <row r="70" spans="1:20">
      <c r="A70" s="471"/>
      <c r="B70" s="471"/>
      <c r="C70" s="471"/>
      <c r="D70" s="471"/>
      <c r="E70" s="471"/>
      <c r="F70" s="471"/>
      <c r="G70" s="471"/>
      <c r="H70" s="471"/>
      <c r="I70" s="471"/>
      <c r="J70" s="471"/>
      <c r="K70" s="471"/>
      <c r="L70" s="471"/>
      <c r="M70" s="471"/>
      <c r="N70" s="471"/>
      <c r="O70" s="471"/>
      <c r="P70" s="471"/>
      <c r="Q70" s="471"/>
      <c r="R70" s="471"/>
      <c r="S70" s="471"/>
      <c r="T70" s="471"/>
    </row>
  </sheetData>
  <mergeCells count="7">
    <mergeCell ref="I2:J3"/>
    <mergeCell ref="D2:D3"/>
    <mergeCell ref="C2:C3"/>
    <mergeCell ref="E2:E3"/>
    <mergeCell ref="F2:F3"/>
    <mergeCell ref="G2:G3"/>
    <mergeCell ref="H2:H3"/>
  </mergeCells>
  <pageMargins left="0.7" right="0.7" top="0.75" bottom="0.75" header="0.3" footer="0.3"/>
  <pageSetup scale="76" orientation="portrait" r:id="rId1"/>
  <ignoredErrors>
    <ignoredError sqref="J15 J26 J37 J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Appendix 2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Table 4(b) Arenas Detail</vt:lpstr>
      <vt:lpstr>'Appendix 2'!Print_Area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2011-06-18T21:43:44Z</cp:lastPrinted>
  <dcterms:created xsi:type="dcterms:W3CDTF">2004-10-07T19:14:42Z</dcterms:created>
  <dcterms:modified xsi:type="dcterms:W3CDTF">2011-07-04T15:51:02Z</dcterms:modified>
</cp:coreProperties>
</file>