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80" windowHeight="7560" firstSheet="1" activeTab="1"/>
  </bookViews>
  <sheets>
    <sheet name="TTC" sheetId="2" state="hidden" r:id="rId1"/>
    <sheet name="WT" sheetId="1" r:id="rId2"/>
  </sheets>
  <externalReferences>
    <externalReference r:id="rId3"/>
    <externalReference r:id="rId4"/>
  </externalReferences>
  <definedNames>
    <definedName name="_xlnm.Print_Area" localSheetId="1">WT!$B$1:$L$38</definedName>
  </definedNames>
  <calcPr calcId="125725"/>
</workbook>
</file>

<file path=xl/calcChain.xml><?xml version="1.0" encoding="utf-8"?>
<calcChain xmlns="http://schemas.openxmlformats.org/spreadsheetml/2006/main">
  <c r="H43" i="2"/>
  <c r="G43"/>
  <c r="F43"/>
  <c r="E43"/>
  <c r="L38"/>
  <c r="I38"/>
  <c r="J38" s="1"/>
  <c r="H32"/>
  <c r="G32"/>
  <c r="E32"/>
  <c r="D32"/>
  <c r="J30"/>
  <c r="I30"/>
  <c r="J29"/>
  <c r="I29"/>
  <c r="J28"/>
  <c r="I28"/>
  <c r="J27"/>
  <c r="I27"/>
  <c r="L26"/>
  <c r="L32" s="1"/>
  <c r="O32" s="1"/>
  <c r="K26"/>
  <c r="K32" s="1"/>
  <c r="N32" s="1"/>
  <c r="I26"/>
  <c r="J26" s="1"/>
  <c r="F26"/>
  <c r="F32" s="1"/>
  <c r="J25"/>
  <c r="I25"/>
  <c r="J24"/>
  <c r="I24"/>
  <c r="J23"/>
  <c r="I23"/>
  <c r="J22"/>
  <c r="I22"/>
  <c r="I32" s="1"/>
  <c r="J32" s="1"/>
  <c r="L20"/>
  <c r="L34" s="1"/>
  <c r="K20"/>
  <c r="N20" s="1"/>
  <c r="H20"/>
  <c r="H34" s="1"/>
  <c r="H42" s="1"/>
  <c r="G20"/>
  <c r="G34" s="1"/>
  <c r="G42" s="1"/>
  <c r="E20"/>
  <c r="E34" s="1"/>
  <c r="E42" s="1"/>
  <c r="D20"/>
  <c r="D34" s="1"/>
  <c r="J18"/>
  <c r="I18"/>
  <c r="I17"/>
  <c r="J17" s="1"/>
  <c r="H17"/>
  <c r="J16"/>
  <c r="I16"/>
  <c r="J15"/>
  <c r="I15"/>
  <c r="J14"/>
  <c r="I14"/>
  <c r="J13"/>
  <c r="I13"/>
  <c r="J12"/>
  <c r="I12"/>
  <c r="F11"/>
  <c r="I11" s="1"/>
  <c r="H42" i="1"/>
  <c r="G42"/>
  <c r="F42"/>
  <c r="E42"/>
  <c r="J37"/>
  <c r="I37"/>
  <c r="L31"/>
  <c r="K31"/>
  <c r="H31"/>
  <c r="G31"/>
  <c r="F31"/>
  <c r="E31"/>
  <c r="D31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I31" s="1"/>
  <c r="L19"/>
  <c r="L33" s="1"/>
  <c r="K19"/>
  <c r="K33" s="1"/>
  <c r="H19"/>
  <c r="H33" s="1"/>
  <c r="H41" s="1"/>
  <c r="G19"/>
  <c r="G33" s="1"/>
  <c r="G41" s="1"/>
  <c r="F19"/>
  <c r="F33" s="1"/>
  <c r="F41" s="1"/>
  <c r="E19"/>
  <c r="E33" s="1"/>
  <c r="D19"/>
  <c r="D33" s="1"/>
  <c r="J17"/>
  <c r="I17"/>
  <c r="I16"/>
  <c r="J16" s="1"/>
  <c r="J15"/>
  <c r="I15"/>
  <c r="J14"/>
  <c r="I14"/>
  <c r="I13"/>
  <c r="J13" s="1"/>
  <c r="J12"/>
  <c r="I12"/>
  <c r="I11"/>
  <c r="J11" s="1"/>
  <c r="I10"/>
  <c r="I19" s="1"/>
  <c r="I20" i="2" l="1"/>
  <c r="J11"/>
  <c r="F20"/>
  <c r="F34" s="1"/>
  <c r="F42" s="1"/>
  <c r="O20"/>
  <c r="K34"/>
  <c r="E41" i="1"/>
  <c r="I33"/>
  <c r="J33" s="1"/>
  <c r="J19"/>
  <c r="J31"/>
  <c r="J10"/>
  <c r="K47" i="2" l="1"/>
  <c r="N34"/>
  <c r="K42" s="1"/>
  <c r="I34"/>
  <c r="J20"/>
  <c r="J34" s="1"/>
  <c r="O34"/>
  <c r="L42" s="1"/>
  <c r="L47"/>
</calcChain>
</file>

<file path=xl/sharedStrings.xml><?xml version="1.0" encoding="utf-8"?>
<sst xmlns="http://schemas.openxmlformats.org/spreadsheetml/2006/main" count="111" uniqueCount="46">
  <si>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</si>
  <si>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</si>
  <si>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</si>
  <si>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</si>
  <si>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</si>
  <si>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</si>
  <si>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</si>
  <si>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</si>
  <si>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</si>
  <si>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</si>
  <si>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</si>
  <si>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</si>
  <si>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</si>
  <si>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</si>
  <si>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</si>
  <si>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</si>
  <si>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</si>
  <si>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</si>
  <si>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</si>
  <si>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</si>
  <si>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</si>
  <si>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</si>
  <si>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</si>
  <si>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</si>
  <si>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</si>
  <si>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</si>
  <si>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</si>
  <si>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</si>
  <si>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</si>
  <si>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</si>
  <si>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</si>
  <si>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</si>
  <si>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</si>
  <si>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</si>
  <si>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</si>
  <si>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</si>
  <si>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Verify $</t>
  </si>
  <si>
    <t>Verify Pos</t>
  </si>
  <si>
    <t>Program Summary By Expenditure Category</t>
  </si>
  <si>
    <t>N/A</t>
  </si>
  <si>
    <t>Check $</t>
  </si>
  <si>
    <t>Check Pos</t>
  </si>
  <si>
    <t>Toronto Transit Commission - Conventional</t>
  </si>
  <si>
    <t>2009</t>
  </si>
  <si>
    <t>Program Summary by Expenditure Category</t>
  </si>
  <si>
    <t>Toronto Transit Commission - Wheel Trans</t>
  </si>
</sst>
</file>

<file path=xl/styles.xml><?xml version="1.0" encoding="utf-8"?>
<styleSheet xmlns="http://schemas.openxmlformats.org/spreadsheetml/2006/main">
  <numFmts count="8">
    <numFmt numFmtId="164" formatCode="[$-409]mmmm\ d\,\ yyyy;@"/>
    <numFmt numFmtId="165" formatCode="_-* #,##0.00_-;\-* #,##0.00_-;_-* &quot;-&quot;??_-;_-@_-"/>
    <numFmt numFmtId="166" formatCode="_-* #,##0.0_-;\-* #,##0.0_-;_-* &quot;-&quot;??_-;_-@_-"/>
    <numFmt numFmtId="167" formatCode="0_)"/>
    <numFmt numFmtId="168" formatCode="#,##0.0_);\(#,##0.0\);_-@_-"/>
    <numFmt numFmtId="169" formatCode="#,##0.0_);[Red]\(#,##0.0\)"/>
    <numFmt numFmtId="170" formatCode="#,##0.0;[Red]\(#,##0.0\)"/>
    <numFmt numFmtId="171" formatCode="0.0%;[Red]\(0.0%\)"/>
  </numFmts>
  <fonts count="8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164" fontId="0" fillId="0" borderId="0"/>
    <xf numFmtId="165" fontId="1" fillId="0" borderId="0" applyFont="0" applyFill="0" applyBorder="0" applyAlignment="0" applyProtection="0"/>
    <xf numFmtId="164" fontId="1" fillId="0" borderId="0"/>
    <xf numFmtId="0" fontId="1" fillId="0" borderId="0"/>
  </cellStyleXfs>
  <cellXfs count="171">
    <xf numFmtId="164" fontId="0" fillId="0" borderId="0" xfId="0"/>
    <xf numFmtId="164" fontId="0" fillId="0" borderId="0" xfId="0" applyNumberFormat="1"/>
    <xf numFmtId="164" fontId="3" fillId="0" borderId="0" xfId="0" applyNumberFormat="1" applyFont="1"/>
    <xf numFmtId="164" fontId="3" fillId="0" borderId="0" xfId="0" applyFont="1"/>
    <xf numFmtId="164" fontId="4" fillId="0" borderId="1" xfId="2" applyFont="1" applyFill="1" applyBorder="1" applyProtection="1"/>
    <xf numFmtId="164" fontId="4" fillId="0" borderId="2" xfId="2" applyFont="1" applyFill="1" applyBorder="1" applyProtection="1"/>
    <xf numFmtId="164" fontId="4" fillId="0" borderId="3" xfId="2" applyFont="1" applyFill="1" applyBorder="1" applyProtection="1"/>
    <xf numFmtId="164" fontId="4" fillId="0" borderId="4" xfId="2" applyFont="1" applyFill="1" applyBorder="1" applyProtection="1"/>
    <xf numFmtId="164" fontId="4" fillId="2" borderId="4" xfId="2" applyFont="1" applyFill="1" applyBorder="1" applyProtection="1"/>
    <xf numFmtId="164" fontId="4" fillId="2" borderId="5" xfId="2" applyFont="1" applyFill="1" applyBorder="1" applyAlignment="1" applyProtection="1">
      <alignment horizontal="left"/>
    </xf>
    <xf numFmtId="166" fontId="4" fillId="2" borderId="5" xfId="1" applyNumberFormat="1" applyFont="1" applyFill="1" applyBorder="1" applyProtection="1"/>
    <xf numFmtId="166" fontId="4" fillId="0" borderId="6" xfId="1" applyNumberFormat="1" applyFont="1" applyFill="1" applyBorder="1" applyProtection="1"/>
    <xf numFmtId="164" fontId="4" fillId="0" borderId="6" xfId="2" applyFont="1" applyFill="1" applyBorder="1" applyProtection="1"/>
    <xf numFmtId="164" fontId="4" fillId="0" borderId="7" xfId="2" applyFont="1" applyBorder="1" applyProtection="1"/>
    <xf numFmtId="164" fontId="4" fillId="0" borderId="8" xfId="2" applyFont="1" applyBorder="1" applyProtection="1"/>
    <xf numFmtId="167" fontId="4" fillId="0" borderId="9" xfId="2" applyNumberFormat="1" applyFont="1" applyFill="1" applyBorder="1" applyAlignment="1" applyProtection="1">
      <alignment horizontal="center"/>
    </xf>
    <xf numFmtId="164" fontId="4" fillId="0" borderId="10" xfId="2" quotePrefix="1" applyFont="1" applyFill="1" applyBorder="1" applyAlignment="1" applyProtection="1">
      <alignment horizontal="center"/>
    </xf>
    <xf numFmtId="164" fontId="4" fillId="2" borderId="10" xfId="2" quotePrefix="1" applyFont="1" applyFill="1" applyBorder="1" applyAlignment="1" applyProtection="1">
      <alignment horizontal="center"/>
    </xf>
    <xf numFmtId="167" fontId="4" fillId="0" borderId="11" xfId="2" applyNumberFormat="1" applyFont="1" applyFill="1" applyBorder="1" applyAlignment="1" applyProtection="1">
      <alignment horizontal="centerContinuous"/>
    </xf>
    <xf numFmtId="167" fontId="4" fillId="0" borderId="11" xfId="2" applyNumberFormat="1" applyFont="1" applyFill="1" applyBorder="1" applyAlignment="1" applyProtection="1">
      <alignment horizontal="center"/>
    </xf>
    <xf numFmtId="164" fontId="4" fillId="0" borderId="9" xfId="2" applyFont="1" applyFill="1" applyBorder="1" applyAlignment="1" applyProtection="1">
      <alignment horizontal="center"/>
    </xf>
    <xf numFmtId="164" fontId="4" fillId="0" borderId="10" xfId="2" applyFont="1" applyFill="1" applyBorder="1" applyAlignment="1" applyProtection="1">
      <alignment horizontal="center"/>
    </xf>
    <xf numFmtId="164" fontId="4" fillId="2" borderId="10" xfId="2" applyFont="1" applyFill="1" applyBorder="1" applyAlignment="1" applyProtection="1">
      <alignment horizontal="center"/>
    </xf>
    <xf numFmtId="164" fontId="4" fillId="0" borderId="11" xfId="2" quotePrefix="1" applyFont="1" applyFill="1" applyBorder="1" applyAlignment="1" applyProtection="1">
      <alignment horizontal="center"/>
    </xf>
    <xf numFmtId="164" fontId="4" fillId="0" borderId="12" xfId="2" applyFont="1" applyFill="1" applyBorder="1" applyAlignment="1" applyProtection="1">
      <alignment horizontal="center"/>
    </xf>
    <xf numFmtId="164" fontId="4" fillId="0" borderId="13" xfId="2" applyFont="1" applyFill="1" applyBorder="1" applyAlignment="1" applyProtection="1">
      <alignment horizontal="center"/>
    </xf>
    <xf numFmtId="164" fontId="4" fillId="2" borderId="13" xfId="2" applyFont="1" applyFill="1" applyBorder="1" applyAlignment="1" applyProtection="1">
      <alignment horizontal="center"/>
    </xf>
    <xf numFmtId="164" fontId="4" fillId="0" borderId="15" xfId="2" applyFont="1" applyFill="1" applyBorder="1" applyAlignment="1" applyProtection="1">
      <alignment horizontal="center"/>
    </xf>
    <xf numFmtId="164" fontId="4" fillId="0" borderId="16" xfId="2" applyFont="1" applyFill="1" applyBorder="1" applyProtection="1"/>
    <xf numFmtId="164" fontId="7" fillId="0" borderId="17" xfId="2" applyFont="1" applyFill="1" applyBorder="1" applyProtection="1"/>
    <xf numFmtId="164" fontId="4" fillId="0" borderId="12" xfId="2" applyFont="1" applyFill="1" applyBorder="1" applyAlignment="1" applyProtection="1">
      <alignment horizontal="center" vertical="center"/>
    </xf>
    <xf numFmtId="164" fontId="4" fillId="0" borderId="13" xfId="2" applyFont="1" applyFill="1" applyBorder="1" applyAlignment="1" applyProtection="1">
      <alignment horizontal="center" vertical="center"/>
    </xf>
    <xf numFmtId="164" fontId="4" fillId="2" borderId="13" xfId="2" applyFont="1" applyFill="1" applyBorder="1" applyAlignment="1" applyProtection="1">
      <alignment horizontal="center" vertical="center"/>
    </xf>
    <xf numFmtId="164" fontId="4" fillId="2" borderId="14" xfId="2" applyFont="1" applyFill="1" applyBorder="1" applyAlignment="1" applyProtection="1">
      <alignment horizontal="center" vertical="center"/>
    </xf>
    <xf numFmtId="166" fontId="4" fillId="2" borderId="14" xfId="1" applyNumberFormat="1" applyFont="1" applyFill="1" applyBorder="1" applyAlignment="1" applyProtection="1">
      <alignment horizontal="center" vertical="center"/>
    </xf>
    <xf numFmtId="164" fontId="4" fillId="0" borderId="15" xfId="2" applyFont="1" applyFill="1" applyBorder="1" applyAlignment="1" applyProtection="1">
      <alignment horizontal="center" vertical="center"/>
    </xf>
    <xf numFmtId="168" fontId="4" fillId="0" borderId="7" xfId="2" applyNumberFormat="1" applyFont="1" applyFill="1" applyBorder="1" applyProtection="1"/>
    <xf numFmtId="168" fontId="4" fillId="0" borderId="8" xfId="2" applyNumberFormat="1" applyFont="1" applyFill="1" applyBorder="1" applyProtection="1"/>
    <xf numFmtId="168" fontId="3" fillId="0" borderId="9" xfId="2" applyNumberFormat="1" applyFont="1" applyFill="1" applyBorder="1" applyAlignment="1" applyProtection="1">
      <alignment horizontal="center"/>
    </xf>
    <xf numFmtId="168" fontId="3" fillId="0" borderId="10" xfId="2" applyNumberFormat="1" applyFont="1" applyFill="1" applyBorder="1" applyAlignment="1" applyProtection="1">
      <alignment horizontal="center"/>
    </xf>
    <xf numFmtId="168" fontId="3" fillId="2" borderId="10" xfId="2" applyNumberFormat="1" applyFont="1" applyFill="1" applyBorder="1" applyAlignment="1" applyProtection="1">
      <alignment horizontal="center"/>
    </xf>
    <xf numFmtId="168" fontId="3" fillId="2" borderId="18" xfId="2" applyNumberFormat="1" applyFont="1" applyFill="1" applyBorder="1" applyAlignment="1" applyProtection="1">
      <alignment horizontal="center"/>
    </xf>
    <xf numFmtId="168" fontId="3" fillId="2" borderId="0" xfId="1" applyNumberFormat="1" applyFont="1" applyFill="1" applyBorder="1" applyAlignment="1" applyProtection="1">
      <alignment horizontal="center"/>
    </xf>
    <xf numFmtId="169" fontId="3" fillId="0" borderId="11" xfId="1" applyNumberFormat="1" applyFont="1" applyFill="1" applyBorder="1" applyAlignment="1" applyProtection="1">
      <alignment horizontal="center"/>
    </xf>
    <xf numFmtId="168" fontId="3" fillId="0" borderId="11" xfId="2" applyNumberFormat="1" applyFont="1" applyFill="1" applyBorder="1" applyAlignment="1" applyProtection="1">
      <alignment horizontal="center"/>
    </xf>
    <xf numFmtId="168" fontId="3" fillId="0" borderId="8" xfId="2" applyNumberFormat="1" applyFont="1" applyFill="1" applyBorder="1" applyProtection="1"/>
    <xf numFmtId="170" fontId="3" fillId="0" borderId="9" xfId="2" applyNumberFormat="1" applyFont="1" applyFill="1" applyBorder="1" applyAlignment="1" applyProtection="1">
      <alignment horizontal="center"/>
    </xf>
    <xf numFmtId="170" fontId="3" fillId="0" borderId="10" xfId="2" applyNumberFormat="1" applyFont="1" applyFill="1" applyBorder="1" applyAlignment="1" applyProtection="1">
      <alignment horizontal="center"/>
    </xf>
    <xf numFmtId="170" fontId="3" fillId="2" borderId="10" xfId="2" applyNumberFormat="1" applyFont="1" applyFill="1" applyBorder="1" applyAlignment="1" applyProtection="1">
      <alignment horizontal="center"/>
    </xf>
    <xf numFmtId="170" fontId="3" fillId="2" borderId="18" xfId="2" applyNumberFormat="1" applyFont="1" applyFill="1" applyBorder="1" applyAlignment="1" applyProtection="1">
      <alignment horizontal="center"/>
    </xf>
    <xf numFmtId="171" fontId="3" fillId="2" borderId="0" xfId="1" applyNumberFormat="1" applyFont="1" applyFill="1" applyBorder="1" applyAlignment="1" applyProtection="1">
      <alignment horizontal="center"/>
    </xf>
    <xf numFmtId="170" fontId="3" fillId="0" borderId="11" xfId="2" applyNumberFormat="1" applyFont="1" applyFill="1" applyBorder="1" applyAlignment="1" applyProtection="1">
      <alignment horizontal="center"/>
    </xf>
    <xf numFmtId="170" fontId="3" fillId="0" borderId="19" xfId="2" applyNumberFormat="1" applyFont="1" applyFill="1" applyBorder="1" applyAlignment="1" applyProtection="1">
      <alignment horizontal="center"/>
    </xf>
    <xf numFmtId="170" fontId="3" fillId="0" borderId="20" xfId="2" applyNumberFormat="1" applyFont="1" applyFill="1" applyBorder="1" applyAlignment="1" applyProtection="1">
      <alignment horizontal="center"/>
    </xf>
    <xf numFmtId="170" fontId="3" fillId="2" borderId="20" xfId="2" applyNumberFormat="1" applyFont="1" applyFill="1" applyBorder="1" applyAlignment="1" applyProtection="1">
      <alignment horizontal="center"/>
    </xf>
    <xf numFmtId="170" fontId="3" fillId="2" borderId="21" xfId="2" applyNumberFormat="1" applyFont="1" applyFill="1" applyBorder="1" applyAlignment="1" applyProtection="1">
      <alignment horizontal="center"/>
    </xf>
    <xf numFmtId="171" fontId="3" fillId="2" borderId="22" xfId="1" applyNumberFormat="1" applyFont="1" applyFill="1" applyBorder="1" applyAlignment="1" applyProtection="1">
      <alignment horizontal="center"/>
    </xf>
    <xf numFmtId="169" fontId="3" fillId="0" borderId="23" xfId="1" applyNumberFormat="1" applyFont="1" applyFill="1" applyBorder="1" applyAlignment="1" applyProtection="1">
      <alignment horizontal="center"/>
    </xf>
    <xf numFmtId="170" fontId="3" fillId="0" borderId="23" xfId="2" applyNumberFormat="1" applyFont="1" applyFill="1" applyBorder="1" applyAlignment="1" applyProtection="1">
      <alignment horizontal="center"/>
    </xf>
    <xf numFmtId="168" fontId="4" fillId="0" borderId="7" xfId="2" applyNumberFormat="1" applyFont="1" applyFill="1" applyBorder="1" applyAlignment="1" applyProtection="1">
      <alignment vertical="center"/>
    </xf>
    <xf numFmtId="168" fontId="4" fillId="0" borderId="8" xfId="2" applyNumberFormat="1" applyFont="1" applyFill="1" applyBorder="1" applyAlignment="1" applyProtection="1">
      <alignment vertical="center"/>
    </xf>
    <xf numFmtId="170" fontId="3" fillId="0" borderId="12" xfId="2" applyNumberFormat="1" applyFont="1" applyFill="1" applyBorder="1" applyAlignment="1" applyProtection="1">
      <alignment horizontal="center" vertical="center"/>
    </xf>
    <xf numFmtId="170" fontId="3" fillId="0" borderId="13" xfId="2" applyNumberFormat="1" applyFont="1" applyFill="1" applyBorder="1" applyAlignment="1" applyProtection="1">
      <alignment horizontal="center" vertical="center"/>
    </xf>
    <xf numFmtId="170" fontId="3" fillId="2" borderId="13" xfId="2" applyNumberFormat="1" applyFont="1" applyFill="1" applyBorder="1" applyAlignment="1" applyProtection="1">
      <alignment horizontal="center" vertical="center"/>
    </xf>
    <xf numFmtId="170" fontId="3" fillId="2" borderId="24" xfId="2" applyNumberFormat="1" applyFont="1" applyFill="1" applyBorder="1" applyAlignment="1" applyProtection="1">
      <alignment horizontal="center"/>
    </xf>
    <xf numFmtId="171" fontId="3" fillId="2" borderId="25" xfId="1" applyNumberFormat="1" applyFont="1" applyFill="1" applyBorder="1" applyAlignment="1" applyProtection="1">
      <alignment horizontal="center"/>
    </xf>
    <xf numFmtId="170" fontId="3" fillId="0" borderId="15" xfId="2" applyNumberFormat="1" applyFont="1" applyFill="1" applyBorder="1" applyAlignment="1" applyProtection="1">
      <alignment horizontal="center" vertical="center"/>
    </xf>
    <xf numFmtId="170" fontId="3" fillId="2" borderId="26" xfId="2" applyNumberFormat="1" applyFont="1" applyFill="1" applyBorder="1" applyAlignment="1" applyProtection="1">
      <alignment horizontal="center"/>
    </xf>
    <xf numFmtId="171" fontId="3" fillId="2" borderId="27" xfId="1" applyNumberFormat="1" applyFont="1" applyFill="1" applyBorder="1" applyAlignment="1" applyProtection="1">
      <alignment horizontal="center"/>
    </xf>
    <xf numFmtId="170" fontId="3" fillId="2" borderId="28" xfId="2" applyNumberFormat="1" applyFont="1" applyFill="1" applyBorder="1" applyAlignment="1" applyProtection="1">
      <alignment horizontal="center"/>
    </xf>
    <xf numFmtId="169" fontId="3" fillId="0" borderId="15" xfId="1" applyNumberFormat="1" applyFont="1" applyFill="1" applyBorder="1" applyAlignment="1" applyProtection="1">
      <alignment horizontal="center" vertical="center"/>
    </xf>
    <xf numFmtId="170" fontId="3" fillId="2" borderId="10" xfId="2" applyNumberFormat="1" applyFont="1" applyFill="1" applyBorder="1" applyAlignment="1" applyProtection="1">
      <alignment horizontal="center" vertical="center"/>
    </xf>
    <xf numFmtId="170" fontId="3" fillId="2" borderId="29" xfId="2" applyNumberFormat="1" applyFont="1" applyFill="1" applyBorder="1" applyAlignment="1" applyProtection="1">
      <alignment horizontal="center"/>
    </xf>
    <xf numFmtId="171" fontId="3" fillId="2" borderId="30" xfId="1" applyNumberFormat="1" applyFont="1" applyFill="1" applyBorder="1" applyAlignment="1" applyProtection="1">
      <alignment horizontal="center"/>
    </xf>
    <xf numFmtId="168" fontId="4" fillId="0" borderId="7" xfId="2" applyNumberFormat="1" applyFont="1" applyFill="1" applyBorder="1" applyAlignment="1" applyProtection="1">
      <alignment vertical="top"/>
    </xf>
    <xf numFmtId="168" fontId="4" fillId="0" borderId="8" xfId="2" applyNumberFormat="1" applyFont="1" applyFill="1" applyBorder="1" applyAlignment="1" applyProtection="1">
      <alignment vertical="top"/>
    </xf>
    <xf numFmtId="170" fontId="3" fillId="0" borderId="9" xfId="2" applyNumberFormat="1" applyFont="1" applyFill="1" applyBorder="1" applyAlignment="1" applyProtection="1">
      <alignment horizontal="center" vertical="top"/>
    </xf>
    <xf numFmtId="170" fontId="3" fillId="0" borderId="10" xfId="2" applyNumberFormat="1" applyFont="1" applyFill="1" applyBorder="1" applyAlignment="1" applyProtection="1">
      <alignment horizontal="center" vertical="top"/>
    </xf>
    <xf numFmtId="170" fontId="3" fillId="2" borderId="10" xfId="2" applyNumberFormat="1" applyFont="1" applyFill="1" applyBorder="1" applyAlignment="1" applyProtection="1">
      <alignment horizontal="center" vertical="top"/>
    </xf>
    <xf numFmtId="170" fontId="3" fillId="2" borderId="18" xfId="2" applyNumberFormat="1" applyFont="1" applyFill="1" applyBorder="1" applyAlignment="1" applyProtection="1">
      <alignment horizontal="center" vertical="top"/>
    </xf>
    <xf numFmtId="171" fontId="3" fillId="2" borderId="30" xfId="1" applyNumberFormat="1" applyFont="1" applyFill="1" applyBorder="1" applyAlignment="1" applyProtection="1">
      <alignment horizontal="center" vertical="top"/>
    </xf>
    <xf numFmtId="169" fontId="3" fillId="0" borderId="11" xfId="1" applyNumberFormat="1" applyFont="1" applyFill="1" applyBorder="1" applyAlignment="1" applyProtection="1">
      <alignment horizontal="center" vertical="top"/>
    </xf>
    <xf numFmtId="170" fontId="3" fillId="0" borderId="11" xfId="2" applyNumberFormat="1" applyFont="1" applyFill="1" applyBorder="1" applyAlignment="1" applyProtection="1">
      <alignment horizontal="center" vertical="top"/>
    </xf>
    <xf numFmtId="168" fontId="4" fillId="0" borderId="31" xfId="2" quotePrefix="1" applyNumberFormat="1" applyFont="1" applyFill="1" applyBorder="1" applyProtection="1"/>
    <xf numFmtId="168" fontId="4" fillId="0" borderId="32" xfId="2" applyNumberFormat="1" applyFont="1" applyFill="1" applyBorder="1" applyProtection="1"/>
    <xf numFmtId="170" fontId="3" fillId="0" borderId="33" xfId="2" applyNumberFormat="1" applyFont="1" applyFill="1" applyBorder="1" applyAlignment="1" applyProtection="1">
      <alignment horizontal="center"/>
    </xf>
    <xf numFmtId="170" fontId="3" fillId="0" borderId="34" xfId="2" applyNumberFormat="1" applyFont="1" applyFill="1" applyBorder="1" applyAlignment="1" applyProtection="1">
      <alignment horizontal="center"/>
    </xf>
    <xf numFmtId="170" fontId="3" fillId="2" borderId="34" xfId="2" applyNumberFormat="1" applyFont="1" applyFill="1" applyBorder="1" applyAlignment="1" applyProtection="1">
      <alignment horizontal="center"/>
    </xf>
    <xf numFmtId="170" fontId="3" fillId="2" borderId="35" xfId="2" applyNumberFormat="1" applyFont="1" applyFill="1" applyBorder="1" applyAlignment="1" applyProtection="1">
      <alignment horizontal="center"/>
    </xf>
    <xf numFmtId="171" fontId="3" fillId="2" borderId="36" xfId="1" applyNumberFormat="1" applyFont="1" applyFill="1" applyBorder="1" applyAlignment="1" applyProtection="1">
      <alignment horizontal="center"/>
    </xf>
    <xf numFmtId="169" fontId="3" fillId="0" borderId="37" xfId="1" applyNumberFormat="1" applyFont="1" applyFill="1" applyBorder="1" applyAlignment="1" applyProtection="1">
      <alignment horizontal="center"/>
    </xf>
    <xf numFmtId="170" fontId="3" fillId="0" borderId="37" xfId="2" applyNumberFormat="1" applyFont="1" applyFill="1" applyBorder="1" applyAlignment="1" applyProtection="1">
      <alignment horizontal="center"/>
    </xf>
    <xf numFmtId="168" fontId="4" fillId="0" borderId="1" xfId="2" applyNumberFormat="1" applyFont="1" applyFill="1" applyBorder="1" applyProtection="1"/>
    <xf numFmtId="168" fontId="4" fillId="0" borderId="8" xfId="2" applyNumberFormat="1" applyFont="1" applyFill="1" applyBorder="1" applyAlignment="1" applyProtection="1"/>
    <xf numFmtId="168" fontId="4" fillId="0" borderId="7" xfId="2" quotePrefix="1" applyNumberFormat="1" applyFont="1" applyFill="1" applyBorder="1" applyAlignment="1" applyProtection="1">
      <alignment vertical="center"/>
    </xf>
    <xf numFmtId="168" fontId="3" fillId="0" borderId="8" xfId="2" applyNumberFormat="1" applyFont="1" applyFill="1" applyBorder="1" applyAlignment="1" applyProtection="1">
      <alignment vertical="center"/>
    </xf>
    <xf numFmtId="170" fontId="3" fillId="0" borderId="9" xfId="2" applyNumberFormat="1" applyFont="1" applyFill="1" applyBorder="1" applyAlignment="1" applyProtection="1">
      <alignment horizontal="center" vertical="center"/>
    </xf>
    <xf numFmtId="170" fontId="3" fillId="0" borderId="10" xfId="2" applyNumberFormat="1" applyFont="1" applyFill="1" applyBorder="1" applyAlignment="1" applyProtection="1">
      <alignment horizontal="center" vertical="center"/>
    </xf>
    <xf numFmtId="170" fontId="3" fillId="3" borderId="10" xfId="2" applyNumberFormat="1" applyFont="1" applyFill="1" applyBorder="1" applyAlignment="1" applyProtection="1">
      <alignment horizontal="center" vertical="center"/>
    </xf>
    <xf numFmtId="168" fontId="4" fillId="0" borderId="31" xfId="2" applyNumberFormat="1" applyFont="1" applyFill="1" applyBorder="1" applyProtection="1"/>
    <xf numFmtId="168" fontId="3" fillId="0" borderId="32" xfId="2" applyNumberFormat="1" applyFont="1" applyFill="1" applyBorder="1" applyProtection="1"/>
    <xf numFmtId="170" fontId="3" fillId="2" borderId="38" xfId="2" applyNumberFormat="1" applyFont="1" applyFill="1" applyBorder="1" applyAlignment="1" applyProtection="1">
      <alignment horizontal="center"/>
    </xf>
    <xf numFmtId="171" fontId="3" fillId="2" borderId="35" xfId="1" applyNumberFormat="1" applyFont="1" applyFill="1" applyBorder="1" applyAlignment="1" applyProtection="1">
      <alignment horizontal="center"/>
    </xf>
    <xf numFmtId="169" fontId="3" fillId="0" borderId="39" xfId="1" applyNumberFormat="1" applyFont="1" applyFill="1" applyBorder="1" applyAlignment="1" applyProtection="1">
      <alignment horizontal="center"/>
    </xf>
    <xf numFmtId="170" fontId="3" fillId="0" borderId="39" xfId="2" applyNumberFormat="1" applyFont="1" applyFill="1" applyBorder="1" applyAlignment="1" applyProtection="1">
      <alignment horizontal="center"/>
    </xf>
    <xf numFmtId="164" fontId="3" fillId="0" borderId="0" xfId="0" applyFont="1" applyFill="1"/>
    <xf numFmtId="169" fontId="3" fillId="0" borderId="0" xfId="0" applyNumberFormat="1" applyFont="1"/>
    <xf numFmtId="169" fontId="0" fillId="0" borderId="0" xfId="0" applyNumberFormat="1"/>
    <xf numFmtId="164" fontId="3" fillId="0" borderId="0" xfId="0" applyFont="1" applyAlignment="1">
      <alignment horizontal="right"/>
    </xf>
    <xf numFmtId="164" fontId="0" fillId="0" borderId="0" xfId="0" applyAlignment="1">
      <alignment horizontal="right"/>
    </xf>
    <xf numFmtId="164" fontId="4" fillId="0" borderId="9" xfId="2" quotePrefix="1" applyFont="1" applyFill="1" applyBorder="1" applyAlignment="1" applyProtection="1">
      <alignment horizontal="center"/>
    </xf>
    <xf numFmtId="170" fontId="3" fillId="0" borderId="9" xfId="2" applyNumberFormat="1" applyFont="1" applyFill="1" applyBorder="1" applyAlignment="1" applyProtection="1">
      <alignment horizontal="right"/>
    </xf>
    <xf numFmtId="170" fontId="3" fillId="0" borderId="10" xfId="2" applyNumberFormat="1" applyFont="1" applyFill="1" applyBorder="1" applyAlignment="1" applyProtection="1">
      <alignment horizontal="right"/>
    </xf>
    <xf numFmtId="170" fontId="3" fillId="2" borderId="10" xfId="2" applyNumberFormat="1" applyFont="1" applyFill="1" applyBorder="1" applyAlignment="1" applyProtection="1">
      <alignment horizontal="right"/>
    </xf>
    <xf numFmtId="170" fontId="3" fillId="3" borderId="10" xfId="2" applyNumberFormat="1" applyFont="1" applyFill="1" applyBorder="1" applyAlignment="1" applyProtection="1">
      <alignment horizontal="right"/>
    </xf>
    <xf numFmtId="170" fontId="3" fillId="2" borderId="18" xfId="2" applyNumberFormat="1" applyFont="1" applyFill="1" applyBorder="1" applyAlignment="1" applyProtection="1">
      <alignment horizontal="right"/>
    </xf>
    <xf numFmtId="171" fontId="3" fillId="2" borderId="0" xfId="1" applyNumberFormat="1" applyFont="1" applyFill="1" applyBorder="1" applyAlignment="1" applyProtection="1">
      <alignment horizontal="right"/>
    </xf>
    <xf numFmtId="169" fontId="3" fillId="0" borderId="11" xfId="1" applyNumberFormat="1" applyFont="1" applyFill="1" applyBorder="1" applyAlignment="1" applyProtection="1">
      <alignment horizontal="right"/>
    </xf>
    <xf numFmtId="170" fontId="3" fillId="0" borderId="11" xfId="2" applyNumberFormat="1" applyFont="1" applyFill="1" applyBorder="1" applyAlignment="1" applyProtection="1">
      <alignment horizontal="right"/>
    </xf>
    <xf numFmtId="170" fontId="3" fillId="0" borderId="19" xfId="2" applyNumberFormat="1" applyFont="1" applyFill="1" applyBorder="1" applyAlignment="1" applyProtection="1">
      <alignment horizontal="right"/>
    </xf>
    <xf numFmtId="170" fontId="3" fillId="0" borderId="20" xfId="2" applyNumberFormat="1" applyFont="1" applyFill="1" applyBorder="1" applyAlignment="1" applyProtection="1">
      <alignment horizontal="right"/>
    </xf>
    <xf numFmtId="170" fontId="3" fillId="2" borderId="20" xfId="2" applyNumberFormat="1" applyFont="1" applyFill="1" applyBorder="1" applyAlignment="1" applyProtection="1">
      <alignment horizontal="right"/>
    </xf>
    <xf numFmtId="170" fontId="3" fillId="3" borderId="20" xfId="2" applyNumberFormat="1" applyFont="1" applyFill="1" applyBorder="1" applyAlignment="1" applyProtection="1">
      <alignment horizontal="right"/>
    </xf>
    <xf numFmtId="170" fontId="3" fillId="2" borderId="21" xfId="2" applyNumberFormat="1" applyFont="1" applyFill="1" applyBorder="1" applyAlignment="1" applyProtection="1">
      <alignment horizontal="right"/>
    </xf>
    <xf numFmtId="171" fontId="3" fillId="2" borderId="22" xfId="1" applyNumberFormat="1" applyFont="1" applyFill="1" applyBorder="1" applyAlignment="1" applyProtection="1">
      <alignment horizontal="right"/>
    </xf>
    <xf numFmtId="169" fontId="3" fillId="0" borderId="23" xfId="1" applyNumberFormat="1" applyFont="1" applyFill="1" applyBorder="1" applyAlignment="1" applyProtection="1">
      <alignment horizontal="right"/>
    </xf>
    <xf numFmtId="170" fontId="3" fillId="0" borderId="23" xfId="2" applyNumberFormat="1" applyFont="1" applyFill="1" applyBorder="1" applyAlignment="1" applyProtection="1">
      <alignment horizontal="right"/>
    </xf>
    <xf numFmtId="170" fontId="3" fillId="0" borderId="12" xfId="2" applyNumberFormat="1" applyFont="1" applyFill="1" applyBorder="1" applyAlignment="1" applyProtection="1">
      <alignment horizontal="right" vertical="center"/>
    </xf>
    <xf numFmtId="170" fontId="3" fillId="0" borderId="13" xfId="2" applyNumberFormat="1" applyFont="1" applyFill="1" applyBorder="1" applyAlignment="1" applyProtection="1">
      <alignment horizontal="right" vertical="center"/>
    </xf>
    <xf numFmtId="170" fontId="3" fillId="2" borderId="13" xfId="2" applyNumberFormat="1" applyFont="1" applyFill="1" applyBorder="1" applyAlignment="1" applyProtection="1">
      <alignment horizontal="right" vertical="center"/>
    </xf>
    <xf numFmtId="170" fontId="3" fillId="3" borderId="13" xfId="2" applyNumberFormat="1" applyFont="1" applyFill="1" applyBorder="1" applyAlignment="1" applyProtection="1">
      <alignment horizontal="right" vertical="center"/>
    </xf>
    <xf numFmtId="170" fontId="3" fillId="2" borderId="24" xfId="2" applyNumberFormat="1" applyFont="1" applyFill="1" applyBorder="1" applyAlignment="1" applyProtection="1">
      <alignment horizontal="right"/>
    </xf>
    <xf numFmtId="171" fontId="3" fillId="2" borderId="25" xfId="1" applyNumberFormat="1" applyFont="1" applyFill="1" applyBorder="1" applyAlignment="1" applyProtection="1">
      <alignment horizontal="right"/>
    </xf>
    <xf numFmtId="170" fontId="3" fillId="0" borderId="15" xfId="2" applyNumberFormat="1" applyFont="1" applyFill="1" applyBorder="1" applyAlignment="1" applyProtection="1">
      <alignment horizontal="right" vertical="center"/>
    </xf>
    <xf numFmtId="170" fontId="3" fillId="2" borderId="26" xfId="2" applyNumberFormat="1" applyFont="1" applyFill="1" applyBorder="1" applyAlignment="1" applyProtection="1">
      <alignment horizontal="right"/>
    </xf>
    <xf numFmtId="171" fontId="3" fillId="2" borderId="27" xfId="1" applyNumberFormat="1" applyFont="1" applyFill="1" applyBorder="1" applyAlignment="1" applyProtection="1">
      <alignment horizontal="right"/>
    </xf>
    <xf numFmtId="170" fontId="3" fillId="2" borderId="28" xfId="2" applyNumberFormat="1" applyFont="1" applyFill="1" applyBorder="1" applyAlignment="1" applyProtection="1">
      <alignment horizontal="right"/>
    </xf>
    <xf numFmtId="169" fontId="3" fillId="0" borderId="15" xfId="1" applyNumberFormat="1" applyFont="1" applyFill="1" applyBorder="1" applyAlignment="1" applyProtection="1">
      <alignment horizontal="right" vertical="center"/>
    </xf>
    <xf numFmtId="170" fontId="3" fillId="2" borderId="10" xfId="2" applyNumberFormat="1" applyFont="1" applyFill="1" applyBorder="1" applyAlignment="1" applyProtection="1">
      <alignment horizontal="right" vertical="center"/>
    </xf>
    <xf numFmtId="170" fontId="3" fillId="2" borderId="29" xfId="2" applyNumberFormat="1" applyFont="1" applyFill="1" applyBorder="1" applyAlignment="1" applyProtection="1">
      <alignment horizontal="right"/>
    </xf>
    <xf numFmtId="171" fontId="3" fillId="2" borderId="30" xfId="1" applyNumberFormat="1" applyFont="1" applyFill="1" applyBorder="1" applyAlignment="1" applyProtection="1">
      <alignment horizontal="right"/>
    </xf>
    <xf numFmtId="170" fontId="3" fillId="0" borderId="9" xfId="2" applyNumberFormat="1" applyFont="1" applyFill="1" applyBorder="1" applyAlignment="1" applyProtection="1">
      <alignment horizontal="right" vertical="top"/>
    </xf>
    <xf numFmtId="170" fontId="3" fillId="0" borderId="10" xfId="2" applyNumberFormat="1" applyFont="1" applyFill="1" applyBorder="1" applyAlignment="1" applyProtection="1">
      <alignment horizontal="right" vertical="top"/>
    </xf>
    <xf numFmtId="170" fontId="3" fillId="2" borderId="10" xfId="2" applyNumberFormat="1" applyFont="1" applyFill="1" applyBorder="1" applyAlignment="1" applyProtection="1">
      <alignment horizontal="right" vertical="top"/>
    </xf>
    <xf numFmtId="170" fontId="3" fillId="2" borderId="18" xfId="2" applyNumberFormat="1" applyFont="1" applyFill="1" applyBorder="1" applyAlignment="1" applyProtection="1">
      <alignment horizontal="right" vertical="top"/>
    </xf>
    <xf numFmtId="171" fontId="3" fillId="2" borderId="30" xfId="1" applyNumberFormat="1" applyFont="1" applyFill="1" applyBorder="1" applyAlignment="1" applyProtection="1">
      <alignment horizontal="right" vertical="top"/>
    </xf>
    <xf numFmtId="169" fontId="3" fillId="0" borderId="11" xfId="1" applyNumberFormat="1" applyFont="1" applyFill="1" applyBorder="1" applyAlignment="1" applyProtection="1">
      <alignment horizontal="right" vertical="top"/>
    </xf>
    <xf numFmtId="170" fontId="3" fillId="0" borderId="11" xfId="2" applyNumberFormat="1" applyFont="1" applyFill="1" applyBorder="1" applyAlignment="1" applyProtection="1">
      <alignment horizontal="right" vertical="top"/>
    </xf>
    <xf numFmtId="170" fontId="3" fillId="0" borderId="33" xfId="2" applyNumberFormat="1" applyFont="1" applyFill="1" applyBorder="1" applyAlignment="1" applyProtection="1">
      <alignment horizontal="right"/>
    </xf>
    <xf numFmtId="170" fontId="3" fillId="0" borderId="34" xfId="2" applyNumberFormat="1" applyFont="1" applyFill="1" applyBorder="1" applyAlignment="1" applyProtection="1">
      <alignment horizontal="right"/>
    </xf>
    <xf numFmtId="170" fontId="3" fillId="2" borderId="34" xfId="2" applyNumberFormat="1" applyFont="1" applyFill="1" applyBorder="1" applyAlignment="1" applyProtection="1">
      <alignment horizontal="right"/>
    </xf>
    <xf numFmtId="170" fontId="3" fillId="2" borderId="35" xfId="2" applyNumberFormat="1" applyFont="1" applyFill="1" applyBorder="1" applyAlignment="1" applyProtection="1">
      <alignment horizontal="right"/>
    </xf>
    <xf numFmtId="171" fontId="3" fillId="2" borderId="36" xfId="1" applyNumberFormat="1" applyFont="1" applyFill="1" applyBorder="1" applyAlignment="1" applyProtection="1">
      <alignment horizontal="right"/>
    </xf>
    <xf numFmtId="169" fontId="3" fillId="0" borderId="37" xfId="1" applyNumberFormat="1" applyFont="1" applyFill="1" applyBorder="1" applyAlignment="1" applyProtection="1">
      <alignment horizontal="right"/>
    </xf>
    <xf numFmtId="170" fontId="3" fillId="0" borderId="37" xfId="2" applyNumberFormat="1" applyFont="1" applyFill="1" applyBorder="1" applyAlignment="1" applyProtection="1">
      <alignment horizontal="right"/>
    </xf>
    <xf numFmtId="170" fontId="3" fillId="0" borderId="9" xfId="2" applyNumberFormat="1" applyFont="1" applyFill="1" applyBorder="1" applyAlignment="1" applyProtection="1">
      <alignment horizontal="right" vertical="center"/>
    </xf>
    <xf numFmtId="170" fontId="3" fillId="0" borderId="10" xfId="2" applyNumberFormat="1" applyFont="1" applyFill="1" applyBorder="1" applyAlignment="1" applyProtection="1">
      <alignment horizontal="right" vertical="center"/>
    </xf>
    <xf numFmtId="170" fontId="3" fillId="3" borderId="10" xfId="2" applyNumberFormat="1" applyFont="1" applyFill="1" applyBorder="1" applyAlignment="1" applyProtection="1">
      <alignment horizontal="right" vertical="center"/>
    </xf>
    <xf numFmtId="170" fontId="3" fillId="2" borderId="38" xfId="2" applyNumberFormat="1" applyFont="1" applyFill="1" applyBorder="1" applyAlignment="1" applyProtection="1">
      <alignment horizontal="right"/>
    </xf>
    <xf numFmtId="171" fontId="3" fillId="2" borderId="35" xfId="1" applyNumberFormat="1" applyFont="1" applyFill="1" applyBorder="1" applyAlignment="1" applyProtection="1">
      <alignment horizontal="right"/>
    </xf>
    <xf numFmtId="169" fontId="3" fillId="0" borderId="39" xfId="1" applyNumberFormat="1" applyFont="1" applyFill="1" applyBorder="1" applyAlignment="1" applyProtection="1">
      <alignment horizontal="right"/>
    </xf>
    <xf numFmtId="170" fontId="3" fillId="0" borderId="39" xfId="2" applyNumberFormat="1" applyFont="1" applyFill="1" applyBorder="1" applyAlignment="1" applyProtection="1">
      <alignment horizontal="right"/>
    </xf>
    <xf numFmtId="1" fontId="2" fillId="0" borderId="0" xfId="2" applyNumberFormat="1" applyFont="1" applyFill="1" applyBorder="1" applyAlignment="1" applyProtection="1">
      <alignment horizontal="center"/>
    </xf>
    <xf numFmtId="164" fontId="2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7" fontId="4" fillId="2" borderId="0" xfId="2" applyNumberFormat="1" applyFont="1" applyFill="1" applyBorder="1" applyAlignment="1" applyProtection="1">
      <alignment horizontal="center"/>
    </xf>
    <xf numFmtId="164" fontId="5" fillId="0" borderId="7" xfId="2" applyFont="1" applyBorder="1" applyAlignment="1" applyProtection="1">
      <alignment horizontal="center" vertical="center" wrapText="1"/>
    </xf>
    <xf numFmtId="164" fontId="6" fillId="0" borderId="8" xfId="0" applyFont="1" applyBorder="1" applyAlignment="1">
      <alignment horizontal="center" vertical="center" wrapText="1"/>
    </xf>
    <xf numFmtId="164" fontId="6" fillId="0" borderId="7" xfId="0" applyFont="1" applyBorder="1" applyAlignment="1">
      <alignment horizontal="center" vertical="center" wrapText="1"/>
    </xf>
    <xf numFmtId="164" fontId="4" fillId="2" borderId="0" xfId="2" applyFont="1" applyFill="1" applyBorder="1" applyAlignment="1" applyProtection="1">
      <alignment horizontal="center"/>
      <protection locked="0"/>
    </xf>
    <xf numFmtId="164" fontId="4" fillId="2" borderId="14" xfId="2" applyFont="1" applyFill="1" applyBorder="1" applyAlignment="1" applyProtection="1">
      <alignment horizontal="center"/>
      <protection locked="0"/>
    </xf>
  </cellXfs>
  <cellStyles count="4">
    <cellStyle name="Comma" xfId="1" builtinId="3"/>
    <cellStyle name="Normal" xfId="0" builtinId="0"/>
    <cellStyle name="Normal 2" xfId="3"/>
    <cellStyle name="Normal_pgm summary by serv" xfId="2"/>
  </cellStyles>
  <dxfs count="0"/>
  <tableStyles count="0" defaultTableStyle="TableStyleMedium9" defaultPivotStyle="PivotStyleLight16"/>
  <colors>
    <mruColors>
      <color rgb="FFFFFF99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SAWH\LOCALS~1\Temp\XPgrpwise\2011%20BC%20OPERATING%20BUDGET%20-%20TTC%20-%20June%202011%20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SAWH\LOCALS~1\Temp\XPgrpwise\2011%20BC%20OPERATING%20BUDGET%20-%20WT%20-%20Jan%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-2011 Rec' Budget"/>
      <sheetName val="Appendix A - 2010 Rec'd Base "/>
      <sheetName val="Table 2 2010 Variance Revie (3)"/>
      <sheetName val="Table 2 2010 Var TTC-WT"/>
      <sheetName val="Table 3 2011 Rec Base Bud BC"/>
      <sheetName val="Table 3a Base Rec. Pos smry"/>
      <sheetName val="table 4 rec service chng smry"/>
      <sheetName val="Table 5 2011 Service Changes"/>
      <sheetName val="Table 6 New  Enhanced"/>
      <sheetName val="App 5 - Corp Reserves"/>
      <sheetName val="Program Specific Reserve 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  <sheetName val="2010 Performance"/>
      <sheetName val="Outlooks (2)"/>
      <sheetName val="Table4a 2011 Target"/>
      <sheetName val="Sheet1"/>
    </sheetNames>
    <sheetDataSet>
      <sheetData sheetId="0">
        <row r="8">
          <cell r="G8">
            <v>429110.69999999995</v>
          </cell>
          <cell r="J8">
            <v>102350.29999999993</v>
          </cell>
          <cell r="K8">
            <v>64900</v>
          </cell>
        </row>
        <row r="9">
          <cell r="G9">
            <v>10706</v>
          </cell>
        </row>
      </sheetData>
      <sheetData sheetId="1" refreshError="1"/>
      <sheetData sheetId="2" refreshError="1"/>
      <sheetData sheetId="3">
        <row r="12">
          <cell r="C12">
            <v>442333</v>
          </cell>
          <cell r="D12">
            <v>429804.5</v>
          </cell>
          <cell r="E12">
            <v>369664</v>
          </cell>
        </row>
        <row r="16">
          <cell r="C16">
            <v>10325</v>
          </cell>
          <cell r="D16">
            <v>10560</v>
          </cell>
          <cell r="E16">
            <v>10567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e 1-2011 Rec' Budget"/>
      <sheetName val="Appendix A - 2010 Rec'd Base "/>
      <sheetName val="Table 2 2010 Variance Revie (3)"/>
      <sheetName val="Table 2 2010 TTC-WT Var"/>
      <sheetName val="Table 3 2011 Rec Base Bud BC"/>
      <sheetName val="Table 3a Base Rec. Pos smry"/>
      <sheetName val="table 4 rec service chng smry"/>
      <sheetName val="Table 5 2011 Service Changes"/>
      <sheetName val="Table 6 New  Enhanced"/>
      <sheetName val="App 5 - Corp Reserves"/>
      <sheetName val="Program Specific Reserve 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  <sheetName val="2010 Performance"/>
      <sheetName val="Outlooks (2)"/>
      <sheetName val="Table4a 2011 Target"/>
    </sheetNames>
    <sheetDataSet>
      <sheetData sheetId="0">
        <row r="8">
          <cell r="G8">
            <v>91011.5</v>
          </cell>
        </row>
        <row r="9">
          <cell r="G9">
            <v>532</v>
          </cell>
        </row>
      </sheetData>
      <sheetData sheetId="1" refreshError="1"/>
      <sheetData sheetId="2">
        <row r="7">
          <cell r="D7">
            <v>75748.599999999991</v>
          </cell>
          <cell r="E7">
            <v>82675.899999999994</v>
          </cell>
          <cell r="F7">
            <v>84030.7</v>
          </cell>
        </row>
        <row r="8">
          <cell r="D8">
            <v>454</v>
          </cell>
          <cell r="E8">
            <v>530</v>
          </cell>
          <cell r="F8">
            <v>543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2:T47"/>
  <sheetViews>
    <sheetView showGridLines="0" topLeftCell="B1" workbookViewId="0">
      <selection activeCell="E6" sqref="E6:L8"/>
    </sheetView>
  </sheetViews>
  <sheetFormatPr defaultRowHeight="12.75"/>
  <cols>
    <col min="3" max="3" width="30.7109375" customWidth="1"/>
    <col min="4" max="4" width="0" hidden="1" customWidth="1"/>
    <col min="5" max="5" width="12.5703125" bestFit="1" customWidth="1"/>
    <col min="6" max="6" width="9.7109375" customWidth="1"/>
    <col min="7" max="7" width="10.7109375" customWidth="1"/>
    <col min="8" max="8" width="12.5703125" customWidth="1"/>
    <col min="9" max="9" width="10.28515625" bestFit="1" customWidth="1"/>
    <col min="11" max="12" width="12.140625" customWidth="1"/>
    <col min="14" max="15" width="9" style="3" hidden="1" customWidth="1"/>
    <col min="16" max="20" width="9.140625" style="3"/>
  </cols>
  <sheetData>
    <row r="2" spans="2:12" ht="15.75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</row>
    <row r="3" spans="2:12" ht="15.75">
      <c r="B3" s="163" t="s">
        <v>38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</row>
    <row r="4" spans="2:12" ht="13.5" thickBot="1">
      <c r="B4" s="164" t="s">
        <v>0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2:12">
      <c r="B5" s="4"/>
      <c r="C5" s="5" t="s">
        <v>1</v>
      </c>
      <c r="D5" s="6"/>
      <c r="E5" s="6"/>
      <c r="F5" s="7"/>
      <c r="G5" s="8"/>
      <c r="H5" s="8"/>
      <c r="I5" s="9"/>
      <c r="J5" s="10"/>
      <c r="K5" s="11"/>
      <c r="L5" s="12"/>
    </row>
    <row r="6" spans="2:12">
      <c r="B6" s="13"/>
      <c r="C6" s="14"/>
      <c r="D6" s="15">
        <v>2008</v>
      </c>
      <c r="E6" s="15" t="s">
        <v>1</v>
      </c>
      <c r="F6" s="21" t="s">
        <v>1</v>
      </c>
      <c r="G6" s="22" t="s">
        <v>1</v>
      </c>
      <c r="H6" s="22" t="s">
        <v>1</v>
      </c>
      <c r="I6" s="165" t="s">
        <v>4</v>
      </c>
      <c r="J6" s="165"/>
      <c r="K6" s="18"/>
      <c r="L6" s="19"/>
    </row>
    <row r="7" spans="2:12">
      <c r="B7" s="166" t="s">
        <v>5</v>
      </c>
      <c r="C7" s="167"/>
      <c r="D7" s="20" t="s">
        <v>6</v>
      </c>
      <c r="E7" s="110" t="s">
        <v>43</v>
      </c>
      <c r="F7" s="16" t="s">
        <v>2</v>
      </c>
      <c r="G7" s="17" t="s">
        <v>2</v>
      </c>
      <c r="H7" s="17" t="s">
        <v>3</v>
      </c>
      <c r="I7" s="169" t="s">
        <v>8</v>
      </c>
      <c r="J7" s="169"/>
      <c r="K7" s="23" t="s">
        <v>9</v>
      </c>
      <c r="L7" s="23" t="s">
        <v>10</v>
      </c>
    </row>
    <row r="8" spans="2:12">
      <c r="B8" s="168"/>
      <c r="C8" s="167"/>
      <c r="D8" s="24"/>
      <c r="E8" s="24" t="s">
        <v>6</v>
      </c>
      <c r="F8" s="25" t="s">
        <v>7</v>
      </c>
      <c r="G8" s="26" t="s">
        <v>6</v>
      </c>
      <c r="H8" s="26" t="s">
        <v>11</v>
      </c>
      <c r="I8" s="170" t="s">
        <v>7</v>
      </c>
      <c r="J8" s="170"/>
      <c r="K8" s="27" t="s">
        <v>12</v>
      </c>
      <c r="L8" s="27" t="s">
        <v>12</v>
      </c>
    </row>
    <row r="9" spans="2:12">
      <c r="B9" s="28"/>
      <c r="C9" s="29"/>
      <c r="D9" s="30" t="s">
        <v>13</v>
      </c>
      <c r="E9" s="30" t="s">
        <v>13</v>
      </c>
      <c r="F9" s="31" t="s">
        <v>13</v>
      </c>
      <c r="G9" s="32" t="s">
        <v>13</v>
      </c>
      <c r="H9" s="32" t="s">
        <v>13</v>
      </c>
      <c r="I9" s="33" t="s">
        <v>13</v>
      </c>
      <c r="J9" s="34" t="s">
        <v>14</v>
      </c>
      <c r="K9" s="35" t="s">
        <v>13</v>
      </c>
      <c r="L9" s="35" t="s">
        <v>13</v>
      </c>
    </row>
    <row r="10" spans="2:12">
      <c r="B10" s="36"/>
      <c r="C10" s="37"/>
      <c r="D10" s="38"/>
      <c r="E10" s="38"/>
      <c r="F10" s="39"/>
      <c r="G10" s="40"/>
      <c r="H10" s="40"/>
      <c r="I10" s="41"/>
      <c r="J10" s="42"/>
      <c r="K10" s="43"/>
      <c r="L10" s="44"/>
    </row>
    <row r="11" spans="2:12">
      <c r="B11" s="36"/>
      <c r="C11" s="45" t="s">
        <v>15</v>
      </c>
      <c r="D11" s="46"/>
      <c r="E11" s="46">
        <v>975747</v>
      </c>
      <c r="F11" s="47">
        <f>1010273.2+547.5</f>
        <v>1010820.7</v>
      </c>
      <c r="G11" s="48">
        <v>1017180</v>
      </c>
      <c r="H11" s="48">
        <v>1055172.5</v>
      </c>
      <c r="I11" s="49">
        <f>H11-F11</f>
        <v>44351.800000000047</v>
      </c>
      <c r="J11" s="50">
        <f>IF(E11=0,"n/a",I11/F11)</f>
        <v>4.387701993043875E-2</v>
      </c>
      <c r="K11" s="43">
        <v>1144670.7</v>
      </c>
      <c r="L11" s="51">
        <v>1194770.7</v>
      </c>
    </row>
    <row r="12" spans="2:12">
      <c r="B12" s="36"/>
      <c r="C12" s="45" t="s">
        <v>16</v>
      </c>
      <c r="D12" s="46"/>
      <c r="E12" s="46">
        <v>233660</v>
      </c>
      <c r="F12" s="47">
        <v>254218.6</v>
      </c>
      <c r="G12" s="48">
        <v>241264.6</v>
      </c>
      <c r="H12" s="48">
        <v>266621.3</v>
      </c>
      <c r="I12" s="49">
        <f t="shared" ref="I12:I18" si="0">H12-F12</f>
        <v>12402.699999999983</v>
      </c>
      <c r="J12" s="50">
        <f t="shared" ref="J12:J18" si="1">IF(E12=0,"n/a",I12/F12)</f>
        <v>4.878753954273992E-2</v>
      </c>
      <c r="K12" s="43">
        <v>297694.3</v>
      </c>
      <c r="L12" s="51">
        <v>330294.3</v>
      </c>
    </row>
    <row r="13" spans="2:12">
      <c r="B13" s="36"/>
      <c r="C13" s="45" t="s">
        <v>17</v>
      </c>
      <c r="D13" s="46"/>
      <c r="E13" s="46">
        <v>22937</v>
      </c>
      <c r="F13" s="47">
        <v>24200</v>
      </c>
      <c r="G13" s="48">
        <v>10600</v>
      </c>
      <c r="H13" s="48">
        <v>26400</v>
      </c>
      <c r="I13" s="49">
        <f t="shared" si="0"/>
        <v>2200</v>
      </c>
      <c r="J13" s="50">
        <f t="shared" si="1"/>
        <v>9.0909090909090912E-2</v>
      </c>
      <c r="K13" s="43">
        <v>30400</v>
      </c>
      <c r="L13" s="51">
        <v>34400</v>
      </c>
    </row>
    <row r="14" spans="2:12">
      <c r="B14" s="36"/>
      <c r="C14" s="45" t="s">
        <v>18</v>
      </c>
      <c r="D14" s="46"/>
      <c r="E14" s="46">
        <v>41200</v>
      </c>
      <c r="F14" s="47">
        <v>45400</v>
      </c>
      <c r="G14" s="48">
        <v>46100</v>
      </c>
      <c r="H14" s="48">
        <v>48100</v>
      </c>
      <c r="I14" s="49">
        <f t="shared" si="0"/>
        <v>2700</v>
      </c>
      <c r="J14" s="50">
        <f t="shared" si="1"/>
        <v>5.9471365638766517E-2</v>
      </c>
      <c r="K14" s="43">
        <v>52500</v>
      </c>
      <c r="L14" s="51">
        <v>56500</v>
      </c>
    </row>
    <row r="15" spans="2:12">
      <c r="B15" s="36"/>
      <c r="C15" s="45" t="s">
        <v>19</v>
      </c>
      <c r="D15" s="46"/>
      <c r="E15" s="46"/>
      <c r="F15" s="47"/>
      <c r="G15" s="48"/>
      <c r="H15" s="48"/>
      <c r="I15" s="49">
        <f t="shared" si="0"/>
        <v>0</v>
      </c>
      <c r="J15" s="50" t="str">
        <f t="shared" si="1"/>
        <v>n/a</v>
      </c>
      <c r="K15" s="43"/>
      <c r="L15" s="51"/>
    </row>
    <row r="16" spans="2:12">
      <c r="B16" s="36"/>
      <c r="C16" s="45" t="s">
        <v>20</v>
      </c>
      <c r="D16" s="46"/>
      <c r="E16" s="46"/>
      <c r="F16" s="47"/>
      <c r="G16" s="48"/>
      <c r="H16" s="48"/>
      <c r="I16" s="49">
        <f t="shared" si="0"/>
        <v>0</v>
      </c>
      <c r="J16" s="50" t="str">
        <f t="shared" si="1"/>
        <v>n/a</v>
      </c>
      <c r="K16" s="43"/>
      <c r="L16" s="51"/>
    </row>
    <row r="17" spans="2:15">
      <c r="B17" s="36"/>
      <c r="C17" s="45" t="s">
        <v>21</v>
      </c>
      <c r="D17" s="46"/>
      <c r="E17" s="46">
        <v>55196</v>
      </c>
      <c r="F17" s="47">
        <v>33686.6</v>
      </c>
      <c r="G17" s="48">
        <v>35593</v>
      </c>
      <c r="H17" s="48">
        <f>36843.5</f>
        <v>36843.5</v>
      </c>
      <c r="I17" s="49">
        <f t="shared" si="0"/>
        <v>3156.9000000000015</v>
      </c>
      <c r="J17" s="50">
        <f t="shared" si="1"/>
        <v>9.3713820925828126E-2</v>
      </c>
      <c r="K17" s="43">
        <v>39843.5</v>
      </c>
      <c r="L17" s="51">
        <v>42843.5</v>
      </c>
    </row>
    <row r="18" spans="2:15">
      <c r="B18" s="36"/>
      <c r="C18" s="45" t="s">
        <v>22</v>
      </c>
      <c r="D18" s="46"/>
      <c r="E18" s="46"/>
      <c r="F18" s="47">
        <v>3141.4</v>
      </c>
      <c r="G18" s="48">
        <v>3141.4</v>
      </c>
      <c r="H18" s="48">
        <v>3302.3</v>
      </c>
      <c r="I18" s="49">
        <f t="shared" si="0"/>
        <v>160.90000000000009</v>
      </c>
      <c r="J18" s="50" t="str">
        <f t="shared" si="1"/>
        <v>n/a</v>
      </c>
      <c r="K18" s="43">
        <v>3400</v>
      </c>
      <c r="L18" s="51">
        <v>3500</v>
      </c>
    </row>
    <row r="19" spans="2:15">
      <c r="B19" s="36"/>
      <c r="C19" s="37"/>
      <c r="D19" s="52"/>
      <c r="E19" s="52"/>
      <c r="F19" s="53"/>
      <c r="G19" s="54"/>
      <c r="H19" s="54"/>
      <c r="I19" s="55"/>
      <c r="J19" s="56"/>
      <c r="K19" s="57"/>
      <c r="L19" s="58"/>
    </row>
    <row r="20" spans="2:15">
      <c r="B20" s="59" t="s">
        <v>23</v>
      </c>
      <c r="C20" s="60"/>
      <c r="D20" s="61">
        <f>SUM(D11:D19)</f>
        <v>0</v>
      </c>
      <c r="E20" s="61">
        <f>SUM(E11:E19)</f>
        <v>1328740</v>
      </c>
      <c r="F20" s="62">
        <f>SUM(F11:F18)</f>
        <v>1371467.3</v>
      </c>
      <c r="G20" s="63">
        <f>SUM(G11:G18)</f>
        <v>1353879</v>
      </c>
      <c r="H20" s="63">
        <f>SUM(H11:H18)</f>
        <v>1436439.6</v>
      </c>
      <c r="I20" s="64">
        <f>SUM(I11:I18)</f>
        <v>64972.300000000032</v>
      </c>
      <c r="J20" s="65">
        <f>IF(E20=0,"n/a",I20/E20)</f>
        <v>4.8897677498984021E-2</v>
      </c>
      <c r="K20" s="66">
        <f>SUM(K10:K18)</f>
        <v>1568508.5</v>
      </c>
      <c r="L20" s="66">
        <f>SUM(L11:L18)</f>
        <v>1662308.5</v>
      </c>
      <c r="N20" s="106">
        <f>K20-H20</f>
        <v>132068.89999999991</v>
      </c>
      <c r="O20" s="106">
        <f>L20-K20</f>
        <v>93800</v>
      </c>
    </row>
    <row r="21" spans="2:15">
      <c r="B21" s="36"/>
      <c r="C21" s="37"/>
      <c r="D21" s="46"/>
      <c r="E21" s="46"/>
      <c r="F21" s="53"/>
      <c r="G21" s="48"/>
      <c r="H21" s="48"/>
      <c r="I21" s="49"/>
      <c r="J21" s="50"/>
      <c r="K21" s="43"/>
      <c r="L21" s="51"/>
    </row>
    <row r="22" spans="2:15">
      <c r="B22" s="36"/>
      <c r="C22" s="45" t="s">
        <v>24</v>
      </c>
      <c r="D22" s="46"/>
      <c r="E22" s="46"/>
      <c r="F22" s="47"/>
      <c r="G22" s="48"/>
      <c r="H22" s="48"/>
      <c r="I22" s="49">
        <f>H22-F22</f>
        <v>0</v>
      </c>
      <c r="J22" s="50" t="str">
        <f>IF(E22=0,"n/a",I22/F22)</f>
        <v>n/a</v>
      </c>
      <c r="K22" s="43"/>
      <c r="L22" s="51"/>
    </row>
    <row r="23" spans="2:15">
      <c r="B23" s="36"/>
      <c r="C23" s="45" t="s">
        <v>25</v>
      </c>
      <c r="D23" s="46"/>
      <c r="E23" s="46"/>
      <c r="F23" s="47"/>
      <c r="G23" s="48"/>
      <c r="H23" s="48"/>
      <c r="I23" s="49">
        <f t="shared" ref="I23:I30" si="2">H23-F23</f>
        <v>0</v>
      </c>
      <c r="J23" s="50" t="str">
        <f t="shared" ref="J23:J30" si="3">IF(E23=0,"n/a",I23/F23)</f>
        <v>n/a</v>
      </c>
      <c r="K23" s="43"/>
      <c r="L23" s="51"/>
    </row>
    <row r="24" spans="2:15">
      <c r="B24" s="36"/>
      <c r="C24" s="45" t="s">
        <v>26</v>
      </c>
      <c r="D24" s="46"/>
      <c r="E24" s="46"/>
      <c r="F24" s="47"/>
      <c r="G24" s="48"/>
      <c r="H24" s="48">
        <v>547.5</v>
      </c>
      <c r="I24" s="49">
        <f t="shared" si="2"/>
        <v>547.5</v>
      </c>
      <c r="J24" s="50" t="str">
        <f t="shared" si="3"/>
        <v>n/a</v>
      </c>
      <c r="K24" s="43"/>
      <c r="L24" s="51"/>
    </row>
    <row r="25" spans="2:15">
      <c r="B25" s="36"/>
      <c r="C25" s="45" t="s">
        <v>27</v>
      </c>
      <c r="D25" s="46"/>
      <c r="E25" s="46"/>
      <c r="F25" s="47"/>
      <c r="G25" s="48"/>
      <c r="H25" s="48"/>
      <c r="I25" s="49">
        <f t="shared" si="2"/>
        <v>0</v>
      </c>
      <c r="J25" s="50" t="str">
        <f t="shared" si="3"/>
        <v>n/a</v>
      </c>
      <c r="K25" s="43"/>
      <c r="L25" s="51"/>
    </row>
    <row r="26" spans="2:15">
      <c r="B26" s="36"/>
      <c r="C26" s="45" t="s">
        <v>28</v>
      </c>
      <c r="D26" s="46"/>
      <c r="E26" s="46">
        <v>886407</v>
      </c>
      <c r="F26" s="47">
        <f>941115.3+547.5</f>
        <v>941662.8</v>
      </c>
      <c r="G26" s="48">
        <v>984215</v>
      </c>
      <c r="H26" s="48">
        <v>1006781.4</v>
      </c>
      <c r="I26" s="49">
        <f t="shared" si="2"/>
        <v>65118.599999999977</v>
      </c>
      <c r="J26" s="50">
        <f t="shared" si="3"/>
        <v>6.9152779529997335E-2</v>
      </c>
      <c r="K26" s="43">
        <f>1029500+7000</f>
        <v>1036500</v>
      </c>
      <c r="L26" s="43">
        <f>1058400+7000</f>
        <v>1065400</v>
      </c>
    </row>
    <row r="27" spans="2:15">
      <c r="B27" s="36"/>
      <c r="C27" s="45" t="s">
        <v>29</v>
      </c>
      <c r="D27" s="46"/>
      <c r="E27" s="46"/>
      <c r="F27" s="47"/>
      <c r="G27" s="48"/>
      <c r="H27" s="48"/>
      <c r="I27" s="49">
        <f t="shared" si="2"/>
        <v>0</v>
      </c>
      <c r="J27" s="50" t="str">
        <f t="shared" si="3"/>
        <v>n/a</v>
      </c>
      <c r="K27" s="43"/>
      <c r="L27" s="51"/>
    </row>
    <row r="28" spans="2:15">
      <c r="B28" s="36"/>
      <c r="C28" s="45" t="s">
        <v>30</v>
      </c>
      <c r="D28" s="46"/>
      <c r="E28" s="46"/>
      <c r="F28" s="47"/>
      <c r="G28" s="48"/>
      <c r="H28" s="48"/>
      <c r="I28" s="49">
        <f t="shared" si="2"/>
        <v>0</v>
      </c>
      <c r="J28" s="50" t="str">
        <f t="shared" si="3"/>
        <v>n/a</v>
      </c>
      <c r="K28" s="43"/>
      <c r="L28" s="51"/>
    </row>
    <row r="29" spans="2:15">
      <c r="B29" s="36"/>
      <c r="C29" s="45" t="s">
        <v>31</v>
      </c>
      <c r="D29" s="46"/>
      <c r="E29" s="46"/>
      <c r="F29" s="47"/>
      <c r="G29" s="48"/>
      <c r="H29" s="48"/>
      <c r="I29" s="49">
        <f t="shared" si="2"/>
        <v>0</v>
      </c>
      <c r="J29" s="50" t="str">
        <f t="shared" si="3"/>
        <v>n/a</v>
      </c>
      <c r="K29" s="43"/>
      <c r="L29" s="51"/>
    </row>
    <row r="30" spans="2:15">
      <c r="B30" s="36"/>
      <c r="C30" s="45" t="s">
        <v>32</v>
      </c>
      <c r="D30" s="46"/>
      <c r="E30" s="46"/>
      <c r="F30" s="47"/>
      <c r="G30" s="48"/>
      <c r="H30" s="48"/>
      <c r="I30" s="49">
        <f t="shared" si="2"/>
        <v>0</v>
      </c>
      <c r="J30" s="50" t="str">
        <f t="shared" si="3"/>
        <v>n/a</v>
      </c>
      <c r="K30" s="43"/>
      <c r="L30" s="51"/>
    </row>
    <row r="31" spans="2:15">
      <c r="B31" s="36"/>
      <c r="C31" s="37"/>
      <c r="D31" s="52"/>
      <c r="E31" s="52"/>
      <c r="F31" s="53"/>
      <c r="G31" s="54"/>
      <c r="H31" s="54"/>
      <c r="I31" s="67" t="s">
        <v>1</v>
      </c>
      <c r="J31" s="68"/>
      <c r="K31" s="57"/>
      <c r="L31" s="58"/>
    </row>
    <row r="32" spans="2:15">
      <c r="B32" s="59" t="s">
        <v>33</v>
      </c>
      <c r="C32" s="60"/>
      <c r="D32" s="61">
        <f>SUM(D22:D31)</f>
        <v>0</v>
      </c>
      <c r="E32" s="61">
        <f>SUM(E22:E31)</f>
        <v>886407</v>
      </c>
      <c r="F32" s="62">
        <f>SUM(F22:F30)</f>
        <v>941662.8</v>
      </c>
      <c r="G32" s="63">
        <f>SUM(G22:G30)</f>
        <v>984215</v>
      </c>
      <c r="H32" s="63">
        <f>SUM(H22:H30)</f>
        <v>1007328.9</v>
      </c>
      <c r="I32" s="69">
        <f>SUM(I22:I30)</f>
        <v>65666.099999999977</v>
      </c>
      <c r="J32" s="65">
        <f>IF(E32=0,"n/a",I32/E32)</f>
        <v>7.4081206488667145E-2</v>
      </c>
      <c r="K32" s="70">
        <f>SUM(K22:K30)</f>
        <v>1036500</v>
      </c>
      <c r="L32" s="66">
        <f>SUM(L22:L30)</f>
        <v>1065400</v>
      </c>
      <c r="N32" s="106">
        <f>K32-H32</f>
        <v>29171.099999999977</v>
      </c>
      <c r="O32" s="106">
        <f>L32-K32</f>
        <v>28900</v>
      </c>
    </row>
    <row r="33" spans="2:20">
      <c r="B33" s="36"/>
      <c r="C33" s="37"/>
      <c r="D33" s="46"/>
      <c r="E33" s="46"/>
      <c r="F33" s="47"/>
      <c r="G33" s="48"/>
      <c r="H33" s="48"/>
      <c r="I33" s="49"/>
      <c r="J33" s="50"/>
      <c r="K33" s="43"/>
      <c r="L33" s="51"/>
    </row>
    <row r="34" spans="2:20">
      <c r="B34" s="36" t="s">
        <v>34</v>
      </c>
      <c r="C34" s="37"/>
      <c r="D34" s="46">
        <f t="shared" ref="D34:L34" si="4">D20-D32</f>
        <v>0</v>
      </c>
      <c r="E34" s="46">
        <f t="shared" si="4"/>
        <v>442333</v>
      </c>
      <c r="F34" s="46">
        <f t="shared" si="4"/>
        <v>429804.5</v>
      </c>
      <c r="G34" s="71">
        <f t="shared" si="4"/>
        <v>369664</v>
      </c>
      <c r="H34" s="71">
        <f t="shared" si="4"/>
        <v>429110.70000000007</v>
      </c>
      <c r="I34" s="72">
        <f t="shared" si="4"/>
        <v>-693.7999999999447</v>
      </c>
      <c r="J34" s="73">
        <f t="shared" si="4"/>
        <v>-2.5183528989683124E-2</v>
      </c>
      <c r="K34" s="51">
        <f t="shared" si="4"/>
        <v>532008.5</v>
      </c>
      <c r="L34" s="51">
        <f t="shared" si="4"/>
        <v>596908.5</v>
      </c>
      <c r="N34" s="106">
        <f>K34-H34</f>
        <v>102897.79999999993</v>
      </c>
      <c r="O34" s="106">
        <f>L34-K34</f>
        <v>64900</v>
      </c>
    </row>
    <row r="35" spans="2:20">
      <c r="B35" s="74"/>
      <c r="C35" s="75"/>
      <c r="D35" s="76"/>
      <c r="E35" s="76"/>
      <c r="F35" s="77"/>
      <c r="G35" s="78"/>
      <c r="H35" s="78"/>
      <c r="I35" s="79"/>
      <c r="J35" s="80"/>
      <c r="K35" s="81"/>
      <c r="L35" s="82"/>
    </row>
    <row r="36" spans="2:20" ht="13.5" thickBot="1">
      <c r="B36" s="83"/>
      <c r="C36" s="84"/>
      <c r="D36" s="85"/>
      <c r="E36" s="85"/>
      <c r="F36" s="86"/>
      <c r="G36" s="87"/>
      <c r="H36" s="87"/>
      <c r="I36" s="88"/>
      <c r="J36" s="89"/>
      <c r="K36" s="90"/>
      <c r="L36" s="91"/>
    </row>
    <row r="37" spans="2:20">
      <c r="B37" s="92"/>
      <c r="C37" s="93"/>
      <c r="D37" s="46"/>
      <c r="E37" s="46"/>
      <c r="F37" s="47"/>
      <c r="G37" s="48"/>
      <c r="H37" s="48"/>
      <c r="I37" s="49"/>
      <c r="J37" s="50"/>
      <c r="K37" s="43"/>
      <c r="L37" s="51"/>
    </row>
    <row r="38" spans="2:20">
      <c r="B38" s="94" t="s">
        <v>35</v>
      </c>
      <c r="C38" s="95"/>
      <c r="D38" s="96">
        <v>0</v>
      </c>
      <c r="E38" s="96">
        <v>10325</v>
      </c>
      <c r="F38" s="97">
        <v>10560</v>
      </c>
      <c r="G38" s="71">
        <v>10570</v>
      </c>
      <c r="H38" s="98">
        <v>10706</v>
      </c>
      <c r="I38" s="49">
        <f>H38-F38</f>
        <v>146</v>
      </c>
      <c r="J38" s="50">
        <f>IF(E38=0,"n/a",I38/E38)</f>
        <v>1.414043583535109E-2</v>
      </c>
      <c r="K38" s="43" t="s">
        <v>39</v>
      </c>
      <c r="L38" s="43" t="str">
        <f>K38</f>
        <v>N/A</v>
      </c>
    </row>
    <row r="39" spans="2:20" ht="13.5" thickBot="1">
      <c r="B39" s="99"/>
      <c r="C39" s="100"/>
      <c r="D39" s="85"/>
      <c r="E39" s="85"/>
      <c r="F39" s="86"/>
      <c r="G39" s="87"/>
      <c r="H39" s="87"/>
      <c r="I39" s="101"/>
      <c r="J39" s="102"/>
      <c r="K39" s="103"/>
      <c r="L39" s="104"/>
    </row>
    <row r="40" spans="2:20">
      <c r="B40" s="3"/>
      <c r="C40" s="3"/>
      <c r="D40" s="3"/>
      <c r="E40" s="3"/>
      <c r="F40" s="3"/>
      <c r="G40" s="3"/>
      <c r="H40" s="3"/>
      <c r="I40" s="3"/>
      <c r="J40" s="3"/>
      <c r="K40" s="105"/>
      <c r="L40" s="105"/>
    </row>
    <row r="41" spans="2:20" ht="24" hidden="1" customHeight="1">
      <c r="B41" s="3"/>
      <c r="C41" s="3"/>
      <c r="D41" s="3"/>
      <c r="E41" s="3"/>
      <c r="F41" s="3"/>
      <c r="G41" s="3"/>
      <c r="H41" s="3"/>
      <c r="I41" s="3"/>
      <c r="J41" s="3"/>
      <c r="N41"/>
      <c r="O41"/>
      <c r="P41"/>
      <c r="Q41"/>
      <c r="R41"/>
      <c r="S41"/>
      <c r="T41"/>
    </row>
    <row r="42" spans="2:20" hidden="1">
      <c r="B42" s="3"/>
      <c r="C42" s="108" t="s">
        <v>40</v>
      </c>
      <c r="D42" s="3"/>
      <c r="E42" s="106">
        <f>E34-'[1]Table 2 2010 Var TTC-WT'!C12</f>
        <v>0</v>
      </c>
      <c r="F42" s="106">
        <f>F34-'[1]Table 2 2010 Var TTC-WT'!D12</f>
        <v>0</v>
      </c>
      <c r="G42" s="106">
        <f>G34-'[1]Table 2 2010 Var TTC-WT'!E12</f>
        <v>0</v>
      </c>
      <c r="H42" s="106">
        <f>H34-'[1]Table 1-2011 Rec'' Budget'!G8</f>
        <v>0</v>
      </c>
      <c r="I42" s="106"/>
      <c r="J42" s="106"/>
      <c r="K42" s="106">
        <f>N34-'[1]Table 1-2011 Rec'' Budget'!J8</f>
        <v>547.5</v>
      </c>
      <c r="L42" s="106">
        <f>O34-'[1]Table 1-2011 Rec'' Budget'!K8</f>
        <v>0</v>
      </c>
      <c r="N42"/>
      <c r="O42"/>
      <c r="P42"/>
      <c r="Q42"/>
      <c r="R42"/>
      <c r="S42"/>
      <c r="T42"/>
    </row>
    <row r="43" spans="2:20" hidden="1">
      <c r="C43" s="109" t="s">
        <v>41</v>
      </c>
      <c r="E43" s="107">
        <f>E38-'[1]Table 2 2010 Var TTC-WT'!C16</f>
        <v>0</v>
      </c>
      <c r="F43" s="107">
        <f>F38-'[1]Table 2 2010 Var TTC-WT'!D16</f>
        <v>0</v>
      </c>
      <c r="G43" s="107">
        <f>G38-'[1]Table 2 2010 Var TTC-WT'!E16</f>
        <v>3</v>
      </c>
      <c r="H43" s="107">
        <f>H38-'[1]Table 1-2011 Rec'' Budget'!G9</f>
        <v>0</v>
      </c>
      <c r="I43" s="107"/>
      <c r="J43" s="107"/>
      <c r="N43"/>
      <c r="O43"/>
      <c r="P43"/>
      <c r="Q43"/>
      <c r="R43"/>
      <c r="S43"/>
      <c r="T43"/>
    </row>
    <row r="44" spans="2:20" hidden="1"/>
    <row r="45" spans="2:20" hidden="1"/>
    <row r="46" spans="2:20" hidden="1"/>
    <row r="47" spans="2:20" hidden="1">
      <c r="K47" s="106">
        <f>K34-H34</f>
        <v>102897.79999999993</v>
      </c>
      <c r="L47" s="106">
        <f>L34-K34</f>
        <v>64900</v>
      </c>
    </row>
  </sheetData>
  <mergeCells count="7">
    <mergeCell ref="B2:L2"/>
    <mergeCell ref="B3:L3"/>
    <mergeCell ref="B4:L4"/>
    <mergeCell ref="I6:J6"/>
    <mergeCell ref="B7:C8"/>
    <mergeCell ref="I7:J7"/>
    <mergeCell ref="I8:J8"/>
  </mergeCells>
  <pageMargins left="0.7" right="0.7" top="0.75" bottom="0.75" header="0.3" footer="0.3"/>
  <pageSetup scale="89" orientation="landscape" r:id="rId1"/>
  <ignoredErrors>
    <ignoredError sqref="E7:L7" numberStoredAsText="1"/>
    <ignoredError sqref="J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T43"/>
  <sheetViews>
    <sheetView showGridLines="0" tabSelected="1" topLeftCell="B1" workbookViewId="0">
      <selection activeCell="G32" sqref="G32"/>
    </sheetView>
  </sheetViews>
  <sheetFormatPr defaultRowHeight="12.75"/>
  <cols>
    <col min="2" max="2" width="4" customWidth="1"/>
    <col min="3" max="3" width="29.85546875" customWidth="1"/>
    <col min="4" max="4" width="0" hidden="1" customWidth="1"/>
    <col min="5" max="5" width="10.140625" customWidth="1"/>
    <col min="7" max="7" width="9.7109375" customWidth="1"/>
    <col min="8" max="9" width="9.140625" customWidth="1"/>
    <col min="10" max="10" width="6.7109375" customWidth="1"/>
    <col min="11" max="11" width="8.42578125" customWidth="1"/>
    <col min="12" max="12" width="9.28515625" customWidth="1"/>
    <col min="14" max="14" width="5.140625" style="3" customWidth="1"/>
    <col min="15" max="20" width="9.140625" style="3"/>
  </cols>
  <sheetData>
    <row r="1" spans="2:20" s="1" customFormat="1" ht="15.75">
      <c r="B1" s="162" t="s">
        <v>45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N1" s="2"/>
      <c r="O1" s="2"/>
      <c r="P1" s="2"/>
      <c r="Q1" s="2"/>
      <c r="R1" s="2"/>
      <c r="S1" s="2"/>
      <c r="T1" s="2"/>
    </row>
    <row r="2" spans="2:20" s="1" customFormat="1" ht="15.75">
      <c r="B2" s="163" t="s">
        <v>44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N2" s="2"/>
      <c r="O2" s="2"/>
      <c r="P2" s="2"/>
      <c r="Q2" s="2"/>
      <c r="R2" s="2"/>
      <c r="S2" s="2"/>
      <c r="T2" s="2"/>
    </row>
    <row r="3" spans="2:20" ht="13.5" thickBot="1">
      <c r="B3" s="164" t="s">
        <v>0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2:20">
      <c r="B4" s="4"/>
      <c r="C4" s="5" t="s">
        <v>1</v>
      </c>
      <c r="D4" s="6"/>
      <c r="E4" s="6"/>
      <c r="F4" s="7"/>
      <c r="G4" s="8"/>
      <c r="H4" s="8"/>
      <c r="I4" s="9"/>
      <c r="J4" s="10"/>
      <c r="K4" s="11"/>
      <c r="L4" s="12"/>
    </row>
    <row r="5" spans="2:20">
      <c r="B5" s="13"/>
      <c r="C5" s="14"/>
      <c r="D5" s="15">
        <v>2008</v>
      </c>
      <c r="E5" s="15"/>
      <c r="F5" s="16"/>
      <c r="G5" s="17"/>
      <c r="H5" s="17"/>
      <c r="I5" s="165"/>
      <c r="J5" s="165"/>
      <c r="K5" s="18"/>
      <c r="L5" s="19"/>
    </row>
    <row r="6" spans="2:20">
      <c r="B6" s="166" t="s">
        <v>5</v>
      </c>
      <c r="C6" s="167"/>
      <c r="D6" s="20" t="s">
        <v>6</v>
      </c>
      <c r="E6" s="15" t="s">
        <v>1</v>
      </c>
      <c r="F6" s="21" t="s">
        <v>1</v>
      </c>
      <c r="G6" s="22" t="s">
        <v>1</v>
      </c>
      <c r="H6" s="22" t="s">
        <v>1</v>
      </c>
      <c r="I6" s="165" t="s">
        <v>4</v>
      </c>
      <c r="J6" s="165"/>
      <c r="K6" s="18"/>
      <c r="L6" s="19"/>
    </row>
    <row r="7" spans="2:20">
      <c r="B7" s="168"/>
      <c r="C7" s="167"/>
      <c r="D7" s="24"/>
      <c r="E7" s="110" t="s">
        <v>43</v>
      </c>
      <c r="F7" s="16" t="s">
        <v>2</v>
      </c>
      <c r="G7" s="17" t="s">
        <v>2</v>
      </c>
      <c r="H7" s="17" t="s">
        <v>3</v>
      </c>
      <c r="I7" s="169" t="s">
        <v>8</v>
      </c>
      <c r="J7" s="169"/>
      <c r="K7" s="23" t="s">
        <v>9</v>
      </c>
      <c r="L7" s="23" t="s">
        <v>10</v>
      </c>
    </row>
    <row r="8" spans="2:20">
      <c r="B8" s="28"/>
      <c r="C8" s="29"/>
      <c r="D8" s="30" t="s">
        <v>13</v>
      </c>
      <c r="E8" s="24" t="s">
        <v>6</v>
      </c>
      <c r="F8" s="25" t="s">
        <v>7</v>
      </c>
      <c r="G8" s="26" t="s">
        <v>6</v>
      </c>
      <c r="H8" s="26" t="s">
        <v>11</v>
      </c>
      <c r="I8" s="170" t="s">
        <v>7</v>
      </c>
      <c r="J8" s="170"/>
      <c r="K8" s="27" t="s">
        <v>12</v>
      </c>
      <c r="L8" s="27" t="s">
        <v>12</v>
      </c>
    </row>
    <row r="9" spans="2:20">
      <c r="B9" s="36"/>
      <c r="C9" s="37"/>
      <c r="D9" s="38"/>
      <c r="E9" s="38"/>
      <c r="F9" s="39"/>
      <c r="G9" s="40"/>
      <c r="H9" s="40"/>
      <c r="I9" s="41"/>
      <c r="J9" s="42"/>
      <c r="K9" s="43"/>
      <c r="L9" s="44"/>
    </row>
    <row r="10" spans="2:20">
      <c r="B10" s="36"/>
      <c r="C10" s="45" t="s">
        <v>15</v>
      </c>
      <c r="D10" s="46"/>
      <c r="E10" s="111">
        <v>41208.1</v>
      </c>
      <c r="F10" s="112">
        <v>47243.5</v>
      </c>
      <c r="G10" s="113">
        <v>45722.2</v>
      </c>
      <c r="H10" s="114">
        <v>49355.4</v>
      </c>
      <c r="I10" s="115">
        <f>H10-F10</f>
        <v>2111.9000000000015</v>
      </c>
      <c r="J10" s="116">
        <f>IF(E10=0,"n/a",I10/F10)</f>
        <v>4.4702445839110171E-2</v>
      </c>
      <c r="K10" s="117">
        <v>61971.1</v>
      </c>
      <c r="L10" s="118">
        <v>67657.100000000006</v>
      </c>
    </row>
    <row r="11" spans="2:20">
      <c r="B11" s="36"/>
      <c r="C11" s="45" t="s">
        <v>16</v>
      </c>
      <c r="D11" s="46"/>
      <c r="E11" s="111">
        <v>9721.5</v>
      </c>
      <c r="F11" s="112">
        <v>12772.4</v>
      </c>
      <c r="G11" s="113">
        <v>9425.2000000000007</v>
      </c>
      <c r="H11" s="114">
        <v>12641.6</v>
      </c>
      <c r="I11" s="115">
        <f t="shared" ref="I11:I17" si="0">H11-F11</f>
        <v>-130.79999999999927</v>
      </c>
      <c r="J11" s="116">
        <f t="shared" ref="J11:J17" si="1">IF(E11=0,"n/a",I11/F11)</f>
        <v>-1.0240831793554795E-2</v>
      </c>
      <c r="K11" s="117">
        <v>15604.2</v>
      </c>
      <c r="L11" s="118">
        <v>17357.3</v>
      </c>
    </row>
    <row r="12" spans="2:20">
      <c r="B12" s="36"/>
      <c r="C12" s="45" t="s">
        <v>17</v>
      </c>
      <c r="D12" s="46"/>
      <c r="E12" s="111"/>
      <c r="F12" s="112"/>
      <c r="G12" s="113"/>
      <c r="H12" s="114"/>
      <c r="I12" s="115">
        <f t="shared" si="0"/>
        <v>0</v>
      </c>
      <c r="J12" s="116" t="str">
        <f t="shared" si="1"/>
        <v>n/a</v>
      </c>
      <c r="K12" s="117"/>
      <c r="L12" s="118"/>
    </row>
    <row r="13" spans="2:20">
      <c r="B13" s="36"/>
      <c r="C13" s="45" t="s">
        <v>18</v>
      </c>
      <c r="D13" s="46"/>
      <c r="E13" s="111">
        <v>28701.1</v>
      </c>
      <c r="F13" s="112">
        <v>27025.8</v>
      </c>
      <c r="G13" s="113">
        <v>33509.699999999997</v>
      </c>
      <c r="H13" s="114">
        <v>34131.4</v>
      </c>
      <c r="I13" s="115">
        <f t="shared" si="0"/>
        <v>7105.6000000000022</v>
      </c>
      <c r="J13" s="116">
        <f t="shared" si="1"/>
        <v>0.2629191365287985</v>
      </c>
      <c r="K13" s="117">
        <v>37343.9</v>
      </c>
      <c r="L13" s="118">
        <v>38738.199999999997</v>
      </c>
    </row>
    <row r="14" spans="2:20">
      <c r="B14" s="36"/>
      <c r="C14" s="45" t="s">
        <v>19</v>
      </c>
      <c r="D14" s="46"/>
      <c r="E14" s="111"/>
      <c r="F14" s="112"/>
      <c r="G14" s="113"/>
      <c r="H14" s="114"/>
      <c r="I14" s="115">
        <f t="shared" si="0"/>
        <v>0</v>
      </c>
      <c r="J14" s="116" t="str">
        <f t="shared" si="1"/>
        <v>n/a</v>
      </c>
      <c r="K14" s="117"/>
      <c r="L14" s="118"/>
    </row>
    <row r="15" spans="2:20">
      <c r="B15" s="36"/>
      <c r="C15" s="45" t="s">
        <v>20</v>
      </c>
      <c r="D15" s="46"/>
      <c r="E15" s="111"/>
      <c r="F15" s="112"/>
      <c r="G15" s="113"/>
      <c r="H15" s="114"/>
      <c r="I15" s="115">
        <f t="shared" si="0"/>
        <v>0</v>
      </c>
      <c r="J15" s="116" t="str">
        <f t="shared" si="1"/>
        <v>n/a</v>
      </c>
      <c r="K15" s="117"/>
      <c r="L15" s="118"/>
    </row>
    <row r="16" spans="2:20">
      <c r="B16" s="36"/>
      <c r="C16" s="45" t="s">
        <v>21</v>
      </c>
      <c r="D16" s="46"/>
      <c r="E16" s="111">
        <v>338.2</v>
      </c>
      <c r="F16" s="112">
        <v>391.5</v>
      </c>
      <c r="G16" s="113">
        <v>479.8</v>
      </c>
      <c r="H16" s="114">
        <v>494</v>
      </c>
      <c r="I16" s="115">
        <f t="shared" si="0"/>
        <v>102.5</v>
      </c>
      <c r="J16" s="116">
        <f t="shared" si="1"/>
        <v>0.26181353767560667</v>
      </c>
      <c r="K16" s="117">
        <v>726.5</v>
      </c>
      <c r="L16" s="118">
        <v>498.9</v>
      </c>
    </row>
    <row r="17" spans="2:12">
      <c r="B17" s="36"/>
      <c r="C17" s="45" t="s">
        <v>22</v>
      </c>
      <c r="D17" s="46"/>
      <c r="E17" s="111"/>
      <c r="F17" s="112"/>
      <c r="G17" s="113"/>
      <c r="H17" s="114"/>
      <c r="I17" s="115">
        <f t="shared" si="0"/>
        <v>0</v>
      </c>
      <c r="J17" s="116" t="str">
        <f t="shared" si="1"/>
        <v>n/a</v>
      </c>
      <c r="K17" s="117"/>
      <c r="L17" s="118"/>
    </row>
    <row r="18" spans="2:12">
      <c r="B18" s="36"/>
      <c r="C18" s="37"/>
      <c r="D18" s="52"/>
      <c r="E18" s="119"/>
      <c r="F18" s="120"/>
      <c r="G18" s="121"/>
      <c r="H18" s="122"/>
      <c r="I18" s="123"/>
      <c r="J18" s="124"/>
      <c r="K18" s="125"/>
      <c r="L18" s="126"/>
    </row>
    <row r="19" spans="2:12">
      <c r="B19" s="59" t="s">
        <v>23</v>
      </c>
      <c r="C19" s="60"/>
      <c r="D19" s="61">
        <f>SUM(D10:D18)</f>
        <v>0</v>
      </c>
      <c r="E19" s="127">
        <f>SUM(E10:E18)</f>
        <v>79968.899999999994</v>
      </c>
      <c r="F19" s="128">
        <f>SUM(F10:F17)</f>
        <v>87433.2</v>
      </c>
      <c r="G19" s="129">
        <f>SUM(G10:G17)</f>
        <v>89136.9</v>
      </c>
      <c r="H19" s="130">
        <f>SUM(H10:H17)</f>
        <v>96622.399999999994</v>
      </c>
      <c r="I19" s="131">
        <f>SUM(I10:I17)</f>
        <v>9189.2000000000044</v>
      </c>
      <c r="J19" s="132">
        <f>IF(E19=0,"n/a",I19/E19)</f>
        <v>0.11490967113465365</v>
      </c>
      <c r="K19" s="133">
        <f>SUM(K9:K17)</f>
        <v>115645.70000000001</v>
      </c>
      <c r="L19" s="133">
        <f>SUM(L10:L17)</f>
        <v>124251.5</v>
      </c>
    </row>
    <row r="20" spans="2:12">
      <c r="B20" s="36"/>
      <c r="C20" s="37"/>
      <c r="D20" s="46"/>
      <c r="E20" s="111"/>
      <c r="F20" s="120"/>
      <c r="G20" s="113"/>
      <c r="H20" s="114"/>
      <c r="I20" s="115"/>
      <c r="J20" s="116"/>
      <c r="K20" s="117"/>
      <c r="L20" s="118"/>
    </row>
    <row r="21" spans="2:12">
      <c r="B21" s="36"/>
      <c r="C21" s="45" t="s">
        <v>24</v>
      </c>
      <c r="D21" s="46"/>
      <c r="E21" s="111"/>
      <c r="F21" s="112"/>
      <c r="G21" s="113"/>
      <c r="H21" s="114"/>
      <c r="I21" s="115">
        <f>H21-F21</f>
        <v>0</v>
      </c>
      <c r="J21" s="116" t="str">
        <f>IF(E21=0,"n/a",I21/F21)</f>
        <v>n/a</v>
      </c>
      <c r="K21" s="117"/>
      <c r="L21" s="118"/>
    </row>
    <row r="22" spans="2:12">
      <c r="B22" s="36"/>
      <c r="C22" s="45" t="s">
        <v>25</v>
      </c>
      <c r="D22" s="46"/>
      <c r="E22" s="111"/>
      <c r="F22" s="112"/>
      <c r="G22" s="113"/>
      <c r="H22" s="114"/>
      <c r="I22" s="115">
        <f t="shared" ref="I22:I29" si="2">H22-F22</f>
        <v>0</v>
      </c>
      <c r="J22" s="116" t="str">
        <f t="shared" ref="J22:J29" si="3">IF(E22=0,"n/a",I22/F22)</f>
        <v>n/a</v>
      </c>
      <c r="K22" s="117"/>
      <c r="L22" s="118"/>
    </row>
    <row r="23" spans="2:12">
      <c r="B23" s="36"/>
      <c r="C23" s="45" t="s">
        <v>26</v>
      </c>
      <c r="D23" s="46"/>
      <c r="E23" s="111"/>
      <c r="F23" s="112"/>
      <c r="G23" s="113"/>
      <c r="H23" s="114"/>
      <c r="I23" s="115">
        <f t="shared" si="2"/>
        <v>0</v>
      </c>
      <c r="J23" s="116" t="str">
        <f t="shared" si="3"/>
        <v>n/a</v>
      </c>
      <c r="K23" s="117"/>
      <c r="L23" s="118"/>
    </row>
    <row r="24" spans="2:12">
      <c r="B24" s="36"/>
      <c r="C24" s="45" t="s">
        <v>27</v>
      </c>
      <c r="D24" s="46"/>
      <c r="E24" s="111"/>
      <c r="F24" s="112"/>
      <c r="G24" s="113"/>
      <c r="H24" s="114"/>
      <c r="I24" s="115">
        <f t="shared" si="2"/>
        <v>0</v>
      </c>
      <c r="J24" s="116" t="str">
        <f t="shared" si="3"/>
        <v>n/a</v>
      </c>
      <c r="K24" s="117"/>
      <c r="L24" s="118"/>
    </row>
    <row r="25" spans="2:12">
      <c r="B25" s="36"/>
      <c r="C25" s="45" t="s">
        <v>28</v>
      </c>
      <c r="D25" s="46"/>
      <c r="E25" s="111">
        <v>4220.3</v>
      </c>
      <c r="F25" s="112">
        <v>4757.3</v>
      </c>
      <c r="G25" s="113">
        <v>5106.2</v>
      </c>
      <c r="H25" s="114">
        <v>5610.9</v>
      </c>
      <c r="I25" s="115">
        <f t="shared" si="2"/>
        <v>853.59999999999945</v>
      </c>
      <c r="J25" s="116">
        <f t="shared" si="3"/>
        <v>0.1794295083345594</v>
      </c>
      <c r="K25" s="117">
        <v>6292.2</v>
      </c>
      <c r="L25" s="118">
        <v>6769.2</v>
      </c>
    </row>
    <row r="26" spans="2:12">
      <c r="B26" s="36"/>
      <c r="C26" s="45" t="s">
        <v>29</v>
      </c>
      <c r="D26" s="46"/>
      <c r="E26" s="111"/>
      <c r="F26" s="112"/>
      <c r="G26" s="113"/>
      <c r="H26" s="114"/>
      <c r="I26" s="115">
        <f t="shared" si="2"/>
        <v>0</v>
      </c>
      <c r="J26" s="116" t="str">
        <f t="shared" si="3"/>
        <v>n/a</v>
      </c>
      <c r="K26" s="117"/>
      <c r="L26" s="118"/>
    </row>
    <row r="27" spans="2:12">
      <c r="B27" s="36"/>
      <c r="C27" s="45" t="s">
        <v>30</v>
      </c>
      <c r="D27" s="46"/>
      <c r="E27" s="111"/>
      <c r="F27" s="112"/>
      <c r="G27" s="113"/>
      <c r="H27" s="114"/>
      <c r="I27" s="115">
        <f t="shared" si="2"/>
        <v>0</v>
      </c>
      <c r="J27" s="116" t="str">
        <f t="shared" si="3"/>
        <v>n/a</v>
      </c>
      <c r="K27" s="117"/>
      <c r="L27" s="118"/>
    </row>
    <row r="28" spans="2:12">
      <c r="B28" s="36"/>
      <c r="C28" s="45" t="s">
        <v>31</v>
      </c>
      <c r="D28" s="46"/>
      <c r="E28" s="111"/>
      <c r="F28" s="112"/>
      <c r="G28" s="113"/>
      <c r="H28" s="114"/>
      <c r="I28" s="115">
        <f t="shared" si="2"/>
        <v>0</v>
      </c>
      <c r="J28" s="116" t="str">
        <f t="shared" si="3"/>
        <v>n/a</v>
      </c>
      <c r="K28" s="117"/>
      <c r="L28" s="118"/>
    </row>
    <row r="29" spans="2:12">
      <c r="B29" s="36"/>
      <c r="C29" s="45" t="s">
        <v>32</v>
      </c>
      <c r="D29" s="46"/>
      <c r="E29" s="111"/>
      <c r="F29" s="112"/>
      <c r="G29" s="113"/>
      <c r="H29" s="114"/>
      <c r="I29" s="115">
        <f t="shared" si="2"/>
        <v>0</v>
      </c>
      <c r="J29" s="116" t="str">
        <f t="shared" si="3"/>
        <v>n/a</v>
      </c>
      <c r="K29" s="117"/>
      <c r="L29" s="118"/>
    </row>
    <row r="30" spans="2:12">
      <c r="B30" s="36"/>
      <c r="C30" s="37"/>
      <c r="D30" s="52"/>
      <c r="E30" s="119"/>
      <c r="F30" s="120"/>
      <c r="G30" s="121"/>
      <c r="H30" s="121"/>
      <c r="I30" s="134" t="s">
        <v>1</v>
      </c>
      <c r="J30" s="135"/>
      <c r="K30" s="125"/>
      <c r="L30" s="126"/>
    </row>
    <row r="31" spans="2:12">
      <c r="B31" s="59" t="s">
        <v>33</v>
      </c>
      <c r="C31" s="60"/>
      <c r="D31" s="61">
        <f>SUM(D21:D30)</f>
        <v>0</v>
      </c>
      <c r="E31" s="127">
        <f>SUM(E21:E30)</f>
        <v>4220.3</v>
      </c>
      <c r="F31" s="128">
        <f>SUM(F21:F29)</f>
        <v>4757.3</v>
      </c>
      <c r="G31" s="129">
        <f>SUM(G21:G29)</f>
        <v>5106.2</v>
      </c>
      <c r="H31" s="129">
        <f>SUM(H21:H29)</f>
        <v>5610.9</v>
      </c>
      <c r="I31" s="136">
        <f>SUM(I21:I29)</f>
        <v>853.59999999999945</v>
      </c>
      <c r="J31" s="132">
        <f>IF(E31=0,"n/a",I31/F31)</f>
        <v>0.1794295083345594</v>
      </c>
      <c r="K31" s="137">
        <f>SUM(K21:K29)</f>
        <v>6292.2</v>
      </c>
      <c r="L31" s="133">
        <f>SUM(L21:L29)</f>
        <v>6769.2</v>
      </c>
    </row>
    <row r="32" spans="2:12">
      <c r="B32" s="36"/>
      <c r="C32" s="37"/>
      <c r="D32" s="46"/>
      <c r="E32" s="111"/>
      <c r="F32" s="112"/>
      <c r="G32" s="113"/>
      <c r="H32" s="113"/>
      <c r="I32" s="115"/>
      <c r="J32" s="116"/>
      <c r="K32" s="117"/>
      <c r="L32" s="118"/>
    </row>
    <row r="33" spans="2:12">
      <c r="B33" s="36" t="s">
        <v>34</v>
      </c>
      <c r="C33" s="37"/>
      <c r="D33" s="46">
        <f t="shared" ref="D33:L33" si="4">D19-D31</f>
        <v>0</v>
      </c>
      <c r="E33" s="111">
        <f t="shared" si="4"/>
        <v>75748.599999999991</v>
      </c>
      <c r="F33" s="111">
        <f t="shared" si="4"/>
        <v>82675.899999999994</v>
      </c>
      <c r="G33" s="138">
        <f t="shared" si="4"/>
        <v>84030.7</v>
      </c>
      <c r="H33" s="138">
        <f t="shared" si="4"/>
        <v>91011.5</v>
      </c>
      <c r="I33" s="139">
        <f t="shared" si="4"/>
        <v>8335.6000000000058</v>
      </c>
      <c r="J33" s="140">
        <f>IF(E33=0,"n/a",I33/F33)</f>
        <v>0.10082260973270332</v>
      </c>
      <c r="K33" s="118">
        <f t="shared" si="4"/>
        <v>109353.50000000001</v>
      </c>
      <c r="L33" s="118">
        <f t="shared" si="4"/>
        <v>117482.3</v>
      </c>
    </row>
    <row r="34" spans="2:12">
      <c r="B34" s="74"/>
      <c r="C34" s="75"/>
      <c r="D34" s="76"/>
      <c r="E34" s="141"/>
      <c r="F34" s="142"/>
      <c r="G34" s="143"/>
      <c r="H34" s="143"/>
      <c r="I34" s="144"/>
      <c r="J34" s="145"/>
      <c r="K34" s="146"/>
      <c r="L34" s="147"/>
    </row>
    <row r="35" spans="2:12" ht="13.5" thickBot="1">
      <c r="B35" s="83"/>
      <c r="C35" s="84"/>
      <c r="D35" s="85"/>
      <c r="E35" s="148"/>
      <c r="F35" s="149"/>
      <c r="G35" s="150"/>
      <c r="H35" s="150"/>
      <c r="I35" s="151"/>
      <c r="J35" s="152"/>
      <c r="K35" s="153"/>
      <c r="L35" s="154"/>
    </row>
    <row r="36" spans="2:12">
      <c r="B36" s="92"/>
      <c r="C36" s="93"/>
      <c r="D36" s="46"/>
      <c r="E36" s="111"/>
      <c r="F36" s="112"/>
      <c r="G36" s="113"/>
      <c r="H36" s="113"/>
      <c r="I36" s="115"/>
      <c r="J36" s="116"/>
      <c r="K36" s="117"/>
      <c r="L36" s="118"/>
    </row>
    <row r="37" spans="2:12">
      <c r="B37" s="94" t="s">
        <v>35</v>
      </c>
      <c r="C37" s="95"/>
      <c r="D37" s="96">
        <v>0</v>
      </c>
      <c r="E37" s="155">
        <v>454</v>
      </c>
      <c r="F37" s="156">
        <v>530</v>
      </c>
      <c r="G37" s="157">
        <v>543</v>
      </c>
      <c r="H37" s="157">
        <v>532</v>
      </c>
      <c r="I37" s="115">
        <f t="shared" ref="I37" si="5">H37-F37</f>
        <v>2</v>
      </c>
      <c r="J37" s="116">
        <f>IF(E37=0,"n/a",I37/F37)</f>
        <v>3.7735849056603774E-3</v>
      </c>
      <c r="K37" s="117" t="s">
        <v>39</v>
      </c>
      <c r="L37" s="118" t="s">
        <v>39</v>
      </c>
    </row>
    <row r="38" spans="2:12" ht="13.5" thickBot="1">
      <c r="B38" s="99"/>
      <c r="C38" s="100"/>
      <c r="D38" s="85"/>
      <c r="E38" s="148"/>
      <c r="F38" s="149"/>
      <c r="G38" s="150"/>
      <c r="H38" s="150"/>
      <c r="I38" s="158"/>
      <c r="J38" s="159"/>
      <c r="K38" s="160"/>
      <c r="L38" s="161"/>
    </row>
    <row r="39" spans="2:12">
      <c r="B39" s="3"/>
      <c r="C39" s="3"/>
      <c r="D39" s="3"/>
      <c r="E39" s="3"/>
      <c r="F39" s="3"/>
      <c r="G39" s="3"/>
      <c r="H39" s="3"/>
      <c r="I39" s="3"/>
      <c r="J39" s="3"/>
      <c r="K39" s="105"/>
      <c r="L39" s="105"/>
    </row>
    <row r="40" spans="2:12">
      <c r="B40" s="3"/>
      <c r="C40" s="3"/>
      <c r="D40" s="3"/>
      <c r="E40" s="3"/>
      <c r="F40" s="3"/>
      <c r="G40" s="3"/>
      <c r="H40" s="3"/>
      <c r="I40" s="3"/>
      <c r="J40" s="3"/>
    </row>
    <row r="41" spans="2:12" hidden="1">
      <c r="B41" s="3"/>
      <c r="C41" s="3" t="s">
        <v>36</v>
      </c>
      <c r="D41" s="3"/>
      <c r="E41" s="106">
        <f>E33-'[2]Table 2 2010 Variance Revie (3)'!D7</f>
        <v>0</v>
      </c>
      <c r="F41" s="106">
        <f>F33-'[2]Table 2 2010 Variance Revie (3)'!E7</f>
        <v>0</v>
      </c>
      <c r="G41" s="106">
        <f>G33-'[2]Table 2 2010 Variance Revie (3)'!F7</f>
        <v>0</v>
      </c>
      <c r="H41" s="106">
        <f>H33-'[2]Table 1-2011 Rec'' Budget'!G8</f>
        <v>0</v>
      </c>
      <c r="I41" s="106"/>
      <c r="J41" s="106"/>
      <c r="K41" s="107"/>
      <c r="L41" s="107"/>
    </row>
    <row r="42" spans="2:12" hidden="1">
      <c r="C42" t="s">
        <v>37</v>
      </c>
      <c r="E42" s="107">
        <f>E37-'[2]Table 2 2010 Variance Revie (3)'!D8</f>
        <v>0</v>
      </c>
      <c r="F42" s="107">
        <f>F37-'[2]Table 2 2010 Variance Revie (3)'!E8</f>
        <v>0</v>
      </c>
      <c r="G42" s="107">
        <f>G37-'[2]Table 2 2010 Variance Revie (3)'!F8</f>
        <v>0</v>
      </c>
      <c r="H42" s="107">
        <f>H37-'[2]Table 1-2011 Rec'' Budget'!G9</f>
        <v>0</v>
      </c>
      <c r="I42" s="107"/>
      <c r="J42" s="107"/>
      <c r="K42" s="107"/>
      <c r="L42" s="107"/>
    </row>
    <row r="43" spans="2:12">
      <c r="E43" s="107"/>
      <c r="F43" s="107"/>
      <c r="G43" s="107"/>
      <c r="H43" s="107"/>
      <c r="I43" s="107"/>
      <c r="J43" s="107"/>
      <c r="K43" s="107"/>
      <c r="L43" s="107"/>
    </row>
  </sheetData>
  <mergeCells count="8">
    <mergeCell ref="I8:J8"/>
    <mergeCell ref="B1:L1"/>
    <mergeCell ref="B2:L2"/>
    <mergeCell ref="B3:L3"/>
    <mergeCell ref="I5:J5"/>
    <mergeCell ref="B6:C7"/>
    <mergeCell ref="I6:J6"/>
    <mergeCell ref="I7:J7"/>
  </mergeCells>
  <pageMargins left="0.7" right="0.7" top="0.75" bottom="0.75" header="0.3" footer="0.3"/>
  <pageSetup scale="86" orientation="portrait" r:id="rId1"/>
  <ignoredErrors>
    <ignoredError sqref="E7:L8" numberStoredAsText="1"/>
    <ignoredError sqref="J31:J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TTC</vt:lpstr>
      <vt:lpstr>WT</vt:lpstr>
      <vt:lpstr>WT!Print_Area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ggallop</dc:creator>
  <cp:lastModifiedBy>RSAWH</cp:lastModifiedBy>
  <cp:lastPrinted>2011-07-04T13:31:50Z</cp:lastPrinted>
  <dcterms:created xsi:type="dcterms:W3CDTF">2011-07-04T12:54:31Z</dcterms:created>
  <dcterms:modified xsi:type="dcterms:W3CDTF">2011-07-04T15:55:05Z</dcterms:modified>
</cp:coreProperties>
</file>