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20" windowWidth="15180" windowHeight="8070"/>
  </bookViews>
  <sheets>
    <sheet name="TESS" sheetId="3" r:id="rId1"/>
  </sheets>
  <externalReferences>
    <externalReference r:id="rId2"/>
  </externalReferences>
  <definedNames>
    <definedName name="_xlnm.Print_Area" localSheetId="0">TESS!$B$1:$L$46</definedName>
  </definedNames>
  <calcPr calcId="125725"/>
</workbook>
</file>

<file path=xl/calcChain.xml><?xml version="1.0" encoding="utf-8"?>
<calcChain xmlns="http://schemas.openxmlformats.org/spreadsheetml/2006/main">
  <c r="J45" i="3"/>
  <c r="J41"/>
  <c r="J39"/>
  <c r="J31"/>
  <c r="J33"/>
  <c r="J34"/>
  <c r="J36"/>
  <c r="J29"/>
  <c r="J26"/>
  <c r="J17"/>
  <c r="J18"/>
  <c r="J19"/>
  <c r="J20"/>
  <c r="J21"/>
  <c r="J22"/>
  <c r="J23"/>
  <c r="J16"/>
  <c r="H45" l="1"/>
  <c r="K45" s="1"/>
  <c r="L45" s="1"/>
  <c r="G45"/>
  <c r="F45"/>
  <c r="E41"/>
  <c r="F39"/>
  <c r="E39"/>
  <c r="D39"/>
  <c r="N36"/>
  <c r="L36"/>
  <c r="K36"/>
  <c r="I36"/>
  <c r="G36"/>
  <c r="D36"/>
  <c r="O34"/>
  <c r="N34"/>
  <c r="H34"/>
  <c r="H39" s="1"/>
  <c r="G34"/>
  <c r="L33"/>
  <c r="K33"/>
  <c r="I33"/>
  <c r="L31"/>
  <c r="K31"/>
  <c r="I31"/>
  <c r="G31"/>
  <c r="G39" s="1"/>
  <c r="T29"/>
  <c r="R29"/>
  <c r="Q29"/>
  <c r="P29"/>
  <c r="O29"/>
  <c r="N29"/>
  <c r="K29"/>
  <c r="I29"/>
  <c r="F29"/>
  <c r="H26"/>
  <c r="H41" s="1"/>
  <c r="E26"/>
  <c r="D26"/>
  <c r="D41" s="1"/>
  <c r="N23"/>
  <c r="L23"/>
  <c r="K23"/>
  <c r="I23"/>
  <c r="R22"/>
  <c r="Q22"/>
  <c r="P22"/>
  <c r="O22"/>
  <c r="N22"/>
  <c r="K22"/>
  <c r="L22" s="1"/>
  <c r="G22"/>
  <c r="G26" s="1"/>
  <c r="G41" s="1"/>
  <c r="F22"/>
  <c r="F26" s="1"/>
  <c r="F41" s="1"/>
  <c r="G49" s="1"/>
  <c r="K21"/>
  <c r="L21" s="1"/>
  <c r="I21"/>
  <c r="K20"/>
  <c r="L20" s="1"/>
  <c r="I20"/>
  <c r="K19"/>
  <c r="L19" s="1"/>
  <c r="I19"/>
  <c r="K18"/>
  <c r="L18" s="1"/>
  <c r="I18"/>
  <c r="K17"/>
  <c r="L17" s="1"/>
  <c r="I17"/>
  <c r="N16"/>
  <c r="L16"/>
  <c r="L26" s="1"/>
  <c r="K16"/>
  <c r="K26" s="1"/>
  <c r="I16"/>
  <c r="L48" l="1"/>
  <c r="K48"/>
  <c r="I22"/>
  <c r="L29"/>
  <c r="I34"/>
  <c r="K34"/>
  <c r="L34" s="1"/>
  <c r="I45"/>
  <c r="I39" l="1"/>
  <c r="L39"/>
  <c r="I26"/>
  <c r="K39"/>
  <c r="K49" l="1"/>
  <c r="K41"/>
  <c r="K50" s="1"/>
  <c r="L49"/>
  <c r="L41"/>
  <c r="L50" s="1"/>
  <c r="I41"/>
</calcChain>
</file>

<file path=xl/sharedStrings.xml><?xml version="1.0" encoding="utf-8"?>
<sst xmlns="http://schemas.openxmlformats.org/spreadsheetml/2006/main" count="53" uniqueCount="41">
  <si>
    <t>Program Summary By Expenditure Category</t>
  </si>
  <si>
    <t>(in $000s)</t>
  </si>
  <si>
    <t>Category of Expense</t>
  </si>
  <si>
    <t>Actual</t>
  </si>
  <si>
    <t>Budget</t>
  </si>
  <si>
    <t>Approved</t>
  </si>
  <si>
    <t>2010 Approved</t>
  </si>
  <si>
    <t>Outlook</t>
  </si>
  <si>
    <t>$</t>
  </si>
  <si>
    <t>%</t>
  </si>
  <si>
    <t>Salaries and Benefits</t>
  </si>
  <si>
    <t>Materials and Supplies</t>
  </si>
  <si>
    <t>Equipment</t>
  </si>
  <si>
    <t>Services &amp; Rents</t>
  </si>
  <si>
    <t>Contributions to Capital</t>
  </si>
  <si>
    <t>Contributions to Reserve/Res Funds</t>
  </si>
  <si>
    <t>Other Expenditures</t>
  </si>
  <si>
    <t>Interdivisional Charges</t>
  </si>
  <si>
    <t>TOTAL GROSS EXPENDITURES</t>
  </si>
  <si>
    <t>Interdivisional Recoveries</t>
  </si>
  <si>
    <t>Provincial Subsidies</t>
  </si>
  <si>
    <t>Federal Subsidies</t>
  </si>
  <si>
    <t>Other Subsidies</t>
  </si>
  <si>
    <t>User Fees &amp; Donations</t>
  </si>
  <si>
    <t>Transfers from Capital Fund</t>
  </si>
  <si>
    <t>Contribution from Reserve Funds</t>
  </si>
  <si>
    <t xml:space="preserve">Contribution from Reserve </t>
  </si>
  <si>
    <t>Sundry Revenues</t>
  </si>
  <si>
    <t xml:space="preserve"> </t>
  </si>
  <si>
    <t>TOTAL REVENUE</t>
  </si>
  <si>
    <t>TOTAL NET EXPENDITURES</t>
  </si>
  <si>
    <t>APPROVED POSITIONS</t>
  </si>
  <si>
    <t>CLUSTER: "A"</t>
  </si>
  <si>
    <t>PROGRAM: TORONTO EMPLOYMENT AND SOCIAL SERVICES</t>
  </si>
  <si>
    <t>2010</t>
  </si>
  <si>
    <t>2011</t>
  </si>
  <si>
    <t>2011 Change from</t>
  </si>
  <si>
    <t>2012</t>
  </si>
  <si>
    <t>2013</t>
  </si>
  <si>
    <t xml:space="preserve">Budget </t>
  </si>
  <si>
    <t>Toronto Employment and Social Services</t>
  </si>
</sst>
</file>

<file path=xl/styles.xml><?xml version="1.0" encoding="utf-8"?>
<styleSheet xmlns="http://schemas.openxmlformats.org/spreadsheetml/2006/main">
  <numFmts count="9">
    <numFmt numFmtId="43" formatCode="_(* #,##0.00_);_(* \(#,##0.00\);_(* &quot;-&quot;??_);_(@_)"/>
    <numFmt numFmtId="164" formatCode="0.0"/>
    <numFmt numFmtId="165" formatCode="0_)"/>
    <numFmt numFmtId="166" formatCode="#,##0.0_);\(#,##0.0\);_-@_-"/>
    <numFmt numFmtId="167" formatCode="#,##0.0_);[Red]\(#,##0.0\)"/>
    <numFmt numFmtId="168" formatCode="#,##0.0;[Red]\(#,##0.0\)"/>
    <numFmt numFmtId="169" formatCode="0.0%;[Red]\(0.0%\)"/>
    <numFmt numFmtId="170" formatCode="mmmm\ d&quot;, &quot;yyyy;@"/>
    <numFmt numFmtId="171" formatCode="_-* #,##0.0_-;\-* #,##0.0_-;_-* \-??_-;_-@_-"/>
  </numFmts>
  <fonts count="10">
    <font>
      <sz val="10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sz val="16"/>
      <name val="Times New Roman"/>
      <family val="1"/>
    </font>
    <font>
      <sz val="10"/>
      <name val="Times New Roman"/>
      <family val="1"/>
    </font>
    <font>
      <b/>
      <sz val="12"/>
      <name val="Times New Roman"/>
      <family val="1"/>
    </font>
    <font>
      <sz val="16"/>
      <name val="Times New Roman"/>
      <family val="1"/>
    </font>
    <font>
      <b/>
      <sz val="10"/>
      <name val="Times New Roman"/>
      <family val="1"/>
    </font>
    <font>
      <b/>
      <sz val="11"/>
      <name val="Times New Roman"/>
      <family val="1"/>
    </font>
    <font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26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</fills>
  <borders count="40">
    <border>
      <left/>
      <right/>
      <top/>
      <bottom/>
      <diagonal/>
    </border>
    <border>
      <left/>
      <right/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/>
      <diagonal/>
    </border>
    <border>
      <left/>
      <right/>
      <top/>
      <bottom style="thin">
        <color indexed="8"/>
      </bottom>
      <diagonal/>
    </border>
    <border>
      <left style="medium">
        <color indexed="8"/>
      </left>
      <right/>
      <top/>
      <bottom style="thin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/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medium">
        <color indexed="8"/>
      </left>
      <right style="medium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170" fontId="2" fillId="0" borderId="0"/>
  </cellStyleXfs>
  <cellXfs count="135">
    <xf numFmtId="0" fontId="0" fillId="0" borderId="0" xfId="0"/>
    <xf numFmtId="1" fontId="6" fillId="0" borderId="0" xfId="2" applyNumberFormat="1" applyFont="1" applyFill="1" applyBorder="1" applyAlignment="1" applyProtection="1"/>
    <xf numFmtId="164" fontId="4" fillId="0" borderId="0" xfId="2" applyNumberFormat="1" applyFont="1" applyFill="1" applyBorder="1" applyProtection="1"/>
    <xf numFmtId="165" fontId="7" fillId="0" borderId="0" xfId="2" applyNumberFormat="1" applyFont="1" applyFill="1" applyBorder="1" applyAlignment="1" applyProtection="1">
      <alignment horizontal="center"/>
    </xf>
    <xf numFmtId="166" fontId="4" fillId="0" borderId="0" xfId="2" applyNumberFormat="1" applyFont="1" applyFill="1" applyBorder="1" applyProtection="1"/>
    <xf numFmtId="168" fontId="4" fillId="0" borderId="0" xfId="2" applyNumberFormat="1" applyFont="1" applyFill="1" applyBorder="1" applyProtection="1"/>
    <xf numFmtId="168" fontId="4" fillId="0" borderId="0" xfId="2" applyNumberFormat="1" applyFont="1" applyFill="1" applyBorder="1" applyAlignment="1" applyProtection="1">
      <alignment vertical="center"/>
    </xf>
    <xf numFmtId="168" fontId="4" fillId="0" borderId="0" xfId="2" applyNumberFormat="1" applyFont="1" applyFill="1" applyBorder="1" applyAlignment="1" applyProtection="1">
      <alignment vertical="top"/>
    </xf>
    <xf numFmtId="170" fontId="3" fillId="0" borderId="0" xfId="2" applyNumberFormat="1" applyFont="1" applyBorder="1" applyAlignment="1">
      <alignment horizontal="center"/>
    </xf>
    <xf numFmtId="170" fontId="4" fillId="0" borderId="0" xfId="3" applyFont="1"/>
    <xf numFmtId="170" fontId="3" fillId="0" borderId="0" xfId="2" applyNumberFormat="1" applyFont="1" applyFill="1" applyBorder="1" applyAlignment="1" applyProtection="1">
      <alignment horizontal="center"/>
    </xf>
    <xf numFmtId="170" fontId="5" fillId="0" borderId="0" xfId="2" applyNumberFormat="1" applyFont="1" applyFill="1" applyAlignment="1" applyProtection="1">
      <alignment horizontal="center"/>
    </xf>
    <xf numFmtId="170" fontId="4" fillId="0" borderId="1" xfId="2" applyNumberFormat="1" applyFont="1" applyFill="1" applyBorder="1" applyProtection="1"/>
    <xf numFmtId="171" fontId="4" fillId="0" borderId="1" xfId="1" applyNumberFormat="1" applyFont="1" applyFill="1" applyBorder="1" applyAlignment="1" applyProtection="1"/>
    <xf numFmtId="170" fontId="4" fillId="0" borderId="0" xfId="2" applyNumberFormat="1" applyFont="1" applyFill="1" applyBorder="1" applyProtection="1"/>
    <xf numFmtId="170" fontId="7" fillId="0" borderId="2" xfId="2" applyNumberFormat="1" applyFont="1" applyFill="1" applyBorder="1" applyProtection="1"/>
    <xf numFmtId="170" fontId="7" fillId="0" borderId="3" xfId="2" applyNumberFormat="1" applyFont="1" applyFill="1" applyBorder="1" applyProtection="1"/>
    <xf numFmtId="170" fontId="4" fillId="0" borderId="3" xfId="2" applyNumberFormat="1" applyFont="1" applyFill="1" applyBorder="1" applyProtection="1"/>
    <xf numFmtId="171" fontId="4" fillId="0" borderId="3" xfId="1" applyNumberFormat="1" applyFont="1" applyFill="1" applyBorder="1" applyAlignment="1" applyProtection="1"/>
    <xf numFmtId="170" fontId="4" fillId="0" borderId="4" xfId="2" applyNumberFormat="1" applyFont="1" applyFill="1" applyBorder="1" applyProtection="1"/>
    <xf numFmtId="170" fontId="7" fillId="0" borderId="5" xfId="2" applyNumberFormat="1" applyFont="1" applyFill="1" applyBorder="1" applyProtection="1"/>
    <xf numFmtId="170" fontId="7" fillId="0" borderId="0" xfId="2" applyNumberFormat="1" applyFont="1" applyFill="1" applyBorder="1" applyProtection="1"/>
    <xf numFmtId="171" fontId="4" fillId="0" borderId="0" xfId="1" applyNumberFormat="1" applyFont="1" applyFill="1" applyBorder="1" applyAlignment="1" applyProtection="1"/>
    <xf numFmtId="170" fontId="4" fillId="0" borderId="6" xfId="2" applyNumberFormat="1" applyFont="1" applyFill="1" applyBorder="1" applyProtection="1"/>
    <xf numFmtId="170" fontId="7" fillId="0" borderId="5" xfId="2" applyNumberFormat="1" applyFont="1" applyFill="1" applyBorder="1" applyAlignment="1" applyProtection="1"/>
    <xf numFmtId="170" fontId="7" fillId="0" borderId="0" xfId="2" applyNumberFormat="1" applyFont="1" applyFill="1" applyBorder="1" applyAlignment="1" applyProtection="1"/>
    <xf numFmtId="170" fontId="7" fillId="2" borderId="16" xfId="2" applyNumberFormat="1" applyFont="1" applyFill="1" applyBorder="1" applyProtection="1"/>
    <xf numFmtId="170" fontId="7" fillId="2" borderId="3" xfId="2" applyNumberFormat="1" applyFont="1" applyFill="1" applyBorder="1" applyAlignment="1" applyProtection="1">
      <alignment horizontal="left"/>
    </xf>
    <xf numFmtId="171" fontId="7" fillId="2" borderId="3" xfId="1" applyNumberFormat="1" applyFont="1" applyFill="1" applyBorder="1" applyAlignment="1" applyProtection="1"/>
    <xf numFmtId="170" fontId="7" fillId="2" borderId="18" xfId="2" applyNumberFormat="1" applyFont="1" applyFill="1" applyBorder="1" applyAlignment="1" applyProtection="1">
      <alignment horizontal="center"/>
    </xf>
    <xf numFmtId="170" fontId="7" fillId="0" borderId="0" xfId="2" applyNumberFormat="1" applyFont="1" applyFill="1" applyBorder="1" applyAlignment="1" applyProtection="1">
      <alignment horizontal="center"/>
    </xf>
    <xf numFmtId="170" fontId="7" fillId="2" borderId="20" xfId="2" applyNumberFormat="1" applyFont="1" applyFill="1" applyBorder="1" applyAlignment="1" applyProtection="1">
      <alignment horizontal="center"/>
    </xf>
    <xf numFmtId="170" fontId="7" fillId="2" borderId="20" xfId="2" applyNumberFormat="1" applyFont="1" applyFill="1" applyBorder="1" applyAlignment="1" applyProtection="1">
      <alignment horizontal="center" vertical="center"/>
    </xf>
    <xf numFmtId="170" fontId="7" fillId="2" borderId="7" xfId="2" applyNumberFormat="1" applyFont="1" applyFill="1" applyBorder="1" applyAlignment="1" applyProtection="1">
      <alignment horizontal="center" vertical="center"/>
    </xf>
    <xf numFmtId="171" fontId="7" fillId="2" borderId="7" xfId="1" applyNumberFormat="1" applyFont="1" applyFill="1" applyBorder="1" applyAlignment="1" applyProtection="1">
      <alignment horizontal="center" vertical="center"/>
    </xf>
    <xf numFmtId="170" fontId="7" fillId="0" borderId="0" xfId="2" applyNumberFormat="1" applyFont="1" applyFill="1" applyBorder="1" applyAlignment="1" applyProtection="1">
      <alignment horizontal="center" vertical="center"/>
    </xf>
    <xf numFmtId="166" fontId="4" fillId="2" borderId="18" xfId="2" applyNumberFormat="1" applyFont="1" applyFill="1" applyBorder="1" applyAlignment="1" applyProtection="1">
      <alignment horizontal="center"/>
    </xf>
    <xf numFmtId="166" fontId="4" fillId="2" borderId="10" xfId="2" applyNumberFormat="1" applyFont="1" applyFill="1" applyBorder="1" applyAlignment="1" applyProtection="1">
      <alignment horizontal="center"/>
    </xf>
    <xf numFmtId="166" fontId="4" fillId="2" borderId="0" xfId="1" applyNumberFormat="1" applyFont="1" applyFill="1" applyBorder="1" applyAlignment="1" applyProtection="1">
      <alignment horizontal="center"/>
    </xf>
    <xf numFmtId="168" fontId="4" fillId="2" borderId="18" xfId="2" applyNumberFormat="1" applyFont="1" applyFill="1" applyBorder="1" applyAlignment="1" applyProtection="1">
      <alignment horizontal="center"/>
    </xf>
    <xf numFmtId="168" fontId="4" fillId="2" borderId="10" xfId="2" applyNumberFormat="1" applyFont="1" applyFill="1" applyBorder="1" applyAlignment="1" applyProtection="1">
      <alignment horizontal="center"/>
    </xf>
    <xf numFmtId="169" fontId="4" fillId="2" borderId="0" xfId="1" applyNumberFormat="1" applyFont="1" applyFill="1" applyBorder="1" applyAlignment="1" applyProtection="1">
      <alignment horizontal="center"/>
    </xf>
    <xf numFmtId="0" fontId="4" fillId="0" borderId="22" xfId="3" applyNumberFormat="1" applyFont="1" applyBorder="1"/>
    <xf numFmtId="0" fontId="4" fillId="0" borderId="23" xfId="3" applyNumberFormat="1" applyFont="1" applyBorder="1"/>
    <xf numFmtId="170" fontId="4" fillId="0" borderId="23" xfId="3" applyFont="1" applyBorder="1"/>
    <xf numFmtId="170" fontId="4" fillId="0" borderId="24" xfId="3" applyFont="1" applyBorder="1"/>
    <xf numFmtId="170" fontId="4" fillId="0" borderId="25" xfId="3" applyFont="1" applyBorder="1"/>
    <xf numFmtId="0" fontId="4" fillId="0" borderId="0" xfId="3" applyNumberFormat="1" applyFont="1" applyBorder="1"/>
    <xf numFmtId="170" fontId="4" fillId="0" borderId="0" xfId="3" applyFont="1" applyBorder="1"/>
    <xf numFmtId="170" fontId="4" fillId="0" borderId="26" xfId="3" applyFont="1" applyBorder="1"/>
    <xf numFmtId="0" fontId="4" fillId="0" borderId="25" xfId="3" applyNumberFormat="1" applyFont="1" applyBorder="1"/>
    <xf numFmtId="0" fontId="4" fillId="0" borderId="26" xfId="3" applyNumberFormat="1" applyFont="1" applyBorder="1"/>
    <xf numFmtId="168" fontId="4" fillId="2" borderId="27" xfId="2" applyNumberFormat="1" applyFont="1" applyFill="1" applyBorder="1" applyAlignment="1" applyProtection="1">
      <alignment horizontal="center"/>
    </xf>
    <xf numFmtId="168" fontId="4" fillId="2" borderId="28" xfId="2" applyNumberFormat="1" applyFont="1" applyFill="1" applyBorder="1" applyAlignment="1" applyProtection="1">
      <alignment horizontal="center"/>
    </xf>
    <xf numFmtId="169" fontId="4" fillId="2" borderId="11" xfId="1" applyNumberFormat="1" applyFont="1" applyFill="1" applyBorder="1" applyAlignment="1" applyProtection="1">
      <alignment horizontal="center"/>
    </xf>
    <xf numFmtId="168" fontId="4" fillId="2" borderId="20" xfId="2" applyNumberFormat="1" applyFont="1" applyFill="1" applyBorder="1" applyAlignment="1" applyProtection="1">
      <alignment horizontal="center" vertical="center"/>
    </xf>
    <xf numFmtId="168" fontId="4" fillId="2" borderId="30" xfId="2" applyNumberFormat="1" applyFont="1" applyFill="1" applyBorder="1" applyAlignment="1" applyProtection="1">
      <alignment horizontal="center"/>
    </xf>
    <xf numFmtId="169" fontId="4" fillId="2" borderId="31" xfId="1" applyNumberFormat="1" applyFont="1" applyFill="1" applyBorder="1" applyAlignment="1" applyProtection="1">
      <alignment horizontal="center"/>
    </xf>
    <xf numFmtId="0" fontId="4" fillId="0" borderId="32" xfId="3" applyNumberFormat="1" applyFont="1" applyBorder="1"/>
    <xf numFmtId="0" fontId="4" fillId="0" borderId="33" xfId="3" applyNumberFormat="1" applyFont="1" applyBorder="1"/>
    <xf numFmtId="170" fontId="4" fillId="0" borderId="33" xfId="3" applyFont="1" applyBorder="1"/>
    <xf numFmtId="170" fontId="4" fillId="0" borderId="34" xfId="3" applyFont="1" applyBorder="1"/>
    <xf numFmtId="0" fontId="4" fillId="0" borderId="0" xfId="3" applyNumberFormat="1" applyFont="1"/>
    <xf numFmtId="169" fontId="4" fillId="2" borderId="12" xfId="1" applyNumberFormat="1" applyFont="1" applyFill="1" applyBorder="1" applyAlignment="1" applyProtection="1">
      <alignment horizontal="center"/>
    </xf>
    <xf numFmtId="168" fontId="4" fillId="2" borderId="20" xfId="2" applyNumberFormat="1" applyFont="1" applyFill="1" applyBorder="1" applyAlignment="1" applyProtection="1">
      <alignment horizontal="center"/>
    </xf>
    <xf numFmtId="169" fontId="4" fillId="2" borderId="35" xfId="1" applyNumberFormat="1" applyFont="1" applyFill="1" applyBorder="1" applyAlignment="1" applyProtection="1">
      <alignment horizontal="center"/>
    </xf>
    <xf numFmtId="168" fontId="4" fillId="2" borderId="18" xfId="2" applyNumberFormat="1" applyFont="1" applyFill="1" applyBorder="1" applyAlignment="1" applyProtection="1">
      <alignment horizontal="center" vertical="center"/>
    </xf>
    <xf numFmtId="169" fontId="4" fillId="2" borderId="36" xfId="1" applyNumberFormat="1" applyFont="1" applyFill="1" applyBorder="1" applyAlignment="1" applyProtection="1">
      <alignment horizontal="center"/>
    </xf>
    <xf numFmtId="168" fontId="4" fillId="2" borderId="18" xfId="2" applyNumberFormat="1" applyFont="1" applyFill="1" applyBorder="1" applyAlignment="1" applyProtection="1">
      <alignment horizontal="center" vertical="top"/>
    </xf>
    <xf numFmtId="168" fontId="4" fillId="2" borderId="10" xfId="2" applyNumberFormat="1" applyFont="1" applyFill="1" applyBorder="1" applyAlignment="1" applyProtection="1">
      <alignment horizontal="center" vertical="top"/>
    </xf>
    <xf numFmtId="169" fontId="4" fillId="2" borderId="36" xfId="1" applyNumberFormat="1" applyFont="1" applyFill="1" applyBorder="1" applyAlignment="1" applyProtection="1">
      <alignment horizontal="center" vertical="top"/>
    </xf>
    <xf numFmtId="168" fontId="4" fillId="2" borderId="37" xfId="2" applyNumberFormat="1" applyFont="1" applyFill="1" applyBorder="1" applyAlignment="1" applyProtection="1">
      <alignment horizontal="center"/>
    </xf>
    <xf numFmtId="168" fontId="4" fillId="2" borderId="1" xfId="2" applyNumberFormat="1" applyFont="1" applyFill="1" applyBorder="1" applyAlignment="1" applyProtection="1">
      <alignment horizontal="center"/>
    </xf>
    <xf numFmtId="169" fontId="4" fillId="2" borderId="38" xfId="1" applyNumberFormat="1" applyFont="1" applyFill="1" applyBorder="1" applyAlignment="1" applyProtection="1">
      <alignment horizontal="center"/>
    </xf>
    <xf numFmtId="168" fontId="4" fillId="2" borderId="15" xfId="2" applyNumberFormat="1" applyFont="1" applyFill="1" applyBorder="1" applyAlignment="1" applyProtection="1">
      <alignment horizontal="center"/>
    </xf>
    <xf numFmtId="169" fontId="4" fillId="2" borderId="1" xfId="1" applyNumberFormat="1" applyFont="1" applyFill="1" applyBorder="1" applyAlignment="1" applyProtection="1">
      <alignment horizontal="center"/>
    </xf>
    <xf numFmtId="164" fontId="4" fillId="0" borderId="0" xfId="3" applyNumberFormat="1" applyFont="1" applyFill="1"/>
    <xf numFmtId="164" fontId="4" fillId="3" borderId="0" xfId="3" applyNumberFormat="1" applyFont="1" applyFill="1"/>
    <xf numFmtId="170" fontId="4" fillId="0" borderId="0" xfId="3" applyFont="1" applyFill="1"/>
    <xf numFmtId="170" fontId="4" fillId="3" borderId="0" xfId="3" applyFont="1" applyFill="1"/>
    <xf numFmtId="170" fontId="7" fillId="4" borderId="16" xfId="2" applyNumberFormat="1" applyFont="1" applyFill="1" applyBorder="1" applyProtection="1"/>
    <xf numFmtId="165" fontId="7" fillId="4" borderId="18" xfId="2" applyNumberFormat="1" applyFont="1" applyFill="1" applyBorder="1" applyAlignment="1" applyProtection="1">
      <alignment horizontal="center"/>
    </xf>
    <xf numFmtId="170" fontId="7" fillId="4" borderId="18" xfId="2" applyNumberFormat="1" applyFont="1" applyFill="1" applyBorder="1" applyAlignment="1" applyProtection="1">
      <alignment horizontal="center"/>
    </xf>
    <xf numFmtId="170" fontId="7" fillId="4" borderId="20" xfId="2" applyNumberFormat="1" applyFont="1" applyFill="1" applyBorder="1" applyAlignment="1" applyProtection="1">
      <alignment horizontal="center"/>
    </xf>
    <xf numFmtId="170" fontId="7" fillId="4" borderId="20" xfId="2" applyNumberFormat="1" applyFont="1" applyFill="1" applyBorder="1" applyAlignment="1" applyProtection="1">
      <alignment horizontal="center" vertical="center"/>
    </xf>
    <xf numFmtId="166" fontId="4" fillId="4" borderId="18" xfId="2" applyNumberFormat="1" applyFont="1" applyFill="1" applyBorder="1" applyAlignment="1" applyProtection="1">
      <alignment horizontal="center"/>
    </xf>
    <xf numFmtId="168" fontId="4" fillId="4" borderId="18" xfId="2" applyNumberFormat="1" applyFont="1" applyFill="1" applyBorder="1" applyAlignment="1" applyProtection="1">
      <alignment horizontal="center"/>
    </xf>
    <xf numFmtId="168" fontId="4" fillId="4" borderId="27" xfId="2" applyNumberFormat="1" applyFont="1" applyFill="1" applyBorder="1" applyAlignment="1" applyProtection="1">
      <alignment horizontal="center"/>
    </xf>
    <xf numFmtId="168" fontId="4" fillId="4" borderId="20" xfId="2" applyNumberFormat="1" applyFont="1" applyFill="1" applyBorder="1" applyAlignment="1" applyProtection="1">
      <alignment horizontal="center" vertical="center"/>
    </xf>
    <xf numFmtId="168" fontId="4" fillId="4" borderId="18" xfId="2" applyNumberFormat="1" applyFont="1" applyFill="1" applyBorder="1" applyAlignment="1" applyProtection="1">
      <alignment horizontal="center" vertical="top"/>
    </xf>
    <xf numFmtId="168" fontId="4" fillId="4" borderId="37" xfId="2" applyNumberFormat="1" applyFont="1" applyFill="1" applyBorder="1" applyAlignment="1" applyProtection="1">
      <alignment horizontal="center"/>
    </xf>
    <xf numFmtId="168" fontId="4" fillId="4" borderId="18" xfId="2" applyNumberFormat="1" applyFont="1" applyFill="1" applyBorder="1" applyAlignment="1" applyProtection="1">
      <alignment horizontal="center" vertical="center"/>
    </xf>
    <xf numFmtId="166" fontId="7" fillId="4" borderId="5" xfId="2" applyNumberFormat="1" applyFont="1" applyFill="1" applyBorder="1" applyProtection="1"/>
    <xf numFmtId="166" fontId="7" fillId="4" borderId="6" xfId="2" applyNumberFormat="1" applyFont="1" applyFill="1" applyBorder="1" applyProtection="1"/>
    <xf numFmtId="166" fontId="4" fillId="4" borderId="6" xfId="2" applyNumberFormat="1" applyFont="1" applyFill="1" applyBorder="1" applyProtection="1"/>
    <xf numFmtId="166" fontId="7" fillId="4" borderId="5" xfId="2" applyNumberFormat="1" applyFont="1" applyFill="1" applyBorder="1" applyAlignment="1" applyProtection="1">
      <alignment vertical="center"/>
    </xf>
    <xf numFmtId="166" fontId="7" fillId="4" borderId="6" xfId="2" applyNumberFormat="1" applyFont="1" applyFill="1" applyBorder="1" applyAlignment="1" applyProtection="1">
      <alignment vertical="center"/>
    </xf>
    <xf numFmtId="166" fontId="7" fillId="4" borderId="5" xfId="2" applyNumberFormat="1" applyFont="1" applyFill="1" applyBorder="1" applyAlignment="1" applyProtection="1">
      <alignment vertical="top"/>
    </xf>
    <xf numFmtId="166" fontId="7" fillId="4" borderId="6" xfId="2" applyNumberFormat="1" applyFont="1" applyFill="1" applyBorder="1" applyAlignment="1" applyProtection="1">
      <alignment vertical="top"/>
    </xf>
    <xf numFmtId="166" fontId="7" fillId="4" borderId="13" xfId="2" applyNumberFormat="1" applyFont="1" applyFill="1" applyBorder="1" applyProtection="1"/>
    <xf numFmtId="166" fontId="7" fillId="4" borderId="14" xfId="2" applyNumberFormat="1" applyFont="1" applyFill="1" applyBorder="1" applyProtection="1"/>
    <xf numFmtId="166" fontId="7" fillId="4" borderId="2" xfId="2" applyNumberFormat="1" applyFont="1" applyFill="1" applyBorder="1" applyProtection="1"/>
    <xf numFmtId="166" fontId="7" fillId="4" borderId="6" xfId="2" applyNumberFormat="1" applyFont="1" applyFill="1" applyBorder="1" applyAlignment="1" applyProtection="1"/>
    <xf numFmtId="166" fontId="4" fillId="4" borderId="6" xfId="2" applyNumberFormat="1" applyFont="1" applyFill="1" applyBorder="1" applyAlignment="1" applyProtection="1">
      <alignment vertical="center"/>
    </xf>
    <xf numFmtId="166" fontId="4" fillId="4" borderId="14" xfId="2" applyNumberFormat="1" applyFont="1" applyFill="1" applyBorder="1" applyProtection="1"/>
    <xf numFmtId="171" fontId="7" fillId="4" borderId="17" xfId="1" applyNumberFormat="1" applyFont="1" applyFill="1" applyBorder="1" applyAlignment="1" applyProtection="1"/>
    <xf numFmtId="170" fontId="7" fillId="4" borderId="17" xfId="2" applyNumberFormat="1" applyFont="1" applyFill="1" applyBorder="1" applyProtection="1"/>
    <xf numFmtId="165" fontId="7" fillId="4" borderId="19" xfId="2" applyNumberFormat="1" applyFont="1" applyFill="1" applyBorder="1" applyAlignment="1" applyProtection="1">
      <alignment horizontal="center"/>
    </xf>
    <xf numFmtId="170" fontId="7" fillId="4" borderId="19" xfId="2" applyNumberFormat="1" applyFont="1" applyFill="1" applyBorder="1" applyAlignment="1" applyProtection="1">
      <alignment horizontal="center"/>
    </xf>
    <xf numFmtId="170" fontId="7" fillId="4" borderId="21" xfId="2" applyNumberFormat="1" applyFont="1" applyFill="1" applyBorder="1" applyAlignment="1" applyProtection="1">
      <alignment horizontal="center"/>
    </xf>
    <xf numFmtId="170" fontId="7" fillId="4" borderId="21" xfId="2" applyNumberFormat="1" applyFont="1" applyFill="1" applyBorder="1" applyAlignment="1" applyProtection="1">
      <alignment horizontal="center" vertical="center"/>
    </xf>
    <xf numFmtId="167" fontId="4" fillId="4" borderId="19" xfId="1" applyNumberFormat="1" applyFont="1" applyFill="1" applyBorder="1" applyAlignment="1" applyProtection="1">
      <alignment horizontal="center"/>
    </xf>
    <xf numFmtId="166" fontId="4" fillId="4" borderId="19" xfId="2" applyNumberFormat="1" applyFont="1" applyFill="1" applyBorder="1" applyAlignment="1" applyProtection="1">
      <alignment horizontal="center"/>
    </xf>
    <xf numFmtId="168" fontId="4" fillId="4" borderId="19" xfId="2" applyNumberFormat="1" applyFont="1" applyFill="1" applyBorder="1" applyAlignment="1" applyProtection="1">
      <alignment horizontal="center"/>
    </xf>
    <xf numFmtId="167" fontId="4" fillId="4" borderId="29" xfId="1" applyNumberFormat="1" applyFont="1" applyFill="1" applyBorder="1" applyAlignment="1" applyProtection="1">
      <alignment horizontal="center"/>
    </xf>
    <xf numFmtId="168" fontId="4" fillId="4" borderId="29" xfId="2" applyNumberFormat="1" applyFont="1" applyFill="1" applyBorder="1" applyAlignment="1" applyProtection="1">
      <alignment horizontal="center"/>
    </xf>
    <xf numFmtId="168" fontId="4" fillId="4" borderId="21" xfId="2" applyNumberFormat="1" applyFont="1" applyFill="1" applyBorder="1" applyAlignment="1" applyProtection="1">
      <alignment horizontal="center" vertical="center"/>
    </xf>
    <xf numFmtId="167" fontId="4" fillId="4" borderId="21" xfId="1" applyNumberFormat="1" applyFont="1" applyFill="1" applyBorder="1" applyAlignment="1" applyProtection="1">
      <alignment horizontal="center" vertical="center"/>
    </xf>
    <xf numFmtId="167" fontId="4" fillId="4" borderId="19" xfId="1" applyNumberFormat="1" applyFont="1" applyFill="1" applyBorder="1" applyAlignment="1" applyProtection="1">
      <alignment horizontal="center" vertical="top"/>
    </xf>
    <xf numFmtId="168" fontId="4" fillId="4" borderId="19" xfId="2" applyNumberFormat="1" applyFont="1" applyFill="1" applyBorder="1" applyAlignment="1" applyProtection="1">
      <alignment horizontal="center" vertical="top"/>
    </xf>
    <xf numFmtId="167" fontId="4" fillId="4" borderId="39" xfId="1" applyNumberFormat="1" applyFont="1" applyFill="1" applyBorder="1" applyAlignment="1" applyProtection="1">
      <alignment horizontal="center"/>
    </xf>
    <xf numFmtId="168" fontId="4" fillId="4" borderId="39" xfId="2" applyNumberFormat="1" applyFont="1" applyFill="1" applyBorder="1" applyAlignment="1" applyProtection="1">
      <alignment horizontal="center"/>
    </xf>
    <xf numFmtId="170" fontId="3" fillId="0" borderId="0" xfId="2" applyNumberFormat="1" applyFont="1" applyBorder="1" applyAlignment="1">
      <alignment horizontal="center"/>
    </xf>
    <xf numFmtId="1" fontId="5" fillId="0" borderId="0" xfId="2" applyNumberFormat="1" applyFont="1" applyFill="1" applyBorder="1" applyAlignment="1" applyProtection="1">
      <alignment horizontal="center"/>
    </xf>
    <xf numFmtId="170" fontId="5" fillId="0" borderId="0" xfId="2" applyNumberFormat="1" applyFont="1" applyFill="1" applyBorder="1" applyAlignment="1" applyProtection="1">
      <alignment horizontal="center"/>
    </xf>
    <xf numFmtId="170" fontId="7" fillId="0" borderId="0" xfId="2" applyNumberFormat="1" applyFont="1" applyFill="1" applyBorder="1" applyAlignment="1" applyProtection="1">
      <alignment horizontal="center"/>
    </xf>
    <xf numFmtId="170" fontId="8" fillId="4" borderId="2" xfId="2" applyNumberFormat="1" applyFont="1" applyFill="1" applyBorder="1" applyAlignment="1" applyProtection="1">
      <alignment horizontal="center" vertical="center" wrapText="1"/>
    </xf>
    <xf numFmtId="0" fontId="9" fillId="4" borderId="4" xfId="0" applyFont="1" applyFill="1" applyBorder="1" applyAlignment="1">
      <alignment horizontal="center" vertical="center" wrapText="1"/>
    </xf>
    <xf numFmtId="0" fontId="9" fillId="4" borderId="5" xfId="0" applyFont="1" applyFill="1" applyBorder="1" applyAlignment="1">
      <alignment horizontal="center" vertical="center" wrapText="1"/>
    </xf>
    <xf numFmtId="0" fontId="9" fillId="4" borderId="6" xfId="0" applyFont="1" applyFill="1" applyBorder="1" applyAlignment="1">
      <alignment horizontal="center" vertical="center" wrapText="1"/>
    </xf>
    <xf numFmtId="0" fontId="9" fillId="4" borderId="8" xfId="0" applyFont="1" applyFill="1" applyBorder="1" applyAlignment="1">
      <alignment horizontal="center" vertical="center" wrapText="1"/>
    </xf>
    <xf numFmtId="0" fontId="9" fillId="4" borderId="9" xfId="0" applyFont="1" applyFill="1" applyBorder="1" applyAlignment="1">
      <alignment horizontal="center" vertical="center" wrapText="1"/>
    </xf>
    <xf numFmtId="165" fontId="7" fillId="2" borderId="0" xfId="2" applyNumberFormat="1" applyFont="1" applyFill="1" applyBorder="1" applyAlignment="1" applyProtection="1">
      <alignment horizontal="center"/>
    </xf>
    <xf numFmtId="170" fontId="7" fillId="2" borderId="0" xfId="2" applyNumberFormat="1" applyFont="1" applyFill="1" applyBorder="1" applyAlignment="1" applyProtection="1">
      <alignment horizontal="center"/>
      <protection locked="0"/>
    </xf>
    <xf numFmtId="170" fontId="7" fillId="2" borderId="7" xfId="2" applyNumberFormat="1" applyFont="1" applyFill="1" applyBorder="1" applyAlignment="1" applyProtection="1">
      <alignment horizontal="center"/>
      <protection locked="0"/>
    </xf>
  </cellXfs>
  <cellStyles count="4">
    <cellStyle name="Comma" xfId="1" builtinId="3"/>
    <cellStyle name="Excel Built-in Normal" xfId="3"/>
    <cellStyle name="Normal" xfId="0" builtinId="0"/>
    <cellStyle name="Normal_pgm summary by serv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faddata\fad-shared\it1\FIN\DRAFT\User%20Folder\TLam\TSS\TESs%202011\Operating\Public%20Book\TESS%20-%202011%20Public%20book%20(Tables%20-%20April%2011,11)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able 1-2011 Rec' Budget"/>
      <sheetName val="Appendix A - 2011 Rec'd Base "/>
      <sheetName val="Outlooks (2)"/>
      <sheetName val="Table 2 2010 Variance Revie (2)"/>
      <sheetName val="Table 3 2011 Rec Base Bud BC"/>
      <sheetName val="Table3a 2011 Target"/>
      <sheetName val="Staff Complement (2)"/>
      <sheetName val="Table 4 - Expenditures (2)"/>
      <sheetName val="TAble 5 - BC"/>
      <sheetName val="Table 5 - CM Service Changes"/>
      <sheetName val="Table 6 New  Enhanced"/>
      <sheetName val="2010 Performance"/>
      <sheetName val="App E - Corp Reserves"/>
      <sheetName val="Program Specific Reserve "/>
      <sheetName val="Library Material"/>
      <sheetName val="Operating Impact"/>
      <sheetName val="Table 2 2010 Variance Review"/>
      <sheetName val="Outlooks"/>
      <sheetName val="Table3 2011 Rec'd Base Bud CM"/>
      <sheetName val="Staff Complement"/>
      <sheetName val="Appendix D - Expenditures"/>
      <sheetName val="Table 3 2010 Service Change"/>
      <sheetName val="Sheet1"/>
      <sheetName val="Sheet2"/>
      <sheetName val="Sheet3"/>
      <sheetName val="Sheet4"/>
    </sheetNames>
    <sheetDataSet>
      <sheetData sheetId="0" refreshError="1"/>
      <sheetData sheetId="1">
        <row r="11">
          <cell r="C11">
            <v>2357</v>
          </cell>
        </row>
        <row r="29">
          <cell r="C29">
            <v>2289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B1:U96"/>
  <sheetViews>
    <sheetView tabSelected="1" topLeftCell="B1" workbookViewId="0">
      <selection activeCell="J45" sqref="J45"/>
    </sheetView>
  </sheetViews>
  <sheetFormatPr defaultRowHeight="12.75"/>
  <cols>
    <col min="1" max="1" width="5.140625" style="9" customWidth="1"/>
    <col min="2" max="2" width="10.7109375" style="9" customWidth="1"/>
    <col min="3" max="3" width="30.140625" style="9" customWidth="1"/>
    <col min="4" max="4" width="10.85546875" style="9" customWidth="1"/>
    <col min="5" max="5" width="10.28515625" style="9" customWidth="1"/>
    <col min="6" max="6" width="10.7109375" style="9" customWidth="1"/>
    <col min="7" max="8" width="12.7109375" style="9" customWidth="1"/>
    <col min="9" max="9" width="10.28515625" style="9" customWidth="1"/>
    <col min="10" max="10" width="9.140625" style="9"/>
    <col min="11" max="11" width="11.5703125" style="79" customWidth="1"/>
    <col min="12" max="12" width="11.42578125" style="79" customWidth="1"/>
    <col min="13" max="13" width="3.85546875" style="9" customWidth="1"/>
    <col min="14" max="14" width="13.7109375" style="9" hidden="1" customWidth="1"/>
    <col min="15" max="16" width="0" style="9" hidden="1" customWidth="1"/>
    <col min="17" max="17" width="13.7109375" style="9" hidden="1" customWidth="1"/>
    <col min="18" max="20" width="0" style="9" hidden="1" customWidth="1"/>
    <col min="21" max="21" width="11" style="9" hidden="1" customWidth="1"/>
    <col min="22" max="16384" width="9.140625" style="9"/>
  </cols>
  <sheetData>
    <row r="1" spans="2:20" ht="20.25">
      <c r="B1" s="122"/>
      <c r="C1" s="122"/>
      <c r="D1" s="122"/>
      <c r="E1" s="122"/>
      <c r="F1" s="122"/>
      <c r="G1" s="122"/>
      <c r="H1" s="122"/>
      <c r="I1" s="122"/>
      <c r="J1" s="122"/>
      <c r="K1" s="122"/>
      <c r="L1" s="122"/>
      <c r="M1" s="8"/>
    </row>
    <row r="2" spans="2:20" ht="20.25">
      <c r="B2" s="123" t="s">
        <v>40</v>
      </c>
      <c r="C2" s="123"/>
      <c r="D2" s="123"/>
      <c r="E2" s="123"/>
      <c r="F2" s="123"/>
      <c r="G2" s="123"/>
      <c r="H2" s="123"/>
      <c r="I2" s="123"/>
      <c r="J2" s="123"/>
      <c r="K2" s="123"/>
      <c r="L2" s="123"/>
      <c r="M2" s="1"/>
    </row>
    <row r="3" spans="2:20" ht="20.25">
      <c r="B3" s="124" t="s">
        <v>0</v>
      </c>
      <c r="C3" s="124"/>
      <c r="D3" s="124"/>
      <c r="E3" s="124"/>
      <c r="F3" s="124"/>
      <c r="G3" s="124"/>
      <c r="H3" s="124"/>
      <c r="I3" s="124"/>
      <c r="J3" s="124"/>
      <c r="K3" s="124"/>
      <c r="L3" s="124"/>
      <c r="M3" s="10"/>
    </row>
    <row r="4" spans="2:20" ht="15.75">
      <c r="B4" s="125" t="s">
        <v>1</v>
      </c>
      <c r="C4" s="125"/>
      <c r="D4" s="125"/>
      <c r="E4" s="125"/>
      <c r="F4" s="125"/>
      <c r="G4" s="125"/>
      <c r="H4" s="125"/>
      <c r="I4" s="125"/>
      <c r="J4" s="125"/>
      <c r="K4" s="125"/>
      <c r="L4" s="125"/>
      <c r="M4" s="11"/>
    </row>
    <row r="5" spans="2:20" ht="13.5" thickBot="1">
      <c r="B5" s="12"/>
      <c r="C5" s="12"/>
      <c r="D5" s="12"/>
      <c r="E5" s="12"/>
      <c r="F5" s="12"/>
      <c r="G5" s="12"/>
      <c r="H5" s="12"/>
      <c r="I5" s="12"/>
      <c r="J5" s="13"/>
      <c r="K5" s="13"/>
      <c r="L5" s="12"/>
      <c r="M5" s="14"/>
    </row>
    <row r="6" spans="2:20" ht="13.5" hidden="1" thickBot="1">
      <c r="B6" s="15"/>
      <c r="C6" s="16"/>
      <c r="D6" s="17"/>
      <c r="E6" s="17"/>
      <c r="F6" s="17"/>
      <c r="G6" s="17"/>
      <c r="H6" s="17"/>
      <c r="I6" s="17"/>
      <c r="J6" s="18"/>
      <c r="K6" s="18"/>
      <c r="L6" s="19"/>
      <c r="M6" s="14"/>
    </row>
    <row r="7" spans="2:20" ht="13.5" hidden="1" thickBot="1">
      <c r="B7" s="20" t="s">
        <v>32</v>
      </c>
      <c r="C7" s="21"/>
      <c r="D7" s="2"/>
      <c r="E7" s="2"/>
      <c r="F7" s="14"/>
      <c r="G7" s="14"/>
      <c r="H7" s="14"/>
      <c r="I7" s="14"/>
      <c r="J7" s="22"/>
      <c r="K7" s="22"/>
      <c r="L7" s="23"/>
      <c r="M7" s="14"/>
    </row>
    <row r="8" spans="2:20" ht="13.5" hidden="1" thickBot="1">
      <c r="B8" s="24" t="s">
        <v>33</v>
      </c>
      <c r="C8" s="25"/>
      <c r="D8" s="14"/>
      <c r="E8" s="14"/>
      <c r="F8" s="14"/>
      <c r="G8" s="14"/>
      <c r="H8" s="14"/>
      <c r="I8" s="14"/>
      <c r="J8" s="22"/>
      <c r="K8" s="22"/>
      <c r="L8" s="23"/>
      <c r="M8" s="14"/>
    </row>
    <row r="9" spans="2:20" ht="13.5" hidden="1" thickBot="1">
      <c r="B9" s="20"/>
      <c r="C9" s="14"/>
      <c r="D9" s="14"/>
      <c r="E9" s="14"/>
      <c r="F9" s="14"/>
      <c r="G9" s="14"/>
      <c r="H9" s="14"/>
      <c r="I9" s="14"/>
      <c r="J9" s="14"/>
      <c r="K9" s="14"/>
      <c r="L9" s="23"/>
      <c r="M9" s="14"/>
    </row>
    <row r="10" spans="2:20">
      <c r="B10" s="126" t="s">
        <v>2</v>
      </c>
      <c r="C10" s="127"/>
      <c r="D10" s="80"/>
      <c r="E10" s="80"/>
      <c r="F10" s="80"/>
      <c r="G10" s="26"/>
      <c r="H10" s="26"/>
      <c r="I10" s="27"/>
      <c r="J10" s="28"/>
      <c r="K10" s="105"/>
      <c r="L10" s="106"/>
      <c r="M10" s="21"/>
    </row>
    <row r="11" spans="2:20">
      <c r="B11" s="128"/>
      <c r="C11" s="129"/>
      <c r="D11" s="81">
        <v>2008</v>
      </c>
      <c r="E11" s="81">
        <v>2009</v>
      </c>
      <c r="F11" s="82" t="s">
        <v>34</v>
      </c>
      <c r="G11" s="29" t="s">
        <v>34</v>
      </c>
      <c r="H11" s="29" t="s">
        <v>35</v>
      </c>
      <c r="I11" s="132" t="s">
        <v>36</v>
      </c>
      <c r="J11" s="132"/>
      <c r="K11" s="107"/>
      <c r="L11" s="107"/>
      <c r="M11" s="3"/>
    </row>
    <row r="12" spans="2:20">
      <c r="B12" s="128"/>
      <c r="C12" s="129"/>
      <c r="D12" s="82" t="s">
        <v>3</v>
      </c>
      <c r="E12" s="82" t="s">
        <v>3</v>
      </c>
      <c r="F12" s="82" t="s">
        <v>4</v>
      </c>
      <c r="G12" s="29" t="s">
        <v>3</v>
      </c>
      <c r="H12" s="29" t="s">
        <v>5</v>
      </c>
      <c r="I12" s="133" t="s">
        <v>6</v>
      </c>
      <c r="J12" s="133"/>
      <c r="K12" s="108" t="s">
        <v>37</v>
      </c>
      <c r="L12" s="108" t="s">
        <v>38</v>
      </c>
      <c r="M12" s="30"/>
    </row>
    <row r="13" spans="2:20">
      <c r="B13" s="128"/>
      <c r="C13" s="129"/>
      <c r="D13" s="83"/>
      <c r="E13" s="83"/>
      <c r="F13" s="83"/>
      <c r="G13" s="31"/>
      <c r="H13" s="31" t="s">
        <v>39</v>
      </c>
      <c r="I13" s="134" t="s">
        <v>4</v>
      </c>
      <c r="J13" s="134"/>
      <c r="K13" s="109" t="s">
        <v>7</v>
      </c>
      <c r="L13" s="109" t="s">
        <v>7</v>
      </c>
      <c r="M13" s="30"/>
    </row>
    <row r="14" spans="2:20">
      <c r="B14" s="130"/>
      <c r="C14" s="131"/>
      <c r="D14" s="84" t="s">
        <v>8</v>
      </c>
      <c r="E14" s="84" t="s">
        <v>8</v>
      </c>
      <c r="F14" s="84" t="s">
        <v>8</v>
      </c>
      <c r="G14" s="32" t="s">
        <v>8</v>
      </c>
      <c r="H14" s="32" t="s">
        <v>8</v>
      </c>
      <c r="I14" s="33" t="s">
        <v>8</v>
      </c>
      <c r="J14" s="34" t="s">
        <v>9</v>
      </c>
      <c r="K14" s="110" t="s">
        <v>8</v>
      </c>
      <c r="L14" s="110" t="s">
        <v>8</v>
      </c>
      <c r="M14" s="35"/>
    </row>
    <row r="15" spans="2:20" ht="13.5" thickBot="1">
      <c r="B15" s="92"/>
      <c r="C15" s="93"/>
      <c r="D15" s="85"/>
      <c r="E15" s="85"/>
      <c r="F15" s="85"/>
      <c r="G15" s="36"/>
      <c r="H15" s="36"/>
      <c r="I15" s="37"/>
      <c r="J15" s="38"/>
      <c r="K15" s="111"/>
      <c r="L15" s="112"/>
      <c r="M15" s="4"/>
    </row>
    <row r="16" spans="2:20">
      <c r="B16" s="92"/>
      <c r="C16" s="94" t="s">
        <v>10</v>
      </c>
      <c r="D16" s="86">
        <v>155076.43725999998</v>
      </c>
      <c r="E16" s="86">
        <v>155301</v>
      </c>
      <c r="F16" s="86">
        <v>191486.5</v>
      </c>
      <c r="G16" s="39">
        <v>184892.70699999999</v>
      </c>
      <c r="H16" s="39">
        <v>189832.5</v>
      </c>
      <c r="I16" s="40">
        <f t="shared" ref="I16:I23" si="0">H16-F16</f>
        <v>-1654</v>
      </c>
      <c r="J16" s="41">
        <f>IF(F16=0,"n/a",I16/F16)</f>
        <v>-8.6376846409538001E-3</v>
      </c>
      <c r="K16" s="111">
        <f>H16+512.8+374.4-333.4+1320.9</f>
        <v>191707.19999999998</v>
      </c>
      <c r="L16" s="113">
        <f>K16+242.4+1191</f>
        <v>193140.59999999998</v>
      </c>
      <c r="M16" s="5"/>
      <c r="N16" s="42">
        <f>-206120.2+204107.7</f>
        <v>-2012.5</v>
      </c>
      <c r="O16" s="43"/>
      <c r="P16" s="43"/>
      <c r="Q16" s="44"/>
      <c r="R16" s="44"/>
      <c r="S16" s="44"/>
      <c r="T16" s="45"/>
    </row>
    <row r="17" spans="2:21">
      <c r="B17" s="92"/>
      <c r="C17" s="94" t="s">
        <v>11</v>
      </c>
      <c r="D17" s="86">
        <v>10774.0996</v>
      </c>
      <c r="E17" s="86">
        <v>13317.9</v>
      </c>
      <c r="F17" s="86">
        <v>12616.1</v>
      </c>
      <c r="G17" s="39">
        <v>15835.112999999999</v>
      </c>
      <c r="H17" s="39">
        <v>14618.9</v>
      </c>
      <c r="I17" s="40">
        <f t="shared" si="0"/>
        <v>2002.7999999999993</v>
      </c>
      <c r="J17" s="41">
        <f t="shared" ref="J17:J23" si="1">IF(F17=0,"n/a",I17/F17)</f>
        <v>0.1587495343251876</v>
      </c>
      <c r="K17" s="111">
        <f t="shared" ref="K17:K23" si="2">H17</f>
        <v>14618.9</v>
      </c>
      <c r="L17" s="113">
        <f>K17</f>
        <v>14618.9</v>
      </c>
      <c r="M17" s="5"/>
      <c r="N17" s="46"/>
      <c r="O17" s="47"/>
      <c r="P17" s="47"/>
      <c r="Q17" s="48"/>
      <c r="R17" s="48"/>
      <c r="S17" s="48"/>
      <c r="T17" s="49"/>
    </row>
    <row r="18" spans="2:21">
      <c r="B18" s="92"/>
      <c r="C18" s="94" t="s">
        <v>12</v>
      </c>
      <c r="D18" s="86">
        <v>299.78953000000001</v>
      </c>
      <c r="E18" s="86">
        <v>953.8</v>
      </c>
      <c r="F18" s="86">
        <v>462.9</v>
      </c>
      <c r="G18" s="39">
        <v>729.23500000000001</v>
      </c>
      <c r="H18" s="39">
        <v>505.9</v>
      </c>
      <c r="I18" s="40">
        <f t="shared" si="0"/>
        <v>43</v>
      </c>
      <c r="J18" s="41">
        <f t="shared" si="1"/>
        <v>9.2892633398142146E-2</v>
      </c>
      <c r="K18" s="111">
        <f t="shared" si="2"/>
        <v>505.9</v>
      </c>
      <c r="L18" s="113">
        <f>K18</f>
        <v>505.9</v>
      </c>
      <c r="M18" s="5"/>
      <c r="N18" s="50"/>
      <c r="O18" s="47"/>
      <c r="P18" s="47"/>
      <c r="Q18" s="48"/>
      <c r="R18" s="48"/>
      <c r="S18" s="48"/>
      <c r="T18" s="49"/>
    </row>
    <row r="19" spans="2:21">
      <c r="B19" s="92"/>
      <c r="C19" s="94" t="s">
        <v>13</v>
      </c>
      <c r="D19" s="86">
        <v>29584.672719999999</v>
      </c>
      <c r="E19" s="86">
        <v>32780.300000000003</v>
      </c>
      <c r="F19" s="86">
        <v>60397.7</v>
      </c>
      <c r="G19" s="39">
        <v>40936.928800000002</v>
      </c>
      <c r="H19" s="39">
        <v>66885.7</v>
      </c>
      <c r="I19" s="40">
        <f t="shared" si="0"/>
        <v>6488</v>
      </c>
      <c r="J19" s="41">
        <f t="shared" si="1"/>
        <v>0.10742130908958454</v>
      </c>
      <c r="K19" s="111">
        <f t="shared" si="2"/>
        <v>66885.7</v>
      </c>
      <c r="L19" s="113">
        <f>K19</f>
        <v>66885.7</v>
      </c>
      <c r="M19" s="5"/>
      <c r="N19" s="50"/>
      <c r="O19" s="47"/>
      <c r="P19" s="47"/>
      <c r="Q19" s="48"/>
      <c r="R19" s="48"/>
      <c r="S19" s="48"/>
      <c r="T19" s="49"/>
    </row>
    <row r="20" spans="2:21">
      <c r="B20" s="92"/>
      <c r="C20" s="94" t="s">
        <v>14</v>
      </c>
      <c r="D20" s="86">
        <v>1700</v>
      </c>
      <c r="E20" s="86">
        <v>1700</v>
      </c>
      <c r="F20" s="86">
        <v>1700</v>
      </c>
      <c r="G20" s="39">
        <v>1700</v>
      </c>
      <c r="H20" s="39">
        <v>60</v>
      </c>
      <c r="I20" s="40">
        <f t="shared" si="0"/>
        <v>-1640</v>
      </c>
      <c r="J20" s="41">
        <f t="shared" si="1"/>
        <v>-0.96470588235294119</v>
      </c>
      <c r="K20" s="111">
        <f>H20+300</f>
        <v>360</v>
      </c>
      <c r="L20" s="113">
        <f>K20-300</f>
        <v>60</v>
      </c>
      <c r="M20" s="5"/>
      <c r="N20" s="50"/>
      <c r="O20" s="47"/>
      <c r="P20" s="47"/>
      <c r="Q20" s="48"/>
      <c r="R20" s="48"/>
      <c r="S20" s="48"/>
      <c r="T20" s="49"/>
    </row>
    <row r="21" spans="2:21">
      <c r="B21" s="92"/>
      <c r="C21" s="94" t="s">
        <v>15</v>
      </c>
      <c r="D21" s="86">
        <v>8660.5</v>
      </c>
      <c r="E21" s="86">
        <v>23087.5</v>
      </c>
      <c r="F21" s="86">
        <v>19629.400000000001</v>
      </c>
      <c r="G21" s="39">
        <v>19629.400000000001</v>
      </c>
      <c r="H21" s="39">
        <v>20498.400000000001</v>
      </c>
      <c r="I21" s="40">
        <f t="shared" si="0"/>
        <v>869</v>
      </c>
      <c r="J21" s="41">
        <f t="shared" si="1"/>
        <v>4.4270329200077431E-2</v>
      </c>
      <c r="K21" s="111">
        <f t="shared" si="2"/>
        <v>20498.400000000001</v>
      </c>
      <c r="L21" s="113">
        <f>K21</f>
        <v>20498.400000000001</v>
      </c>
      <c r="M21" s="5"/>
      <c r="N21" s="50"/>
      <c r="O21" s="47"/>
      <c r="P21" s="47"/>
      <c r="Q21" s="48"/>
      <c r="R21" s="48"/>
      <c r="S21" s="48"/>
      <c r="T21" s="49"/>
    </row>
    <row r="22" spans="2:21">
      <c r="B22" s="92"/>
      <c r="C22" s="94" t="s">
        <v>16</v>
      </c>
      <c r="D22" s="86">
        <v>780273</v>
      </c>
      <c r="E22" s="86">
        <v>873162.4</v>
      </c>
      <c r="F22" s="86">
        <f>1047324.5-0.1</f>
        <v>1047324.4</v>
      </c>
      <c r="G22" s="39">
        <f>869650.708-G20</f>
        <v>867950.70799999998</v>
      </c>
      <c r="H22" s="39">
        <v>888422.40000000002</v>
      </c>
      <c r="I22" s="40">
        <f t="shared" si="0"/>
        <v>-158902</v>
      </c>
      <c r="J22" s="41">
        <f t="shared" si="1"/>
        <v>-0.15172185427934268</v>
      </c>
      <c r="K22" s="111">
        <f t="shared" si="2"/>
        <v>888422.40000000002</v>
      </c>
      <c r="L22" s="113">
        <f>K22</f>
        <v>888422.40000000002</v>
      </c>
      <c r="M22" s="5"/>
      <c r="N22" s="50">
        <f>-954748.6+805822</f>
        <v>-148926.59999999998</v>
      </c>
      <c r="O22" s="47">
        <f>14900-14108.4</f>
        <v>791.60000000000036</v>
      </c>
      <c r="P22" s="47">
        <f>77625.7-77525</f>
        <v>100.69999999999709</v>
      </c>
      <c r="Q22" s="47">
        <f>10114.2-15660.4</f>
        <v>-5546.1999999999989</v>
      </c>
      <c r="R22" s="47">
        <f>4000-16350</f>
        <v>-12350</v>
      </c>
      <c r="S22" s="47"/>
      <c r="T22" s="51"/>
    </row>
    <row r="23" spans="2:21">
      <c r="B23" s="92"/>
      <c r="C23" s="94" t="s">
        <v>17</v>
      </c>
      <c r="D23" s="86">
        <v>18737.370079999997</v>
      </c>
      <c r="E23" s="86">
        <v>34209</v>
      </c>
      <c r="F23" s="86">
        <v>24499.7</v>
      </c>
      <c r="G23" s="39">
        <v>24955.348969999999</v>
      </c>
      <c r="H23" s="39">
        <v>26660.400000000001</v>
      </c>
      <c r="I23" s="40">
        <f t="shared" si="0"/>
        <v>2160.7000000000007</v>
      </c>
      <c r="J23" s="41">
        <f t="shared" si="1"/>
        <v>8.8192916647958988E-2</v>
      </c>
      <c r="K23" s="111">
        <f t="shared" si="2"/>
        <v>26660.400000000001</v>
      </c>
      <c r="L23" s="113">
        <f>K23</f>
        <v>26660.400000000001</v>
      </c>
      <c r="M23" s="5"/>
      <c r="N23" s="50">
        <f>5439.9-4775</f>
        <v>664.89999999999964</v>
      </c>
      <c r="O23" s="47"/>
      <c r="P23" s="47"/>
      <c r="Q23" s="48"/>
      <c r="R23" s="48"/>
      <c r="S23" s="48"/>
      <c r="T23" s="49"/>
    </row>
    <row r="24" spans="2:21" hidden="1">
      <c r="B24" s="92"/>
      <c r="C24" s="94"/>
      <c r="D24" s="86"/>
      <c r="E24" s="86"/>
      <c r="F24" s="86"/>
      <c r="G24" s="39"/>
      <c r="H24" s="39"/>
      <c r="I24" s="40"/>
      <c r="J24" s="41"/>
      <c r="K24" s="111"/>
      <c r="L24" s="113"/>
      <c r="M24" s="5"/>
      <c r="N24" s="50"/>
      <c r="O24" s="47"/>
      <c r="P24" s="47"/>
      <c r="Q24" s="48"/>
      <c r="R24" s="48"/>
      <c r="S24" s="48"/>
      <c r="T24" s="49"/>
    </row>
    <row r="25" spans="2:21">
      <c r="B25" s="92"/>
      <c r="C25" s="93"/>
      <c r="D25" s="87"/>
      <c r="E25" s="87"/>
      <c r="F25" s="87"/>
      <c r="G25" s="52"/>
      <c r="H25" s="52"/>
      <c r="I25" s="53"/>
      <c r="J25" s="54"/>
      <c r="K25" s="114"/>
      <c r="L25" s="115"/>
      <c r="M25" s="5"/>
      <c r="N25" s="50"/>
      <c r="O25" s="47"/>
      <c r="P25" s="47"/>
      <c r="Q25" s="48"/>
      <c r="R25" s="48"/>
      <c r="S25" s="48"/>
      <c r="T25" s="49"/>
    </row>
    <row r="26" spans="2:21">
      <c r="B26" s="95" t="s">
        <v>18</v>
      </c>
      <c r="C26" s="96"/>
      <c r="D26" s="88">
        <f>SUM(D16:D25)</f>
        <v>1005105.86919</v>
      </c>
      <c r="E26" s="88">
        <f>SUM(E16:E25)</f>
        <v>1134511.8999999999</v>
      </c>
      <c r="F26" s="88">
        <f>SUM(F16:F24)</f>
        <v>1358116.7</v>
      </c>
      <c r="G26" s="55">
        <f>SUM(G16:G24)</f>
        <v>1156629.44077</v>
      </c>
      <c r="H26" s="55">
        <f>SUM(H16:H24)</f>
        <v>1207484.2</v>
      </c>
      <c r="I26" s="56">
        <f>SUM(I16:I24)</f>
        <v>-150632.5</v>
      </c>
      <c r="J26" s="57">
        <f>IF(F26=0,"n/a",I26/F26)</f>
        <v>-0.11091278091197906</v>
      </c>
      <c r="K26" s="116">
        <f>SUM(K15:K24)</f>
        <v>1209658.8999999999</v>
      </c>
      <c r="L26" s="116">
        <f>SUM(L16:L24)</f>
        <v>1210792.2999999998</v>
      </c>
      <c r="M26" s="6"/>
      <c r="N26" s="50"/>
      <c r="O26" s="47"/>
      <c r="P26" s="47"/>
      <c r="Q26" s="48"/>
      <c r="R26" s="48"/>
      <c r="S26" s="48"/>
      <c r="T26" s="49"/>
    </row>
    <row r="27" spans="2:21">
      <c r="B27" s="92"/>
      <c r="C27" s="93"/>
      <c r="D27" s="86"/>
      <c r="E27" s="86"/>
      <c r="F27" s="87"/>
      <c r="G27" s="39"/>
      <c r="H27" s="39"/>
      <c r="I27" s="40"/>
      <c r="J27" s="41"/>
      <c r="K27" s="111"/>
      <c r="L27" s="113"/>
      <c r="M27" s="5"/>
      <c r="N27" s="50"/>
      <c r="O27" s="47"/>
      <c r="P27" s="47"/>
      <c r="Q27" s="48"/>
      <c r="R27" s="48"/>
      <c r="S27" s="48"/>
      <c r="T27" s="49"/>
    </row>
    <row r="28" spans="2:21">
      <c r="B28" s="92"/>
      <c r="C28" s="94" t="s">
        <v>19</v>
      </c>
      <c r="D28" s="86"/>
      <c r="E28" s="86"/>
      <c r="F28" s="86"/>
      <c r="G28" s="39"/>
      <c r="H28" s="39"/>
      <c r="I28" s="40"/>
      <c r="J28" s="41"/>
      <c r="K28" s="111"/>
      <c r="L28" s="113"/>
      <c r="M28" s="5"/>
      <c r="N28" s="50"/>
      <c r="O28" s="47"/>
      <c r="P28" s="47"/>
      <c r="Q28" s="48"/>
      <c r="R28" s="48"/>
      <c r="S28" s="48"/>
      <c r="T28" s="49"/>
    </row>
    <row r="29" spans="2:21">
      <c r="B29" s="92"/>
      <c r="C29" s="94" t="s">
        <v>20</v>
      </c>
      <c r="D29" s="86">
        <v>593125.66365999996</v>
      </c>
      <c r="E29" s="86">
        <v>683029.8</v>
      </c>
      <c r="F29" s="86">
        <f>881136.5+53747</f>
        <v>934883.5</v>
      </c>
      <c r="G29" s="39">
        <v>787508.65800000005</v>
      </c>
      <c r="H29" s="39">
        <v>878113.9</v>
      </c>
      <c r="I29" s="40">
        <f>H29-F29</f>
        <v>-56769.599999999977</v>
      </c>
      <c r="J29" s="41">
        <f>IF(F29=0,"n/a",I29/F29)</f>
        <v>-6.072371584266914E-2</v>
      </c>
      <c r="K29" s="111">
        <f>H29+256.4+187.2-166.7-470+14371.3+660.4</f>
        <v>892952.50000000012</v>
      </c>
      <c r="L29" s="113">
        <f>K29+26946.2+121.2+595.5</f>
        <v>920615.4</v>
      </c>
      <c r="M29" s="5"/>
      <c r="N29" s="50">
        <f>57557-55655.6</f>
        <v>1901.4000000000015</v>
      </c>
      <c r="O29" s="47">
        <f>644599-768327.2</f>
        <v>-123728.19999999995</v>
      </c>
      <c r="P29" s="47">
        <f>11444.4-10781.8</f>
        <v>662.60000000000036</v>
      </c>
      <c r="Q29" s="47">
        <f>4384.6-3848.7</f>
        <v>535.90000000000055</v>
      </c>
      <c r="R29" s="47">
        <f>10114.2-15660.4</f>
        <v>-5546.1999999999989</v>
      </c>
      <c r="S29" s="47">
        <v>2650</v>
      </c>
      <c r="T29" s="51">
        <f>-826.6-275</f>
        <v>-1101.5999999999999</v>
      </c>
      <c r="U29" s="51">
        <v>53747</v>
      </c>
    </row>
    <row r="30" spans="2:21">
      <c r="B30" s="92"/>
      <c r="C30" s="94" t="s">
        <v>21</v>
      </c>
      <c r="D30" s="86"/>
      <c r="E30" s="86"/>
      <c r="F30" s="86"/>
      <c r="G30" s="39"/>
      <c r="H30" s="39"/>
      <c r="I30" s="40"/>
      <c r="J30" s="41"/>
      <c r="K30" s="111"/>
      <c r="L30" s="113"/>
      <c r="M30" s="5"/>
      <c r="N30" s="50"/>
      <c r="O30" s="47"/>
      <c r="P30" s="47"/>
      <c r="Q30" s="48"/>
      <c r="R30" s="48"/>
      <c r="S30" s="48"/>
      <c r="T30" s="49"/>
    </row>
    <row r="31" spans="2:21">
      <c r="B31" s="92"/>
      <c r="C31" s="94" t="s">
        <v>22</v>
      </c>
      <c r="D31" s="86">
        <v>139085.98187999998</v>
      </c>
      <c r="E31" s="86">
        <v>118241.5</v>
      </c>
      <c r="F31" s="86">
        <v>97779.5</v>
      </c>
      <c r="G31" s="39">
        <f>46515.997+26625.216+24668.957</f>
        <v>97810.17</v>
      </c>
      <c r="H31" s="39">
        <v>76979.5</v>
      </c>
      <c r="I31" s="40">
        <f t="shared" ref="I31:I34" si="3">H31-F31</f>
        <v>-20800</v>
      </c>
      <c r="J31" s="41">
        <f t="shared" ref="J31:J36" si="4">IF(F31=0,"n/a",I31/F31)</f>
        <v>-0.21272352589244167</v>
      </c>
      <c r="K31" s="111">
        <f>H31-20800</f>
        <v>56179.5</v>
      </c>
      <c r="L31" s="113">
        <f>K31-20800</f>
        <v>35379.5</v>
      </c>
      <c r="M31" s="5"/>
      <c r="N31" s="50"/>
      <c r="O31" s="47"/>
      <c r="P31" s="47"/>
      <c r="Q31" s="48"/>
      <c r="R31" s="48"/>
      <c r="S31" s="48"/>
      <c r="T31" s="49"/>
    </row>
    <row r="32" spans="2:21">
      <c r="B32" s="92"/>
      <c r="C32" s="94" t="s">
        <v>23</v>
      </c>
      <c r="D32" s="86"/>
      <c r="E32" s="86">
        <v>-0.2</v>
      </c>
      <c r="F32" s="86"/>
      <c r="G32" s="39">
        <v>123.39100000000001</v>
      </c>
      <c r="H32" s="39"/>
      <c r="I32" s="40"/>
      <c r="J32" s="41"/>
      <c r="K32" s="111"/>
      <c r="L32" s="113"/>
      <c r="M32" s="5"/>
      <c r="N32" s="50"/>
      <c r="O32" s="47"/>
      <c r="P32" s="47"/>
      <c r="Q32" s="48"/>
      <c r="R32" s="48"/>
      <c r="S32" s="48"/>
      <c r="T32" s="49"/>
    </row>
    <row r="33" spans="2:20">
      <c r="B33" s="92"/>
      <c r="C33" s="94" t="s">
        <v>24</v>
      </c>
      <c r="D33" s="86">
        <v>250.09544</v>
      </c>
      <c r="E33" s="86">
        <v>258.39999999999998</v>
      </c>
      <c r="F33" s="86">
        <v>546.1</v>
      </c>
      <c r="G33" s="39">
        <v>319.91063000000003</v>
      </c>
      <c r="H33" s="39">
        <v>556.5</v>
      </c>
      <c r="I33" s="40">
        <f t="shared" si="3"/>
        <v>10.399999999999977</v>
      </c>
      <c r="J33" s="41">
        <f t="shared" si="4"/>
        <v>1.9044131111517995E-2</v>
      </c>
      <c r="K33" s="111">
        <f>H33</f>
        <v>556.5</v>
      </c>
      <c r="L33" s="113">
        <f>K33</f>
        <v>556.5</v>
      </c>
      <c r="M33" s="5"/>
      <c r="N33" s="50"/>
      <c r="O33" s="47"/>
      <c r="P33" s="47"/>
      <c r="Q33" s="48"/>
      <c r="R33" s="48"/>
      <c r="S33" s="48"/>
      <c r="T33" s="49"/>
    </row>
    <row r="34" spans="2:20">
      <c r="B34" s="92"/>
      <c r="C34" s="94" t="s">
        <v>25</v>
      </c>
      <c r="D34" s="86">
        <v>2121.2211699999998</v>
      </c>
      <c r="E34" s="86">
        <v>10886.8</v>
      </c>
      <c r="F34" s="86">
        <v>40084.5</v>
      </c>
      <c r="G34" s="39">
        <f>11069.73877+300.13037</f>
        <v>11369.869140000001</v>
      </c>
      <c r="H34" s="39">
        <f>29467+(6358.6+424-0.108+250)+500-500+113.2</f>
        <v>36612.691999999995</v>
      </c>
      <c r="I34" s="40">
        <f t="shared" si="3"/>
        <v>-3471.8080000000045</v>
      </c>
      <c r="J34" s="41">
        <f t="shared" si="4"/>
        <v>-8.6612231660617059E-2</v>
      </c>
      <c r="K34" s="111">
        <f>H34-6782.492-250</f>
        <v>29580.199999999997</v>
      </c>
      <c r="L34" s="113">
        <f>K34</f>
        <v>29580.199999999997</v>
      </c>
      <c r="M34" s="5"/>
      <c r="N34" s="50">
        <f>(4000-16350)+(2400-0)+(4150-9200)</f>
        <v>-15000</v>
      </c>
      <c r="O34" s="47">
        <f>500-7834.5</f>
        <v>-7334.5</v>
      </c>
      <c r="P34" s="47"/>
      <c r="Q34" s="48"/>
      <c r="R34" s="48"/>
      <c r="S34" s="48"/>
      <c r="T34" s="49"/>
    </row>
    <row r="35" spans="2:20">
      <c r="B35" s="92"/>
      <c r="C35" s="94" t="s">
        <v>26</v>
      </c>
      <c r="D35" s="86"/>
      <c r="E35" s="86"/>
      <c r="F35" s="86"/>
      <c r="G35" s="39"/>
      <c r="H35" s="39"/>
      <c r="I35" s="40"/>
      <c r="J35" s="41"/>
      <c r="K35" s="111"/>
      <c r="L35" s="113"/>
      <c r="M35" s="5"/>
      <c r="N35" s="50"/>
      <c r="O35" s="47"/>
      <c r="P35" s="47"/>
      <c r="Q35" s="48"/>
      <c r="R35" s="48"/>
      <c r="S35" s="48"/>
      <c r="T35" s="49"/>
    </row>
    <row r="36" spans="2:20" ht="13.5" thickBot="1">
      <c r="B36" s="92"/>
      <c r="C36" s="94" t="s">
        <v>27</v>
      </c>
      <c r="D36" s="86">
        <f>13279.98389+0.4</f>
        <v>13280.383889999999</v>
      </c>
      <c r="E36" s="86">
        <v>13754.1</v>
      </c>
      <c r="F36" s="86">
        <v>14225</v>
      </c>
      <c r="G36" s="39">
        <f>2041.053+6397.803+1115.401+212.295+1186.878+2200.808+410.607+0.685+304.595+218.788+403.113+835.593+8.351+28.208+1.96+0.044+58.055+0.7+0.45</f>
        <v>15425.387000000002</v>
      </c>
      <c r="H36" s="39">
        <v>15000</v>
      </c>
      <c r="I36" s="40">
        <f>H36-F36</f>
        <v>775</v>
      </c>
      <c r="J36" s="41">
        <f t="shared" si="4"/>
        <v>5.4481546572934976E-2</v>
      </c>
      <c r="K36" s="111">
        <f>H36</f>
        <v>15000</v>
      </c>
      <c r="L36" s="113">
        <f>K36</f>
        <v>15000</v>
      </c>
      <c r="M36" s="5"/>
      <c r="N36" s="58">
        <f>826.6+275</f>
        <v>1101.5999999999999</v>
      </c>
      <c r="O36" s="59"/>
      <c r="P36" s="59"/>
      <c r="Q36" s="60"/>
      <c r="R36" s="60"/>
      <c r="S36" s="60"/>
      <c r="T36" s="61"/>
    </row>
    <row r="37" spans="2:20" hidden="1">
      <c r="B37" s="92"/>
      <c r="C37" s="94"/>
      <c r="D37" s="86"/>
      <c r="E37" s="86"/>
      <c r="F37" s="86"/>
      <c r="G37" s="39"/>
      <c r="H37" s="39"/>
      <c r="I37" s="40"/>
      <c r="J37" s="41"/>
      <c r="K37" s="111"/>
      <c r="L37" s="113"/>
      <c r="M37" s="5"/>
      <c r="N37" s="62"/>
      <c r="O37" s="62"/>
      <c r="P37" s="62"/>
    </row>
    <row r="38" spans="2:20">
      <c r="B38" s="92"/>
      <c r="C38" s="93"/>
      <c r="D38" s="87"/>
      <c r="E38" s="87"/>
      <c r="F38" s="87"/>
      <c r="G38" s="52"/>
      <c r="H38" s="52"/>
      <c r="I38" s="52" t="s">
        <v>28</v>
      </c>
      <c r="J38" s="63"/>
      <c r="K38" s="114"/>
      <c r="L38" s="115"/>
      <c r="M38" s="5"/>
      <c r="N38" s="62"/>
      <c r="O38" s="62"/>
      <c r="P38" s="62"/>
    </row>
    <row r="39" spans="2:20">
      <c r="B39" s="95" t="s">
        <v>29</v>
      </c>
      <c r="C39" s="96"/>
      <c r="D39" s="88">
        <f>SUM(D28:D38)</f>
        <v>747863.34603999997</v>
      </c>
      <c r="E39" s="88">
        <f>SUM(E28:E38)</f>
        <v>826170.40000000014</v>
      </c>
      <c r="F39" s="88">
        <f>SUM(F28:F37)</f>
        <v>1087518.6000000001</v>
      </c>
      <c r="G39" s="55">
        <f>SUM(G28:G37)-1.5</f>
        <v>912555.88577000005</v>
      </c>
      <c r="H39" s="55">
        <f>SUM(H28:H37)</f>
        <v>1007262.5920000001</v>
      </c>
      <c r="I39" s="64">
        <f>SUM(I28:I37)</f>
        <v>-80256.007999999987</v>
      </c>
      <c r="J39" s="57">
        <f>IF(F39=0,"n/a",I39/F39)</f>
        <v>-7.379736585654717E-2</v>
      </c>
      <c r="K39" s="117">
        <f>SUM(K28:K37)</f>
        <v>994268.70000000007</v>
      </c>
      <c r="L39" s="116">
        <f>SUM(L28:L37)</f>
        <v>1001131.6</v>
      </c>
      <c r="M39" s="6"/>
      <c r="N39" s="62"/>
      <c r="O39" s="62"/>
      <c r="P39" s="62"/>
    </row>
    <row r="40" spans="2:20">
      <c r="B40" s="92"/>
      <c r="C40" s="93"/>
      <c r="D40" s="86"/>
      <c r="E40" s="86"/>
      <c r="F40" s="86"/>
      <c r="G40" s="39"/>
      <c r="H40" s="39"/>
      <c r="I40" s="40"/>
      <c r="J40" s="65"/>
      <c r="K40" s="111"/>
      <c r="L40" s="113"/>
      <c r="M40" s="5"/>
      <c r="N40" s="62"/>
      <c r="O40" s="62"/>
      <c r="P40" s="62"/>
    </row>
    <row r="41" spans="2:20">
      <c r="B41" s="92" t="s">
        <v>30</v>
      </c>
      <c r="C41" s="93"/>
      <c r="D41" s="86">
        <f t="shared" ref="D41:L41" si="5">D26-D39</f>
        <v>257242.52315000002</v>
      </c>
      <c r="E41" s="86">
        <f t="shared" si="5"/>
        <v>308341.49999999977</v>
      </c>
      <c r="F41" s="86">
        <f t="shared" si="5"/>
        <v>270598.09999999986</v>
      </c>
      <c r="G41" s="66">
        <f t="shared" si="5"/>
        <v>244073.55499999993</v>
      </c>
      <c r="H41" s="66">
        <f t="shared" si="5"/>
        <v>200221.60799999989</v>
      </c>
      <c r="I41" s="39">
        <f>I26-I39</f>
        <v>-70376.492000000013</v>
      </c>
      <c r="J41" s="67">
        <f>IF(F41=0,"n/a",I41/F41)</f>
        <v>-0.26007755412916811</v>
      </c>
      <c r="K41" s="113">
        <f t="shared" si="5"/>
        <v>215390.19999999984</v>
      </c>
      <c r="L41" s="113">
        <f t="shared" si="5"/>
        <v>209660.69999999984</v>
      </c>
      <c r="M41" s="5"/>
      <c r="N41" s="62"/>
      <c r="O41" s="62"/>
      <c r="P41" s="62"/>
    </row>
    <row r="42" spans="2:20">
      <c r="B42" s="97"/>
      <c r="C42" s="98"/>
      <c r="D42" s="89"/>
      <c r="E42" s="89"/>
      <c r="F42" s="89"/>
      <c r="G42" s="68"/>
      <c r="H42" s="68"/>
      <c r="I42" s="69"/>
      <c r="J42" s="70"/>
      <c r="K42" s="118"/>
      <c r="L42" s="119"/>
      <c r="M42" s="7"/>
      <c r="N42" s="62"/>
      <c r="O42" s="62"/>
      <c r="P42" s="62"/>
    </row>
    <row r="43" spans="2:20" ht="13.5" thickBot="1">
      <c r="B43" s="99"/>
      <c r="C43" s="100"/>
      <c r="D43" s="90"/>
      <c r="E43" s="90"/>
      <c r="F43" s="90"/>
      <c r="G43" s="71"/>
      <c r="H43" s="71"/>
      <c r="I43" s="72"/>
      <c r="J43" s="73"/>
      <c r="K43" s="120"/>
      <c r="L43" s="121"/>
      <c r="M43" s="5"/>
      <c r="N43" s="62"/>
      <c r="O43" s="62"/>
      <c r="P43" s="62"/>
    </row>
    <row r="44" spans="2:20">
      <c r="B44" s="101"/>
      <c r="C44" s="102"/>
      <c r="D44" s="86"/>
      <c r="E44" s="86"/>
      <c r="F44" s="86"/>
      <c r="G44" s="39"/>
      <c r="H44" s="39"/>
      <c r="I44" s="40"/>
      <c r="J44" s="41"/>
      <c r="K44" s="111"/>
      <c r="L44" s="113"/>
      <c r="M44" s="5"/>
      <c r="N44" s="62"/>
      <c r="O44" s="62"/>
      <c r="P44" s="62"/>
    </row>
    <row r="45" spans="2:20">
      <c r="B45" s="95" t="s">
        <v>31</v>
      </c>
      <c r="C45" s="103"/>
      <c r="D45" s="91">
        <v>1982</v>
      </c>
      <c r="E45" s="91">
        <v>2148</v>
      </c>
      <c r="F45" s="91">
        <f>'[1]Appendix A - 2011 Rec''d Base '!C11</f>
        <v>2357</v>
      </c>
      <c r="G45" s="66">
        <f>2357-108</f>
        <v>2249</v>
      </c>
      <c r="H45" s="66">
        <f>'[1]Appendix A - 2011 Rec''d Base '!C29</f>
        <v>2289</v>
      </c>
      <c r="I45" s="40">
        <f>H45-F45</f>
        <v>-68</v>
      </c>
      <c r="J45" s="41">
        <f>IF(F45=0,"n/a",I45/F45)</f>
        <v>-2.8850233347475603E-2</v>
      </c>
      <c r="K45" s="111">
        <f>H45-3</f>
        <v>2286</v>
      </c>
      <c r="L45" s="113">
        <f>K45</f>
        <v>2286</v>
      </c>
      <c r="M45" s="5"/>
      <c r="N45" s="62"/>
      <c r="O45" s="62"/>
      <c r="P45" s="62"/>
    </row>
    <row r="46" spans="2:20" ht="13.5" thickBot="1">
      <c r="B46" s="99"/>
      <c r="C46" s="104"/>
      <c r="D46" s="90"/>
      <c r="E46" s="90"/>
      <c r="F46" s="90"/>
      <c r="G46" s="71"/>
      <c r="H46" s="71"/>
      <c r="I46" s="74"/>
      <c r="J46" s="75"/>
      <c r="K46" s="120"/>
      <c r="L46" s="121"/>
      <c r="M46" s="5"/>
      <c r="N46" s="62"/>
      <c r="O46" s="62"/>
      <c r="P46" s="62"/>
    </row>
    <row r="47" spans="2:20">
      <c r="J47" s="76"/>
      <c r="K47" s="76"/>
      <c r="L47" s="76"/>
    </row>
    <row r="48" spans="2:20" hidden="1">
      <c r="J48" s="76"/>
      <c r="K48" s="77">
        <f>K26-H26</f>
        <v>2174.6999999999534</v>
      </c>
      <c r="L48" s="77">
        <f>L26-K26</f>
        <v>1133.3999999999069</v>
      </c>
    </row>
    <row r="49" spans="7:12" hidden="1">
      <c r="G49" s="77">
        <f>F41-G41</f>
        <v>26524.544999999925</v>
      </c>
      <c r="H49" s="62"/>
      <c r="J49" s="76"/>
      <c r="K49" s="77">
        <f>K39-H39</f>
        <v>-12993.891999999993</v>
      </c>
      <c r="L49" s="77">
        <f>L39-K39</f>
        <v>6862.8999999999069</v>
      </c>
    </row>
    <row r="50" spans="7:12" hidden="1">
      <c r="J50" s="76"/>
      <c r="K50" s="77">
        <f>K41-H41</f>
        <v>15168.591999999946</v>
      </c>
      <c r="L50" s="77">
        <f>L41-K41</f>
        <v>-5729.5</v>
      </c>
    </row>
    <row r="51" spans="7:12" hidden="1">
      <c r="K51" s="78"/>
      <c r="L51" s="78"/>
    </row>
    <row r="52" spans="7:12">
      <c r="K52" s="78"/>
      <c r="L52" s="78"/>
    </row>
    <row r="53" spans="7:12">
      <c r="K53" s="78"/>
      <c r="L53" s="78"/>
    </row>
    <row r="54" spans="7:12">
      <c r="K54" s="78"/>
      <c r="L54" s="78"/>
    </row>
    <row r="55" spans="7:12">
      <c r="K55" s="78"/>
      <c r="L55" s="78"/>
    </row>
    <row r="56" spans="7:12">
      <c r="K56" s="78"/>
      <c r="L56" s="78"/>
    </row>
    <row r="57" spans="7:12">
      <c r="K57" s="78"/>
      <c r="L57" s="78"/>
    </row>
    <row r="58" spans="7:12">
      <c r="K58" s="78"/>
      <c r="L58" s="78"/>
    </row>
    <row r="59" spans="7:12">
      <c r="K59" s="78"/>
      <c r="L59" s="78"/>
    </row>
    <row r="60" spans="7:12">
      <c r="K60" s="78"/>
      <c r="L60" s="78"/>
    </row>
    <row r="61" spans="7:12">
      <c r="K61" s="78"/>
      <c r="L61" s="78"/>
    </row>
    <row r="62" spans="7:12">
      <c r="K62" s="78"/>
      <c r="L62" s="78"/>
    </row>
    <row r="63" spans="7:12">
      <c r="K63" s="78"/>
      <c r="L63" s="78"/>
    </row>
    <row r="64" spans="7:12">
      <c r="K64" s="78"/>
      <c r="L64" s="78"/>
    </row>
    <row r="65" spans="11:12">
      <c r="K65" s="78"/>
      <c r="L65" s="78"/>
    </row>
    <row r="66" spans="11:12">
      <c r="K66" s="78"/>
      <c r="L66" s="78"/>
    </row>
    <row r="67" spans="11:12">
      <c r="K67" s="78"/>
      <c r="L67" s="78"/>
    </row>
    <row r="68" spans="11:12">
      <c r="K68" s="78"/>
      <c r="L68" s="78"/>
    </row>
    <row r="69" spans="11:12">
      <c r="K69" s="78"/>
      <c r="L69" s="78"/>
    </row>
    <row r="70" spans="11:12">
      <c r="K70" s="78"/>
      <c r="L70" s="78"/>
    </row>
    <row r="71" spans="11:12">
      <c r="K71" s="78"/>
      <c r="L71" s="78"/>
    </row>
    <row r="72" spans="11:12">
      <c r="K72" s="78"/>
      <c r="L72" s="78"/>
    </row>
    <row r="73" spans="11:12">
      <c r="K73" s="78"/>
      <c r="L73" s="78"/>
    </row>
    <row r="74" spans="11:12">
      <c r="K74" s="78"/>
      <c r="L74" s="78"/>
    </row>
    <row r="75" spans="11:12">
      <c r="K75" s="78"/>
      <c r="L75" s="78"/>
    </row>
    <row r="76" spans="11:12">
      <c r="K76" s="78"/>
      <c r="L76" s="78"/>
    </row>
    <row r="77" spans="11:12">
      <c r="K77" s="78"/>
      <c r="L77" s="78"/>
    </row>
    <row r="78" spans="11:12">
      <c r="K78" s="78"/>
      <c r="L78" s="78"/>
    </row>
    <row r="79" spans="11:12">
      <c r="K79" s="78"/>
      <c r="L79" s="78"/>
    </row>
    <row r="80" spans="11:12">
      <c r="K80" s="78"/>
      <c r="L80" s="78"/>
    </row>
    <row r="81" spans="11:12">
      <c r="K81" s="78"/>
      <c r="L81" s="78"/>
    </row>
    <row r="82" spans="11:12">
      <c r="K82" s="78"/>
      <c r="L82" s="78"/>
    </row>
    <row r="83" spans="11:12">
      <c r="K83" s="78"/>
      <c r="L83" s="78"/>
    </row>
    <row r="84" spans="11:12">
      <c r="K84" s="78"/>
      <c r="L84" s="78"/>
    </row>
    <row r="85" spans="11:12">
      <c r="K85" s="78"/>
      <c r="L85" s="78"/>
    </row>
    <row r="86" spans="11:12">
      <c r="K86" s="78"/>
      <c r="L86" s="78"/>
    </row>
    <row r="87" spans="11:12">
      <c r="K87" s="78"/>
      <c r="L87" s="78"/>
    </row>
    <row r="88" spans="11:12">
      <c r="K88" s="78"/>
      <c r="L88" s="78"/>
    </row>
    <row r="89" spans="11:12">
      <c r="K89" s="78"/>
      <c r="L89" s="78"/>
    </row>
    <row r="90" spans="11:12">
      <c r="K90" s="78"/>
      <c r="L90" s="78"/>
    </row>
    <row r="91" spans="11:12">
      <c r="K91" s="78"/>
      <c r="L91" s="78"/>
    </row>
    <row r="92" spans="11:12">
      <c r="K92" s="78"/>
      <c r="L92" s="78"/>
    </row>
    <row r="93" spans="11:12">
      <c r="K93" s="78"/>
      <c r="L93" s="78"/>
    </row>
    <row r="94" spans="11:12">
      <c r="K94" s="78"/>
      <c r="L94" s="78"/>
    </row>
    <row r="95" spans="11:12">
      <c r="K95" s="78"/>
      <c r="L95" s="78"/>
    </row>
    <row r="96" spans="11:12">
      <c r="K96" s="78"/>
      <c r="L96" s="78"/>
    </row>
  </sheetData>
  <mergeCells count="8">
    <mergeCell ref="B1:L1"/>
    <mergeCell ref="B2:L2"/>
    <mergeCell ref="B3:L3"/>
    <mergeCell ref="B4:L4"/>
    <mergeCell ref="B10:C14"/>
    <mergeCell ref="I11:J11"/>
    <mergeCell ref="I12:J12"/>
    <mergeCell ref="I13:J13"/>
  </mergeCells>
  <pageMargins left="0.7" right="0.7" top="0.75" bottom="0.75" header="0.3" footer="0.3"/>
  <pageSetup scale="86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TESS</vt:lpstr>
      <vt:lpstr>TESS!Print_Area</vt:lpstr>
    </vt:vector>
  </TitlesOfParts>
  <Company>City of Toronto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Lam</dc:creator>
  <cp:lastModifiedBy>shirji</cp:lastModifiedBy>
  <cp:lastPrinted>2011-06-14T15:26:08Z</cp:lastPrinted>
  <dcterms:created xsi:type="dcterms:W3CDTF">2011-06-08T13:50:38Z</dcterms:created>
  <dcterms:modified xsi:type="dcterms:W3CDTF">2011-06-21T16:46:36Z</dcterms:modified>
</cp:coreProperties>
</file>