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120" yWindow="90" windowWidth="11820" windowHeight="5505" tabRatio="906"/>
  </bookViews>
  <sheets>
    <sheet name="Appendix 2" sheetId="6351" r:id="rId1"/>
    <sheet name="Library Material" sheetId="6341" state="hidden" r:id="rId2"/>
    <sheet name="Operating Impact" sheetId="6342" state="hidden" r:id="rId3"/>
    <sheet name="Table 2 2010 Variance Review" sheetId="6316" state="hidden" r:id="rId4"/>
    <sheet name="Outlooks" sheetId="6339" state="hidden" r:id="rId5"/>
    <sheet name="Table3 2011 Rec'd Base Bud CM" sheetId="6330" state="hidden" r:id="rId6"/>
    <sheet name="Staff Complement" sheetId="6344" state="hidden" r:id="rId7"/>
    <sheet name="Appendix D - Expenditures" sheetId="6333" state="hidden" r:id="rId8"/>
  </sheets>
  <definedNames>
    <definedName name="_xlnm._FilterDatabase" localSheetId="4" hidden="1">Outlooks!#REF!</definedName>
    <definedName name="_xlnm.Print_Area" localSheetId="0">'Appendix 2'!$B$1:$L$39</definedName>
    <definedName name="_xlnm.Print_Area" localSheetId="4">Outlooks!$A$1:$H$266</definedName>
    <definedName name="_xlnm.Print_Area" localSheetId="3">'Table 2 2010 Variance Review'!$A$2:$G$9</definedName>
    <definedName name="_xlnm.Print_Area" localSheetId="5">'Table3 2011 Rec''d Base Bud CM'!$A$1:$N$28</definedName>
    <definedName name="_xlnm.Print_Titles" localSheetId="4">Outlooks!$1:$5</definedName>
  </definedNames>
  <calcPr calcId="125725"/>
</workbook>
</file>

<file path=xl/calcChain.xml><?xml version="1.0" encoding="utf-8"?>
<calcChain xmlns="http://schemas.openxmlformats.org/spreadsheetml/2006/main">
  <c r="I38" i="6351"/>
  <c r="J38"/>
  <c r="J34"/>
  <c r="J32"/>
  <c r="J30"/>
  <c r="J26"/>
  <c r="J20"/>
  <c r="J12"/>
  <c r="J13"/>
  <c r="J14"/>
  <c r="J16"/>
  <c r="J11"/>
  <c r="G13"/>
  <c r="K30"/>
  <c r="L30" s="1"/>
  <c r="K26"/>
  <c r="L26" s="1"/>
  <c r="H30"/>
  <c r="F30"/>
  <c r="E30"/>
  <c r="D30"/>
  <c r="K16"/>
  <c r="L16" s="1"/>
  <c r="K14"/>
  <c r="L14" s="1"/>
  <c r="K13"/>
  <c r="L13" s="1"/>
  <c r="K12"/>
  <c r="L12" s="1"/>
  <c r="K11"/>
  <c r="L11" s="1"/>
  <c r="L32" l="1"/>
  <c r="K32"/>
  <c r="H32"/>
  <c r="G32"/>
  <c r="F32"/>
  <c r="E32"/>
  <c r="D32"/>
  <c r="I30"/>
  <c r="I26"/>
  <c r="I32"/>
  <c r="L20"/>
  <c r="K20"/>
  <c r="K34" s="1"/>
  <c r="H20"/>
  <c r="G20"/>
  <c r="G34" s="1"/>
  <c r="F20"/>
  <c r="E20"/>
  <c r="D20"/>
  <c r="I16"/>
  <c r="I14"/>
  <c r="I13"/>
  <c r="I12"/>
  <c r="I11"/>
  <c r="I20" s="1"/>
  <c r="L34" l="1"/>
  <c r="I34"/>
  <c r="D34"/>
  <c r="F34"/>
  <c r="H34"/>
  <c r="E34"/>
  <c r="D6" i="6316" l="1"/>
  <c r="J16" i="6333"/>
  <c r="E15" i="6330"/>
  <c r="F15" s="1"/>
  <c r="C254" i="6339"/>
  <c r="C259" s="1"/>
  <c r="C263" s="1"/>
  <c r="D264" s="1"/>
  <c r="D268" s="1"/>
  <c r="D269" s="1"/>
  <c r="G255"/>
  <c r="G256"/>
  <c r="G257"/>
  <c r="J19" i="6333"/>
  <c r="K19" s="1"/>
  <c r="J30"/>
  <c r="K30" s="1"/>
  <c r="J31"/>
  <c r="K31" s="1"/>
  <c r="J32"/>
  <c r="K32" s="1"/>
  <c r="J33"/>
  <c r="K33" s="1"/>
  <c r="J34"/>
  <c r="K34" s="1"/>
  <c r="J35"/>
  <c r="K35" s="1"/>
  <c r="J36"/>
  <c r="K36" s="1"/>
  <c r="J29"/>
  <c r="K29" s="1"/>
  <c r="J18"/>
  <c r="K18" s="1"/>
  <c r="J20"/>
  <c r="K20" s="1"/>
  <c r="J21"/>
  <c r="K21" s="1"/>
  <c r="J22"/>
  <c r="K22" s="1"/>
  <c r="E32"/>
  <c r="E16"/>
  <c r="F26"/>
  <c r="E30"/>
  <c r="E31"/>
  <c r="E33"/>
  <c r="E34"/>
  <c r="E35"/>
  <c r="E36"/>
  <c r="E29"/>
  <c r="E22"/>
  <c r="E21"/>
  <c r="E20"/>
  <c r="E19"/>
  <c r="E18"/>
  <c r="E17"/>
  <c r="E26" s="1"/>
  <c r="E41" s="1"/>
  <c r="E15" i="6341"/>
  <c r="F15"/>
  <c r="B28" i="6342"/>
  <c r="B34"/>
  <c r="H255" i="6339"/>
  <c r="D254"/>
  <c r="F212"/>
  <c r="E209"/>
  <c r="E259"/>
  <c r="E212"/>
  <c r="G17" i="6333"/>
  <c r="J17" s="1"/>
  <c r="G16"/>
  <c r="H6" i="6342"/>
  <c r="H28" s="1"/>
  <c r="H8"/>
  <c r="H9"/>
  <c r="H12"/>
  <c r="H13"/>
  <c r="H16"/>
  <c r="H17"/>
  <c r="I8"/>
  <c r="I9"/>
  <c r="I28"/>
  <c r="Q6"/>
  <c r="Q7"/>
  <c r="U7" s="1"/>
  <c r="Q8"/>
  <c r="U8"/>
  <c r="Q9"/>
  <c r="Q10"/>
  <c r="U10" s="1"/>
  <c r="Q11"/>
  <c r="U11" s="1"/>
  <c r="Q12"/>
  <c r="U12"/>
  <c r="Q13"/>
  <c r="Q15"/>
  <c r="U15" s="1"/>
  <c r="Q16"/>
  <c r="U16" s="1"/>
  <c r="Q18"/>
  <c r="U18"/>
  <c r="Q19"/>
  <c r="Q21"/>
  <c r="U21" s="1"/>
  <c r="Q22"/>
  <c r="U22" s="1"/>
  <c r="Q23"/>
  <c r="U23"/>
  <c r="Q24"/>
  <c r="Q25"/>
  <c r="U25" s="1"/>
  <c r="Q26"/>
  <c r="U26" s="1"/>
  <c r="Q27"/>
  <c r="U27"/>
  <c r="S24"/>
  <c r="S28"/>
  <c r="P6"/>
  <c r="T6"/>
  <c r="P7"/>
  <c r="R7"/>
  <c r="T7" s="1"/>
  <c r="P8"/>
  <c r="T8" s="1"/>
  <c r="P9"/>
  <c r="T9" s="1"/>
  <c r="P10"/>
  <c r="R10"/>
  <c r="T10"/>
  <c r="P11"/>
  <c r="T11"/>
  <c r="P12"/>
  <c r="T12"/>
  <c r="P13"/>
  <c r="T13"/>
  <c r="P14"/>
  <c r="T14"/>
  <c r="P15"/>
  <c r="T15"/>
  <c r="P16"/>
  <c r="T16"/>
  <c r="P17"/>
  <c r="T17"/>
  <c r="P18"/>
  <c r="T18"/>
  <c r="P19"/>
  <c r="R19"/>
  <c r="T19" s="1"/>
  <c r="P21"/>
  <c r="T21" s="1"/>
  <c r="P22"/>
  <c r="T22" s="1"/>
  <c r="P23"/>
  <c r="R23"/>
  <c r="T23"/>
  <c r="P24"/>
  <c r="R24"/>
  <c r="T24" s="1"/>
  <c r="P25"/>
  <c r="R25"/>
  <c r="T25"/>
  <c r="P26"/>
  <c r="R26"/>
  <c r="T26" s="1"/>
  <c r="P27"/>
  <c r="R27"/>
  <c r="T27"/>
  <c r="O28"/>
  <c r="N28"/>
  <c r="K28"/>
  <c r="J28"/>
  <c r="G28"/>
  <c r="D6" i="6344"/>
  <c r="F28" i="6342"/>
  <c r="E28"/>
  <c r="C6" i="6344" s="1"/>
  <c r="D28" i="6342"/>
  <c r="C28"/>
  <c r="B6" i="6344"/>
  <c r="U24" i="6342"/>
  <c r="U19"/>
  <c r="U13"/>
  <c r="U9"/>
  <c r="F16" i="6341"/>
  <c r="F13"/>
  <c r="F6"/>
  <c r="F7"/>
  <c r="F8"/>
  <c r="F9"/>
  <c r="F10"/>
  <c r="F11"/>
  <c r="E12"/>
  <c r="D14"/>
  <c r="D17"/>
  <c r="E204" i="6339"/>
  <c r="G206"/>
  <c r="G207"/>
  <c r="G208"/>
  <c r="G259" s="1"/>
  <c r="G261" s="1"/>
  <c r="G209"/>
  <c r="G210"/>
  <c r="G211"/>
  <c r="G212"/>
  <c r="G213"/>
  <c r="H206"/>
  <c r="H207"/>
  <c r="H208"/>
  <c r="H209"/>
  <c r="H259" s="1"/>
  <c r="H261" s="1"/>
  <c r="H210"/>
  <c r="H211"/>
  <c r="H212"/>
  <c r="H213"/>
  <c r="H256"/>
  <c r="H257"/>
  <c r="I8" i="6330"/>
  <c r="F259" i="6339"/>
  <c r="C204"/>
  <c r="J10" i="6330"/>
  <c r="I10"/>
  <c r="J8"/>
  <c r="D7" i="6316"/>
  <c r="F261" i="6339"/>
  <c r="F214"/>
  <c r="H214" s="1"/>
  <c r="H215"/>
  <c r="F216"/>
  <c r="H216"/>
  <c r="H217"/>
  <c r="H218"/>
  <c r="F219"/>
  <c r="H219"/>
  <c r="H220"/>
  <c r="H221"/>
  <c r="F222"/>
  <c r="H222"/>
  <c r="H223"/>
  <c r="F224"/>
  <c r="H224" s="1"/>
  <c r="H225"/>
  <c r="F226"/>
  <c r="H226"/>
  <c r="H227"/>
  <c r="H228"/>
  <c r="H229"/>
  <c r="H230"/>
  <c r="H231"/>
  <c r="H232"/>
  <c r="H233"/>
  <c r="H234"/>
  <c r="H235"/>
  <c r="H236"/>
  <c r="F237"/>
  <c r="H237"/>
  <c r="H238"/>
  <c r="F239"/>
  <c r="H239" s="1"/>
  <c r="H240"/>
  <c r="H241"/>
  <c r="H242"/>
  <c r="H243"/>
  <c r="F244"/>
  <c r="H244" s="1"/>
  <c r="H245"/>
  <c r="F246"/>
  <c r="H246"/>
  <c r="H247"/>
  <c r="H248"/>
  <c r="H249"/>
  <c r="H250"/>
  <c r="H251"/>
  <c r="F6"/>
  <c r="F9"/>
  <c r="F14"/>
  <c r="F252" s="1"/>
  <c r="H252" s="1"/>
  <c r="F16"/>
  <c r="F20"/>
  <c r="F24"/>
  <c r="F27"/>
  <c r="F73"/>
  <c r="F82"/>
  <c r="F85"/>
  <c r="F96"/>
  <c r="F98"/>
  <c r="F102"/>
  <c r="F104"/>
  <c r="F108"/>
  <c r="F113"/>
  <c r="F117"/>
  <c r="F121"/>
  <c r="F123"/>
  <c r="F130"/>
  <c r="F133"/>
  <c r="F144"/>
  <c r="F149"/>
  <c r="F151"/>
  <c r="F166"/>
  <c r="F172"/>
  <c r="F179"/>
  <c r="F183"/>
  <c r="F187"/>
  <c r="F190"/>
  <c r="F195"/>
  <c r="F197"/>
  <c r="H265"/>
  <c r="E214"/>
  <c r="G214"/>
  <c r="G215"/>
  <c r="E216"/>
  <c r="G216" s="1"/>
  <c r="G217"/>
  <c r="G218"/>
  <c r="E219"/>
  <c r="G219" s="1"/>
  <c r="G220"/>
  <c r="G221"/>
  <c r="E222"/>
  <c r="G222" s="1"/>
  <c r="G223"/>
  <c r="E224"/>
  <c r="G224"/>
  <c r="G225"/>
  <c r="E226"/>
  <c r="G226" s="1"/>
  <c r="G227"/>
  <c r="G228"/>
  <c r="G229"/>
  <c r="G230"/>
  <c r="G231"/>
  <c r="G232"/>
  <c r="G233"/>
  <c r="G234"/>
  <c r="G235"/>
  <c r="G236"/>
  <c r="E237"/>
  <c r="G237" s="1"/>
  <c r="G238"/>
  <c r="E239"/>
  <c r="G239"/>
  <c r="G240"/>
  <c r="G241"/>
  <c r="G242"/>
  <c r="G243"/>
  <c r="E244"/>
  <c r="G244"/>
  <c r="G245"/>
  <c r="E246"/>
  <c r="G246" s="1"/>
  <c r="G247"/>
  <c r="G248"/>
  <c r="G249"/>
  <c r="G250"/>
  <c r="G251"/>
  <c r="E6"/>
  <c r="E9"/>
  <c r="E252" s="1"/>
  <c r="G252" s="1"/>
  <c r="E14"/>
  <c r="E16"/>
  <c r="E20"/>
  <c r="E24"/>
  <c r="E27"/>
  <c r="E73"/>
  <c r="E82"/>
  <c r="E85"/>
  <c r="E96"/>
  <c r="E98"/>
  <c r="E102"/>
  <c r="E104"/>
  <c r="E108"/>
  <c r="E113"/>
  <c r="E117"/>
  <c r="E121"/>
  <c r="E123"/>
  <c r="E130"/>
  <c r="E133"/>
  <c r="E144"/>
  <c r="E149"/>
  <c r="E151"/>
  <c r="E166"/>
  <c r="E172"/>
  <c r="E179"/>
  <c r="E183"/>
  <c r="E187"/>
  <c r="E190"/>
  <c r="E195"/>
  <c r="E197"/>
  <c r="G265"/>
  <c r="D9" i="6316"/>
  <c r="J37" i="6333"/>
  <c r="K37"/>
  <c r="H36"/>
  <c r="I36"/>
  <c r="H23"/>
  <c r="I23"/>
  <c r="H16"/>
  <c r="H17"/>
  <c r="H26" s="1"/>
  <c r="H18"/>
  <c r="H19"/>
  <c r="H21"/>
  <c r="H20"/>
  <c r="H22"/>
  <c r="H24"/>
  <c r="H29"/>
  <c r="H30"/>
  <c r="H31"/>
  <c r="H32"/>
  <c r="H33"/>
  <c r="I33" s="1"/>
  <c r="H34"/>
  <c r="H35"/>
  <c r="H37"/>
  <c r="H28"/>
  <c r="H39" s="1"/>
  <c r="I39" s="1"/>
  <c r="G26"/>
  <c r="G39"/>
  <c r="G41"/>
  <c r="E9" i="6330"/>
  <c r="F9" i="6316"/>
  <c r="G9" s="1"/>
  <c r="E8"/>
  <c r="F7"/>
  <c r="G7" s="1"/>
  <c r="D7" i="6330"/>
  <c r="J39" i="6333"/>
  <c r="D26"/>
  <c r="D39"/>
  <c r="D41"/>
  <c r="F39"/>
  <c r="F41"/>
  <c r="J48" s="1"/>
  <c r="E39"/>
  <c r="I37"/>
  <c r="I35"/>
  <c r="I34"/>
  <c r="I32"/>
  <c r="I31"/>
  <c r="I30"/>
  <c r="I29"/>
  <c r="I28"/>
  <c r="I24"/>
  <c r="I22"/>
  <c r="I21"/>
  <c r="I20"/>
  <c r="I19"/>
  <c r="I18"/>
  <c r="I17"/>
  <c r="I16"/>
  <c r="C8" i="6316"/>
  <c r="E14" i="6341"/>
  <c r="F14"/>
  <c r="F12"/>
  <c r="R28" i="6342"/>
  <c r="D8" i="6330"/>
  <c r="E17" i="6341"/>
  <c r="F17"/>
  <c r="K16" i="6333"/>
  <c r="E261" i="6339"/>
  <c r="E263"/>
  <c r="D10" i="6330"/>
  <c r="U6" i="6342"/>
  <c r="P28"/>
  <c r="E26" i="6330"/>
  <c r="D9" i="6344" l="1"/>
  <c r="C9"/>
  <c r="B9"/>
  <c r="E16" i="6330"/>
  <c r="E21" s="1"/>
  <c r="E23" s="1"/>
  <c r="B3" i="6344"/>
  <c r="D45" i="6333"/>
  <c r="J7" i="6330"/>
  <c r="J9" s="1"/>
  <c r="G45" i="6333"/>
  <c r="J45" s="1"/>
  <c r="K45" s="1"/>
  <c r="F10" i="6330"/>
  <c r="G10" s="1"/>
  <c r="H10" s="1"/>
  <c r="D9"/>
  <c r="I26" i="6333"/>
  <c r="I41" s="1"/>
  <c r="H41"/>
  <c r="F6" i="6316"/>
  <c r="G6" s="1"/>
  <c r="D8"/>
  <c r="F8" s="1"/>
  <c r="G8" s="1"/>
  <c r="K39" i="6333"/>
  <c r="J26"/>
  <c r="J41" s="1"/>
  <c r="J49" s="1"/>
  <c r="K17"/>
  <c r="K26" s="1"/>
  <c r="K41" s="1"/>
  <c r="K48" s="1"/>
  <c r="T28" i="6342"/>
  <c r="Q28"/>
  <c r="U28" s="1"/>
  <c r="E17" i="6330" l="1"/>
  <c r="B11" i="6344"/>
  <c r="C3" s="1"/>
  <c r="C11" s="1"/>
  <c r="D3" s="1"/>
  <c r="D11" s="1"/>
  <c r="H45" i="6333"/>
  <c r="I45" s="1"/>
  <c r="E45"/>
  <c r="D15" i="6330"/>
  <c r="E18" s="1"/>
  <c r="F8"/>
  <c r="G8" s="1"/>
  <c r="H8" s="1"/>
  <c r="I7" l="1"/>
  <c r="I9" s="1"/>
  <c r="F16"/>
  <c r="F21" s="1"/>
  <c r="F26"/>
  <c r="E20"/>
  <c r="E25" l="1"/>
  <c r="D20"/>
  <c r="E22"/>
  <c r="F20"/>
  <c r="F7"/>
  <c r="D25"/>
  <c r="E27"/>
  <c r="E28"/>
  <c r="F25"/>
  <c r="F27" s="1"/>
  <c r="F23"/>
  <c r="F22"/>
  <c r="F18"/>
  <c r="F17"/>
  <c r="F28" l="1"/>
  <c r="F9"/>
  <c r="G7"/>
  <c r="H7" s="1"/>
  <c r="I11" l="1"/>
  <c r="F11"/>
  <c r="F12" s="1"/>
  <c r="F13" s="1"/>
  <c r="E11"/>
  <c r="E12" s="1"/>
  <c r="E13" s="1"/>
  <c r="G9"/>
  <c r="H9" s="1"/>
</calcChain>
</file>

<file path=xl/comments1.xml><?xml version="1.0" encoding="utf-8"?>
<comments xmlns="http://schemas.openxmlformats.org/spreadsheetml/2006/main">
  <authors>
    <author>tlam3</author>
  </authors>
  <commentList>
    <comment ref="G17" authorId="0">
      <text>
        <r>
          <rPr>
            <b/>
            <sz val="8"/>
            <color indexed="81"/>
            <rFont val="Tahoma"/>
            <family val="2"/>
          </rPr>
          <t>tlam3:</t>
        </r>
        <r>
          <rPr>
            <sz val="8"/>
            <color indexed="81"/>
            <rFont val="Tahoma"/>
            <family val="2"/>
          </rPr>
          <t xml:space="preserve">
absorb econ factor for library materials</t>
        </r>
      </text>
    </comment>
    <comment ref="G19" authorId="0">
      <text>
        <r>
          <rPr>
            <b/>
            <sz val="8"/>
            <color indexed="81"/>
            <rFont val="Tahoma"/>
            <family val="2"/>
          </rPr>
          <t>tlam3:</t>
        </r>
        <r>
          <rPr>
            <sz val="8"/>
            <color indexed="81"/>
            <rFont val="Tahoma"/>
            <family val="2"/>
          </rPr>
          <t xml:space="preserve">
absorb non-labour inflationary factors</t>
        </r>
      </text>
    </comment>
    <comment ref="G34" authorId="0">
      <text>
        <r>
          <rPr>
            <b/>
            <sz val="8"/>
            <color indexed="81"/>
            <rFont val="Tahoma"/>
            <family val="2"/>
          </rPr>
          <t>tlam3:</t>
        </r>
        <r>
          <rPr>
            <sz val="8"/>
            <color indexed="81"/>
            <rFont val="Tahoma"/>
            <family val="2"/>
          </rPr>
          <t xml:space="preserve">
maintain contribution from DC for library materials at 2009 level ($1.5M)</t>
        </r>
      </text>
    </comment>
  </commentList>
</comments>
</file>

<file path=xl/sharedStrings.xml><?xml version="1.0" encoding="utf-8"?>
<sst xmlns="http://schemas.openxmlformats.org/spreadsheetml/2006/main" count="680" uniqueCount="543">
  <si>
    <t>(In $000s)</t>
  </si>
  <si>
    <t>$</t>
  </si>
  <si>
    <t>%</t>
  </si>
  <si>
    <t>GROSS EXP.</t>
  </si>
  <si>
    <t>REVENUE</t>
  </si>
  <si>
    <t>Approved Positions</t>
  </si>
  <si>
    <t>REVENUES</t>
  </si>
  <si>
    <t>FY Incremental Outlook</t>
  </si>
  <si>
    <t>Description</t>
  </si>
  <si>
    <t>$ Over / (Under) Program Target</t>
  </si>
  <si>
    <t>% Over / (Under) Program Target</t>
  </si>
  <si>
    <t xml:space="preserve">% </t>
  </si>
  <si>
    <t xml:space="preserve"> </t>
  </si>
  <si>
    <t>Appendix D</t>
  </si>
  <si>
    <t>NET EXP.</t>
  </si>
  <si>
    <t>(in $000s)</t>
  </si>
  <si>
    <t>Change from</t>
  </si>
  <si>
    <t>Approved</t>
  </si>
  <si>
    <t>Projected</t>
  </si>
  <si>
    <t>Recommended</t>
  </si>
  <si>
    <t>Budget</t>
  </si>
  <si>
    <t>Actuals</t>
  </si>
  <si>
    <t>Outlook</t>
  </si>
  <si>
    <t>Salaries and Benefits</t>
  </si>
  <si>
    <t>Materials and Supplies</t>
  </si>
  <si>
    <t>Equipment</t>
  </si>
  <si>
    <t>Services &amp; Rents</t>
  </si>
  <si>
    <t>Contributions to Capital</t>
  </si>
  <si>
    <t>Contributions to Reserve/Res Funds</t>
  </si>
  <si>
    <t>Other Expenditures</t>
  </si>
  <si>
    <t>Interdivisional Charges</t>
  </si>
  <si>
    <t>TOTAL GROSS EXPENDITURES</t>
  </si>
  <si>
    <t>Interdivisional Recoveries</t>
  </si>
  <si>
    <t>Provincial Subsidies</t>
  </si>
  <si>
    <t>Federal Subsidies</t>
  </si>
  <si>
    <t>Other Subsidies</t>
  </si>
  <si>
    <t>User Fees &amp; Donations</t>
  </si>
  <si>
    <t>Transfers from Capital Fund</t>
  </si>
  <si>
    <t>Contribution from Reserve Funds</t>
  </si>
  <si>
    <t xml:space="preserve">Contribution from Reserve </t>
  </si>
  <si>
    <t>Sundry Revenues</t>
  </si>
  <si>
    <t>TOTAL REVENUE</t>
  </si>
  <si>
    <t>TOTAL NET EXPENDITURES</t>
  </si>
  <si>
    <t>APPROVED POSITIONS</t>
  </si>
  <si>
    <t>Program Summary By Expenditure Category</t>
  </si>
  <si>
    <t>City of Toronto</t>
  </si>
  <si>
    <t>Summary of 2010 and 2011 Outlook net Issues</t>
  </si>
  <si>
    <t>Outlooks</t>
  </si>
  <si>
    <t>Affordable Housing Office</t>
  </si>
  <si>
    <t>Draw from Capital Revolving Fund CRF) to offset 2009 pressures.</t>
  </si>
  <si>
    <t>Merit and step increases</t>
  </si>
  <si>
    <t>Reversal of 2009 draw from Child Care Expansion Reserve Fund</t>
  </si>
  <si>
    <t>Children's Services</t>
  </si>
  <si>
    <t>Economic Factor Non Labour and actual cost of child care</t>
  </si>
  <si>
    <t>Impact of user fees on draw from Child Care Expansion Reserve Fund</t>
  </si>
  <si>
    <t>Court Services</t>
  </si>
  <si>
    <t>Annualization of increased Court capacity and collections efforts by adding six courtrooms</t>
  </si>
  <si>
    <t>Economic Development, Culture &amp; Tourism</t>
  </si>
  <si>
    <t>Bicentennial of the War of 1812</t>
  </si>
  <si>
    <t>175th Anniversary of the City of Toronto</t>
  </si>
  <si>
    <t>"Can Do" Environment at City Hall</t>
  </si>
  <si>
    <t>Emergency Medical Services</t>
  </si>
  <si>
    <t>Operating Impact of 2009 Approved Capital Projects</t>
  </si>
  <si>
    <t>Public Access Defibrillator Program increase</t>
  </si>
  <si>
    <t>Long Term Care Homes &amp; Services</t>
  </si>
  <si>
    <t>Withdrawal from Homes for the Aged Stabilization Reserve</t>
  </si>
  <si>
    <t>Merit &amp; step increases</t>
  </si>
  <si>
    <t>Parks, Forestry &amp; Recreation</t>
  </si>
  <si>
    <t>Operating impact of Capital - SAP Management Module</t>
  </si>
  <si>
    <t>Operating impact of Capital - La Rose Park Improvements</t>
  </si>
  <si>
    <t>Operating impact of Capital - Humber Sheppard Sportsfield - 260</t>
  </si>
  <si>
    <t>Operating impact of Capital - J.T. Watson Park Improvement - 60</t>
  </si>
  <si>
    <t>Operating impact of Capital - Rees St. and Simcoe St. Slip Heads</t>
  </si>
  <si>
    <t>Operating impact of Capital - Senior Environmental Specialist</t>
  </si>
  <si>
    <t>New Seasonal Permit Administration fee</t>
  </si>
  <si>
    <t>Climate Change: area maintenance - Tree on City Streets</t>
  </si>
  <si>
    <t>Climate Change: commercial tree maintenance</t>
  </si>
  <si>
    <t>Climate Change: Improved development review and tree By-law enforcement</t>
  </si>
  <si>
    <t>Reduce recreation client support staff by 5%</t>
  </si>
  <si>
    <t>Deferral of Diversity Outreach Program</t>
  </si>
  <si>
    <t>Deferral of Community Engagement Program</t>
  </si>
  <si>
    <t>Operating impact of Capital - 311 Work Order Management System Phase 1</t>
  </si>
  <si>
    <t>Operating impact of Capital - Maintenance of newly planted trees</t>
  </si>
  <si>
    <t>Operating impact of Capital - Marine Security Act</t>
  </si>
  <si>
    <t>Operating impact of Capital - Jenner Jean-Marie CC-Add'l Facility (RFR #2)</t>
  </si>
  <si>
    <t>Operating impact of Capital - SAP Property Management Module</t>
  </si>
  <si>
    <t>Operating impact of Capital - O'Connor CC Expansion</t>
  </si>
  <si>
    <t>Operating impact of Capital - Allen Gardens - Dogs off-leash Area - 109</t>
  </si>
  <si>
    <t>Operating impact of Capital - Campbell Avenue Playground - 494</t>
  </si>
  <si>
    <t>Operating impact of Capital - La Rose Park Improvements - 398</t>
  </si>
  <si>
    <t>Operating impact of Capital - Kay Gardner Beltline - 167</t>
  </si>
  <si>
    <t>Operating impact of Capital - Meagan Park 274</t>
  </si>
  <si>
    <t>Operating impact of Capital - Col. Smith Outdoor Rink - 164</t>
  </si>
  <si>
    <t>Operating impact of Capital - Goulding CC Improvement - 112</t>
  </si>
  <si>
    <t>Operating impact of Capital - Sect. 37 - Liberty Village Park</t>
  </si>
  <si>
    <t>Operating impact of Capital - 350 Danforth Ave.</t>
  </si>
  <si>
    <t>Operating impact of Capital - Northern Linear Park</t>
  </si>
  <si>
    <t>Operating impact of Capital - 1100 King Street West</t>
  </si>
  <si>
    <t>Operating impact of Capital - 6520-6530 Lawrence East</t>
  </si>
  <si>
    <t>Operating impact of Capital - Kilgour Estates Park</t>
  </si>
  <si>
    <t>Operating impact of Capital - Amos Waites Park</t>
  </si>
  <si>
    <t>Operating impact of Capital - 1100 Lansdowne</t>
  </si>
  <si>
    <t>Operating impact of Capital - Leslie Street Greening</t>
  </si>
  <si>
    <t>Operating impact of Capital - Circulating Channel - portlands</t>
  </si>
  <si>
    <t>Operating impact of Capital - Martin Goodman Trail - Marilyn Bell Park to Coronation Park</t>
  </si>
  <si>
    <t>Ravine &amp; Watercourse Maintenance - 2008 deferral</t>
  </si>
  <si>
    <t>Diversity Program - 2008 deferral</t>
  </si>
  <si>
    <t>Community Engagement - deferral 2008</t>
  </si>
  <si>
    <t>Operating impact of Capital - senior Environmental Specialist</t>
  </si>
  <si>
    <t>Mandated overtime</t>
  </si>
  <si>
    <t>Shelter, Support &amp; Housing Administration</t>
  </si>
  <si>
    <t>Operating impact of Capital</t>
  </si>
  <si>
    <t>Salary and Benefits estimated increase</t>
  </si>
  <si>
    <t>Emergency Mass care Enhancement</t>
  </si>
  <si>
    <t>Additional Resources for the 129 Peter Street Shelter and Referral Centre</t>
  </si>
  <si>
    <t>Contribution from Social Housing Reserve Funds</t>
  </si>
  <si>
    <t>Miscellaneous salary changes</t>
  </si>
  <si>
    <t>Social Housing operating cost increase - TCHC</t>
  </si>
  <si>
    <t>Social Development, finance &amp; Administration</t>
  </si>
  <si>
    <t>Additional one-time gapping</t>
  </si>
  <si>
    <t>Toronto Employment &amp; Social Services</t>
  </si>
  <si>
    <t>Clawback on OMPF Revenue</t>
  </si>
  <si>
    <t>Upload of Ontario Works benefits</t>
  </si>
  <si>
    <t>Funding from Social Assistance stabilization (SAS) Reserve Fund</t>
  </si>
  <si>
    <t>Zero based items - consultants</t>
  </si>
  <si>
    <t>Zero based items - furniture</t>
  </si>
  <si>
    <t>Provincial Upload of Ontario Disability Support Program Administration</t>
  </si>
  <si>
    <t>Consulting</t>
  </si>
  <si>
    <t>Furniture Replacement Program</t>
  </si>
  <si>
    <t>Ontario Works Reserve Fund Draws</t>
  </si>
  <si>
    <t>Client ID &amp; Benefits Reserve Fund (CBIS)</t>
  </si>
  <si>
    <t>Policy, Planning, Finance and Administration</t>
  </si>
  <si>
    <t>311 Customer Service Strategy</t>
  </si>
  <si>
    <t>Support to meet 311 pressures</t>
  </si>
  <si>
    <t>Maintenance &amp; support costs for the HW/SW used by Contact Centre</t>
  </si>
  <si>
    <t>I &amp; T Support to sustain the 311 Contact Centre Operations</t>
  </si>
  <si>
    <t>City Planning</t>
  </si>
  <si>
    <t>Future year merit and step increase</t>
  </si>
  <si>
    <t>Municipal Licensing and Standards</t>
  </si>
  <si>
    <t>Toronto Animal Services Licensing Reinvestment Strategy</t>
  </si>
  <si>
    <t>Delinquent/Unlicensed Business Enforcement</t>
  </si>
  <si>
    <t>Technical Services</t>
  </si>
  <si>
    <t>Strengthening the Office of Emergency Management</t>
  </si>
  <si>
    <t>Major Capital Infrastructure Coordination Office</t>
  </si>
  <si>
    <t>One work day reduction in 2009</t>
  </si>
  <si>
    <t>Toronto Building</t>
  </si>
  <si>
    <t>Additional working day</t>
  </si>
  <si>
    <t>Sign By-law harmonization</t>
  </si>
  <si>
    <t>Toronto Environment Office</t>
  </si>
  <si>
    <t>Transfer staff to 311 and Outlook for Live Green Operating Items Social Marketing in 2010 and 2011</t>
  </si>
  <si>
    <t>Fire Services</t>
  </si>
  <si>
    <t>Transportation Services</t>
  </si>
  <si>
    <t>Various Transportation Services BI changes</t>
  </si>
  <si>
    <t>Field Investigator Roads</t>
  </si>
  <si>
    <t>Annualization of RESCU expansion</t>
  </si>
  <si>
    <t>Additional kilometers</t>
  </si>
  <si>
    <t>Street sweeping &amp; snow removal on newly created bicycle lanes</t>
  </si>
  <si>
    <t>Waterfront Secretariat</t>
  </si>
  <si>
    <t>Additional gapping</t>
  </si>
  <si>
    <t>Office of the Chief Financial Officer</t>
  </si>
  <si>
    <t>Hiring delay - Corporate Finance</t>
  </si>
  <si>
    <t>Hiring delay - Financial Planning</t>
  </si>
  <si>
    <t>Hiring delay - Finance &amp; Admin.</t>
  </si>
  <si>
    <t>Hold manager's position vacant</t>
  </si>
  <si>
    <t>Union - increment increases</t>
  </si>
  <si>
    <t>Non union merit increases</t>
  </si>
  <si>
    <t>Non union re-earnable performance pay</t>
  </si>
  <si>
    <t>Recovery for Capital project in Financial Planning</t>
  </si>
  <si>
    <t>Office of the Treasurer</t>
  </si>
  <si>
    <t>Increase vendor discount</t>
  </si>
  <si>
    <t>Delay in filling positions</t>
  </si>
  <si>
    <t>Increase in contract costs</t>
  </si>
  <si>
    <t>Facilities &amp; Real Estate</t>
  </si>
  <si>
    <t>Facilities Management Project</t>
  </si>
  <si>
    <t>Information &amp; Technology</t>
  </si>
  <si>
    <t>Implementation of I&amp;T Transformation Project - Head Architect</t>
  </si>
  <si>
    <t>Implement I&amp;T Transformation Project - Manager Risk Mgt &amp; Security</t>
  </si>
  <si>
    <t>Implement I&amp;T Transformation Project - Manager Infrastructure Mgt.</t>
  </si>
  <si>
    <t>Business Transformation &amp; Client Relationship - Client Relations Management</t>
  </si>
  <si>
    <t>Business Transformation &amp; Client Relationship - service level management</t>
  </si>
  <si>
    <t>Blackberry Support Specialist for TIS per service plan</t>
  </si>
  <si>
    <t>I&amp;T Service/Help Desk Support Specialists for TIS per service plan</t>
  </si>
  <si>
    <t>Enterprise Systems Products Support Specialists for TIS per service plan</t>
  </si>
  <si>
    <t>Network Services Support Specialist for TIS as per service plan</t>
  </si>
  <si>
    <t>Defer operating impacts from capital project</t>
  </si>
  <si>
    <t>Reduce funding for training and conferences</t>
  </si>
  <si>
    <t>Request for 3 positions for the Data Centre Disaster Recovery project</t>
  </si>
  <si>
    <t>Reducing the salary cost of one additional day</t>
  </si>
  <si>
    <t>City Manager's Office</t>
  </si>
  <si>
    <t>Access and Equity</t>
  </si>
  <si>
    <t>Civic Engagement</t>
  </si>
  <si>
    <t>Human Rights Office</t>
  </si>
  <si>
    <t>Toronto Public Service Learning Strategy</t>
  </si>
  <si>
    <t>Toronto Public Service People Plan</t>
  </si>
  <si>
    <t>City Clerk's Office</t>
  </si>
  <si>
    <t>Enhance core election resources and corporate support</t>
  </si>
  <si>
    <t>Broaden elections outreach efforts</t>
  </si>
  <si>
    <t>Election coordinators</t>
  </si>
  <si>
    <t>Gapping increase</t>
  </si>
  <si>
    <t>Defer operating impact from Capital</t>
  </si>
  <si>
    <t>Legal Services</t>
  </si>
  <si>
    <t>Management restructuring</t>
  </si>
  <si>
    <t>Mayor's Office</t>
  </si>
  <si>
    <t>Reduction of one working day</t>
  </si>
  <si>
    <t>2% CPI increase for the Mayor</t>
  </si>
  <si>
    <t>City Council</t>
  </si>
  <si>
    <t>2% CPI increase for Councillors</t>
  </si>
  <si>
    <t>Lobbyist Registrar</t>
  </si>
  <si>
    <t xml:space="preserve">Lobbying By-law Complaint Investigation &amp; Compliance Requirement </t>
  </si>
  <si>
    <t>Merit increases</t>
  </si>
  <si>
    <t>CPI adjustments and related benefit impacts for Lobbyist Registrar</t>
  </si>
  <si>
    <t>Office of the Ombudsman</t>
  </si>
  <si>
    <t>Toronto Public Health</t>
  </si>
  <si>
    <t>Delete re-location of TPH staff from 524 Oakwood Avenue</t>
  </si>
  <si>
    <t>Future operating impact of 2009 approved Capital projects</t>
  </si>
  <si>
    <t>Preventing pollution to reduce exposure to toxics</t>
  </si>
  <si>
    <t>Expansion of the Children In Need of Treatment (CINOT) Dental Program</t>
  </si>
  <si>
    <t xml:space="preserve">Relocation of 524 Oakwood </t>
  </si>
  <si>
    <t>Toronto Public Library</t>
  </si>
  <si>
    <t>Reduction in Sick Leave Pay-out</t>
  </si>
  <si>
    <t>Reduce withdrawal from Development Charges reserve Fund for Library materials</t>
  </si>
  <si>
    <t>One-time funding from Community Access Program and service Ontario Grants</t>
  </si>
  <si>
    <t>Postponing the re-opening of libraries due to construction delays</t>
  </si>
  <si>
    <t>Annualization of May 1, 2008 COLA increase</t>
  </si>
  <si>
    <t>Fringe benefit changes</t>
  </si>
  <si>
    <t>Association of Community Centres</t>
  </si>
  <si>
    <t>Merit &amp; step increase - The 519</t>
  </si>
  <si>
    <t>Heritage Toronto</t>
  </si>
  <si>
    <t>Increase in revenues due to communications position</t>
  </si>
  <si>
    <t>Toronto Regional Conservation Authority</t>
  </si>
  <si>
    <t>COLA</t>
  </si>
  <si>
    <t>Non-salary inflationary cost increases</t>
  </si>
  <si>
    <t>Community Partnership &amp; Investment Program</t>
  </si>
  <si>
    <t>CPIP - Cost of Living adjustment</t>
  </si>
  <si>
    <t>Toronto Zoo</t>
  </si>
  <si>
    <t>Retail store improvements</t>
  </si>
  <si>
    <t>Toronto Transit Commission - Conventional &amp; Wheel Trans</t>
  </si>
  <si>
    <t>Energy Cost</t>
  </si>
  <si>
    <t>Other Employee Costs</t>
  </si>
  <si>
    <t>Service Standards Maintenance</t>
  </si>
  <si>
    <t>Additional Workforce and Non Labour Requirements</t>
  </si>
  <si>
    <t>Pension Contribution Increase</t>
  </si>
  <si>
    <t>Accident Claims</t>
  </si>
  <si>
    <t>Inflation other than Energy</t>
  </si>
  <si>
    <t>Funding from closed Capital Projects</t>
  </si>
  <si>
    <t>Workforce and Non Labour Requirements</t>
  </si>
  <si>
    <t>TTC Wheel Trans</t>
  </si>
  <si>
    <t>Impact of salary settlement &amp; Other</t>
  </si>
  <si>
    <t>Toronto Police Service</t>
  </si>
  <si>
    <t>Other Payroll: Medical, Dental, Admin Fees</t>
  </si>
  <si>
    <t>Facilities Caretaking/Maintenance, Computer Lease, Vehicle Equipment Reserve and Other</t>
  </si>
  <si>
    <t>New service priorities as approved by the TPS Board - hiring 35 additional civilian staff</t>
  </si>
  <si>
    <t>Toronto Police Services Board</t>
  </si>
  <si>
    <t>Impact of salary settlement</t>
  </si>
  <si>
    <t>Corporate Accounts</t>
  </si>
  <si>
    <t>Capital &amp; Corporate Finance</t>
  </si>
  <si>
    <t>Non -Program Expenditures</t>
  </si>
  <si>
    <t>Non-Program Revenues</t>
  </si>
  <si>
    <t>Merit / Step Not Reported by Programs</t>
  </si>
  <si>
    <t>City Operations Non Salary Inflation</t>
  </si>
  <si>
    <t>Total</t>
  </si>
  <si>
    <t>Business Case</t>
  </si>
  <si>
    <t>AHO-Z001</t>
  </si>
  <si>
    <t>AHO-A001</t>
  </si>
  <si>
    <t>CS-F001</t>
  </si>
  <si>
    <t>CS-A02</t>
  </si>
  <si>
    <t>CS-A12</t>
  </si>
  <si>
    <t>CS-B27</t>
  </si>
  <si>
    <t>CT-N001</t>
  </si>
  <si>
    <t>EC-N003</t>
  </si>
  <si>
    <t>EC-N004</t>
  </si>
  <si>
    <t>EC-N005</t>
  </si>
  <si>
    <t>AM-F1006</t>
  </si>
  <si>
    <t>AM-A04</t>
  </si>
  <si>
    <t>AM-A08</t>
  </si>
  <si>
    <t>LTC-Z002</t>
  </si>
  <si>
    <t>LTC-A011</t>
  </si>
  <si>
    <t>PR-B020-006</t>
  </si>
  <si>
    <t>PR-B020-011</t>
  </si>
  <si>
    <t>PR-B020-013</t>
  </si>
  <si>
    <t>PR-B020-019</t>
  </si>
  <si>
    <t>PR-B020-047</t>
  </si>
  <si>
    <t>PR-B020-048</t>
  </si>
  <si>
    <t>PR-Z2REV-1</t>
  </si>
  <si>
    <t>PR-NENH-005</t>
  </si>
  <si>
    <t>PR-NENH-008</t>
  </si>
  <si>
    <t>PR-NENH-009</t>
  </si>
  <si>
    <t>PR-Z3MIC-013</t>
  </si>
  <si>
    <t>PR-Z4MAC-030</t>
  </si>
  <si>
    <t>PR-Z4MAC-031</t>
  </si>
  <si>
    <t>PR-A020-001</t>
  </si>
  <si>
    <t>PR-A020-002</t>
  </si>
  <si>
    <t>PR-A020-004</t>
  </si>
  <si>
    <t>PR-A020-005</t>
  </si>
  <si>
    <t>PR-A020-006</t>
  </si>
  <si>
    <t>PR-A020-007</t>
  </si>
  <si>
    <t>PR-A020-009</t>
  </si>
  <si>
    <t>PR-A020-010</t>
  </si>
  <si>
    <t>PR-A020-011</t>
  </si>
  <si>
    <t>PR-A020-013</t>
  </si>
  <si>
    <t>PR-A020-014</t>
  </si>
  <si>
    <t>PR-A020-019</t>
  </si>
  <si>
    <t>PR-A020-020</t>
  </si>
  <si>
    <t>PR-A020-025</t>
  </si>
  <si>
    <t>PR-A020-030</t>
  </si>
  <si>
    <t>PR-A020-031</t>
  </si>
  <si>
    <t>PR-A020-032</t>
  </si>
  <si>
    <t>PR-A020-033</t>
  </si>
  <si>
    <t>PR-A020-034</t>
  </si>
  <si>
    <t>PR-A020-035</t>
  </si>
  <si>
    <t>PR-A020-036</t>
  </si>
  <si>
    <t>PR-A020-037</t>
  </si>
  <si>
    <t>PR-A020-038</t>
  </si>
  <si>
    <t>PR-A020-046</t>
  </si>
  <si>
    <t>PR-A020-047</t>
  </si>
  <si>
    <t>PR-A020-049</t>
  </si>
  <si>
    <t>PR-A020-050</t>
  </si>
  <si>
    <t>PR-A030-035</t>
  </si>
  <si>
    <t>PR-A020-048</t>
  </si>
  <si>
    <t>PR-BOBC-8</t>
  </si>
  <si>
    <t>HS-F001</t>
  </si>
  <si>
    <t>HS-F002</t>
  </si>
  <si>
    <t>HS-N001</t>
  </si>
  <si>
    <t>HS-N002</t>
  </si>
  <si>
    <t>HS-Z005</t>
  </si>
  <si>
    <t>HS-A008</t>
  </si>
  <si>
    <t>HS-A002</t>
  </si>
  <si>
    <t>HS-B010</t>
  </si>
  <si>
    <t>SDFA-Z004</t>
  </si>
  <si>
    <t>SDFA-A001</t>
  </si>
  <si>
    <t>SS-B100</t>
  </si>
  <si>
    <t>SS-B102</t>
  </si>
  <si>
    <t>SS-Z004</t>
  </si>
  <si>
    <t>SS-A005</t>
  </si>
  <si>
    <t>SS-A006</t>
  </si>
  <si>
    <t>SS-B004</t>
  </si>
  <si>
    <t>SS-B013</t>
  </si>
  <si>
    <t>SS-B014</t>
  </si>
  <si>
    <t>SS-B018</t>
  </si>
  <si>
    <t>SS-B019</t>
  </si>
  <si>
    <t>PA-A002</t>
  </si>
  <si>
    <t>TO311-N001</t>
  </si>
  <si>
    <t>TO311-N002</t>
  </si>
  <si>
    <t>TO311-N003</t>
  </si>
  <si>
    <t>UR-B104</t>
  </si>
  <si>
    <t>MS-B013</t>
  </si>
  <si>
    <t>MS-N001</t>
  </si>
  <si>
    <t>MS-N003</t>
  </si>
  <si>
    <t>WT-N001</t>
  </si>
  <si>
    <t>WT-N0999</t>
  </si>
  <si>
    <t>WT-A002</t>
  </si>
  <si>
    <t>WT-B001</t>
  </si>
  <si>
    <t>BL-B103</t>
  </si>
  <si>
    <t>BL-A002</t>
  </si>
  <si>
    <t>BL-A006</t>
  </si>
  <si>
    <t>TE-B101</t>
  </si>
  <si>
    <t>TE-A003</t>
  </si>
  <si>
    <t>TP-B101</t>
  </si>
  <si>
    <t>TP-N005</t>
  </si>
  <si>
    <t>TP-A011</t>
  </si>
  <si>
    <t>TP-A004</t>
  </si>
  <si>
    <t>TP-B004</t>
  </si>
  <si>
    <t>TP-B005</t>
  </si>
  <si>
    <t>WF-B101</t>
  </si>
  <si>
    <t>WF-B103</t>
  </si>
  <si>
    <t>CO-Z0002</t>
  </si>
  <si>
    <t>CO-Z0006</t>
  </si>
  <si>
    <t>CO-Z0007</t>
  </si>
  <si>
    <t>CO-Z0009</t>
  </si>
  <si>
    <t>CO-Z0010</t>
  </si>
  <si>
    <t>CO-A004</t>
  </si>
  <si>
    <t>CO-A005</t>
  </si>
  <si>
    <t>CO-A006</t>
  </si>
  <si>
    <t>CO-B005</t>
  </si>
  <si>
    <t>TR-Z005</t>
  </si>
  <si>
    <t>TR-Z008</t>
  </si>
  <si>
    <t>TR-A006</t>
  </si>
  <si>
    <t>TR-B008</t>
  </si>
  <si>
    <t>FA-N011</t>
  </si>
  <si>
    <t>IT-N001-A</t>
  </si>
  <si>
    <t>IT-N001-B</t>
  </si>
  <si>
    <t>IT-N001-C</t>
  </si>
  <si>
    <t>IT-N002-A</t>
  </si>
  <si>
    <t>IT-N002-B</t>
  </si>
  <si>
    <t>IT-N003</t>
  </si>
  <si>
    <t>IT-N004</t>
  </si>
  <si>
    <t>IT-N005</t>
  </si>
  <si>
    <t>IT-N006</t>
  </si>
  <si>
    <t>IT-Z001</t>
  </si>
  <si>
    <t>IT-Z009</t>
  </si>
  <si>
    <t>IT-A0011</t>
  </si>
  <si>
    <t>IT-A003</t>
  </si>
  <si>
    <t>IT-A007</t>
  </si>
  <si>
    <t>CM-N-014</t>
  </si>
  <si>
    <t>CM-N-015</t>
  </si>
  <si>
    <t>CM-N-017</t>
  </si>
  <si>
    <t>CM-N-018</t>
  </si>
  <si>
    <t>CM-N-019</t>
  </si>
  <si>
    <t>GV-N001</t>
  </si>
  <si>
    <t>GV-N002</t>
  </si>
  <si>
    <t>GV-Z013</t>
  </si>
  <si>
    <t>GV-Z014</t>
  </si>
  <si>
    <t>GV-Z016</t>
  </si>
  <si>
    <t>LL-N008</t>
  </si>
  <si>
    <t>LL-B006</t>
  </si>
  <si>
    <t>MR-A006</t>
  </si>
  <si>
    <t>MR-A003</t>
  </si>
  <si>
    <t>MR-A001</t>
  </si>
  <si>
    <t>LR-N005</t>
  </si>
  <si>
    <t>LR-A003</t>
  </si>
  <si>
    <t>LR-A002</t>
  </si>
  <si>
    <t>LR-A001</t>
  </si>
  <si>
    <t>TPH-B1001</t>
  </si>
  <si>
    <t>TPH-F1004</t>
  </si>
  <si>
    <t>TPH-N001</t>
  </si>
  <si>
    <t>TPH-N005</t>
  </si>
  <si>
    <t>TPH-B008</t>
  </si>
  <si>
    <t>LB-Z100</t>
  </si>
  <si>
    <t>LB-Z102</t>
  </si>
  <si>
    <t>LB-Z002</t>
  </si>
  <si>
    <t>LB-Z005</t>
  </si>
  <si>
    <t>LB-A001</t>
  </si>
  <si>
    <t>LB-A003</t>
  </si>
  <si>
    <t>LB-A008</t>
  </si>
  <si>
    <t>LB-A009</t>
  </si>
  <si>
    <t>CC-001-A2</t>
  </si>
  <si>
    <t>HT-B002</t>
  </si>
  <si>
    <t>RC-A004</t>
  </si>
  <si>
    <t>RC-A005</t>
  </si>
  <si>
    <t>CPIP-M-001 -A01</t>
  </si>
  <si>
    <t>TZ-N005</t>
  </si>
  <si>
    <t>PS-B103</t>
  </si>
  <si>
    <t>PSB-B002</t>
  </si>
  <si>
    <t>Requested</t>
  </si>
  <si>
    <t>Changes</t>
  </si>
  <si>
    <t>Required Adjustments</t>
  </si>
  <si>
    <t>Linked to table 1</t>
  </si>
  <si>
    <t>RECOMMENDED REDUCTIONS*</t>
  </si>
  <si>
    <t>NET BUDGET TARGET</t>
  </si>
  <si>
    <t>$ Over / (Under) Net Budget Target</t>
  </si>
  <si>
    <t>% Over / (Under) Net Budget Target</t>
  </si>
  <si>
    <t>PROGRAM TARGET (% / $)</t>
  </si>
  <si>
    <t>Generated from 2009 Net</t>
  </si>
  <si>
    <t>REDUCTION TARGET (% / $)</t>
  </si>
  <si>
    <t>Reduction Target % Achieved</t>
  </si>
  <si>
    <t>ADDITIONAL PRESSURE TARGET (% / $)</t>
  </si>
  <si>
    <t>Linked to table 3a</t>
  </si>
  <si>
    <t>Linked to table 4</t>
  </si>
  <si>
    <t>Linked to table 4 and table 3</t>
  </si>
  <si>
    <t>Additional Pressure Target % Achieved</t>
  </si>
  <si>
    <t>Non-labour economic factor</t>
  </si>
  <si>
    <t>Econ Factors - library material</t>
  </si>
  <si>
    <t>Total Base</t>
  </si>
  <si>
    <t>Total Base (adjusted for COLA)</t>
  </si>
  <si>
    <t>New</t>
  </si>
  <si>
    <t>2009 Approved Budget (adjusted for 2009 COLA)</t>
  </si>
  <si>
    <t>Total 2010 Base Budget (per submission)</t>
  </si>
  <si>
    <t>Funding Source</t>
  </si>
  <si>
    <t>Total Library Material Budget</t>
  </si>
  <si>
    <t>Comment</t>
  </si>
  <si>
    <t>Year</t>
  </si>
  <si>
    <t>Development Charges</t>
  </si>
  <si>
    <t>City                 Funded (Property taxes)</t>
  </si>
  <si>
    <t>2004 Approved Materials Budget</t>
  </si>
  <si>
    <t xml:space="preserve"> - Library Materials impacts from Capital Projects</t>
  </si>
  <si>
    <t xml:space="preserve"> - Inflationary Increase (4%)</t>
  </si>
  <si>
    <t xml:space="preserve"> - Inflationary Increase (3%)</t>
  </si>
  <si>
    <t xml:space="preserve"> - Inflationary Increase (2%) </t>
  </si>
  <si>
    <t xml:space="preserve"> - Reversal of one-time additional DC draw of $0.350M in 07</t>
  </si>
  <si>
    <t xml:space="preserve"> - recommended reduction in reserve draw for Lib. Material</t>
  </si>
  <si>
    <t>2010 Materials Budget Recommended</t>
  </si>
  <si>
    <t>Project Name</t>
  </si>
  <si>
    <t>2014 Plan</t>
  </si>
  <si>
    <t>2010 - 2014         Capital Plan</t>
  </si>
  <si>
    <t>2015 - 2019          Capital Plan</t>
  </si>
  <si>
    <t xml:space="preserve">Total                                          2010 - 2019 </t>
  </si>
  <si>
    <t>$000's</t>
  </si>
  <si>
    <t>Positions</t>
  </si>
  <si>
    <t>Previously Approved Projects</t>
  </si>
  <si>
    <t>Cedarbrae District Library</t>
  </si>
  <si>
    <t>Sanderson Neighbourhood Library</t>
  </si>
  <si>
    <t>Brentwood Library</t>
  </si>
  <si>
    <t>Waterfront Neighbourhood Library</t>
  </si>
  <si>
    <t>St. Lawrence Neighbourhood Library</t>
  </si>
  <si>
    <t>Scarborough Centre Neighbourhood Library</t>
  </si>
  <si>
    <t>Malvern District Library</t>
  </si>
  <si>
    <t>Toronto Reference Library</t>
  </si>
  <si>
    <t>Mount Dennis Neighbourhood Library</t>
  </si>
  <si>
    <t>York Woods Library</t>
  </si>
  <si>
    <t>Fairview Library Theatre</t>
  </si>
  <si>
    <t>Bayview Neighbourhood Library</t>
  </si>
  <si>
    <t>New Projects - Future Year</t>
  </si>
  <si>
    <t>Parliament District Library</t>
  </si>
  <si>
    <t>Northern District Library</t>
  </si>
  <si>
    <t>Albion District Library</t>
  </si>
  <si>
    <t>Agincourt District Library</t>
  </si>
  <si>
    <t>Ellesmere Renovation and Expansion</t>
  </si>
  <si>
    <t>Dawes Road Neighbourhood Library</t>
  </si>
  <si>
    <t>St. Clair/Silverthorn Neighbourhood Library</t>
  </si>
  <si>
    <t>Total Recommended (Net)</t>
  </si>
  <si>
    <t>2013 Outlook</t>
  </si>
  <si>
    <t>2012 Outlook</t>
  </si>
  <si>
    <t>CLUSTER: Agencies, Boards and Commissions</t>
  </si>
  <si>
    <t>PROGRAM: Toronto Public Library</t>
  </si>
  <si>
    <t>Missing: annualization of projects completed in 2009:</t>
  </si>
  <si>
    <t>Bloor Gladstone</t>
  </si>
  <si>
    <t>Thorncliffe</t>
  </si>
  <si>
    <t>St. Lawrence</t>
  </si>
  <si>
    <t>2011 Submission</t>
  </si>
  <si>
    <t>2011 Outlook: 2011 submission vs 2010 approved</t>
  </si>
  <si>
    <t>2012 Outlook: 2011 submission vs 2010 approved</t>
  </si>
  <si>
    <t>Table 2: 2010 Budget Variance Review</t>
  </si>
  <si>
    <t>2009
Actuals</t>
  </si>
  <si>
    <t>2010          Approved
Budget</t>
  </si>
  <si>
    <t>2010
Projected
Actuals*</t>
  </si>
  <si>
    <t>2010 Appvd. Budget vs Projected Actuals Variance</t>
  </si>
  <si>
    <t>* Based on the Second Quarter Operating Budget Variance Report.</t>
  </si>
  <si>
    <t xml:space="preserve">Table 3: 2011 Recommended Base Budget </t>
  </si>
  <si>
    <t>2010 Appvd. Budget</t>
  </si>
  <si>
    <t>2011 Requested Base</t>
  </si>
  <si>
    <t>2011 Recommended Base</t>
  </si>
  <si>
    <t>Change 
2011 Recommended Base v. 
2010 Appvd. Budget</t>
  </si>
  <si>
    <t>2011 Rec. Budget</t>
  </si>
  <si>
    <t xml:space="preserve"> 2011 - 2020 OPERATING IMPACT OF CAPITAL </t>
  </si>
  <si>
    <t>New Projects - 2011</t>
  </si>
  <si>
    <t>2010 Approved</t>
  </si>
  <si>
    <t>2010 In-year Adjustment</t>
  </si>
  <si>
    <t>2011 Rec'd Cap Plan</t>
  </si>
  <si>
    <t>2010 Approved Positions</t>
  </si>
  <si>
    <t>Total Rec'd Positions</t>
  </si>
  <si>
    <t>2011 Rec'd Operating Budget</t>
  </si>
  <si>
    <t>2011 Rec'd Cap Budget</t>
    <phoneticPr fontId="25" type="noConversion"/>
  </si>
  <si>
    <t>2011 Rec'd Capital Budget: Temporary positions - Capital Project Delivery</t>
    <phoneticPr fontId="25" type="noConversion"/>
  </si>
  <si>
    <t>2011 Rec'd Capital Plan: Temporary positions - Capital Project Delivery</t>
    <phoneticPr fontId="25" type="noConversion"/>
  </si>
  <si>
    <t>2010</t>
  </si>
  <si>
    <t>2011</t>
  </si>
  <si>
    <t>2011 Change from</t>
  </si>
  <si>
    <t>Actual</t>
  </si>
  <si>
    <t>2012</t>
  </si>
  <si>
    <t>2013</t>
  </si>
  <si>
    <t xml:space="preserve">Budget </t>
  </si>
  <si>
    <t>Category of Expense</t>
  </si>
  <si>
    <t>Yonge-Dundas Square</t>
  </si>
</sst>
</file>

<file path=xl/styles.xml><?xml version="1.0" encoding="utf-8"?>
<styleSheet xmlns="http://schemas.openxmlformats.org/spreadsheetml/2006/main">
  <numFmts count="21">
    <numFmt numFmtId="8" formatCode="&quot;$&quot;#,##0.00_);[Red]\(&quot;$&quot;#,##0.00\)"/>
    <numFmt numFmtId="43" formatCode="_(* #,##0.00_);_(* \(#,##0.00\);_(* &quot;-&quot;??_);_(@_)"/>
    <numFmt numFmtId="164" formatCode="_-&quot;$&quot;* #,##0.00_-;\-&quot;$&quot;* #,##0.00_-;_-&quot;$&quot;* &quot;-&quot;??_-;_-@_-"/>
    <numFmt numFmtId="165" formatCode="_-* #,##0.00_-;\-* #,##0.00_-;_-* &quot;-&quot;??_-;_-@_-"/>
    <numFmt numFmtId="166" formatCode="#,##0.0;\(#,##0.0\)"/>
    <numFmt numFmtId="167" formatCode="#,##0.0;[Red]\(#,##0.0\)"/>
    <numFmt numFmtId="168" formatCode="_-* #,##0.0_-;\-* #,##0.0_-;_-* &quot;-&quot;??_-;_-@_-"/>
    <numFmt numFmtId="169" formatCode="0.0"/>
    <numFmt numFmtId="170" formatCode="_(* #,##0.0_);_(* \(#,##0.0\);_(* &quot;-&quot;??_);_(@_)"/>
    <numFmt numFmtId="171" formatCode="#,##0.0_);[Red]\(#,##0.0\)"/>
    <numFmt numFmtId="172" formatCode="#,##0.0_);\(#,##0.0\);_-@_-"/>
    <numFmt numFmtId="173" formatCode="0.0%"/>
    <numFmt numFmtId="174" formatCode="_(* #,##0.0_);_(* \(#,##0.0\);_(* &quot;-&quot;?_);_(@_)"/>
    <numFmt numFmtId="175" formatCode="0_)"/>
    <numFmt numFmtId="176" formatCode="0.0%;[Red]\(0.0%\)"/>
    <numFmt numFmtId="177" formatCode="&quot;$&quot;#,##0.000"/>
    <numFmt numFmtId="178" formatCode="_(* #,##0.000_);_(* \(#,##0.000\);_(* &quot;-&quot;??_);_(@_)"/>
    <numFmt numFmtId="179" formatCode="0.0,"/>
    <numFmt numFmtId="180" formatCode="0.00000000000"/>
    <numFmt numFmtId="181" formatCode="[$-409]mmmm\ d\,\ yyyy;@"/>
    <numFmt numFmtId="182" formatCode="#,##0.0_);\(#,##0.0\)"/>
  </numFmts>
  <fonts count="26">
    <font>
      <sz val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sz val="12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b/>
      <sz val="11"/>
      <name val="Times New Roman"/>
      <family val="1"/>
    </font>
    <font>
      <sz val="10"/>
      <name val="Arial"/>
      <family val="2"/>
    </font>
    <font>
      <sz val="8"/>
      <name val="Arial"/>
      <family val="2"/>
    </font>
    <font>
      <sz val="11"/>
      <name val="Times New Roman"/>
      <family val="1"/>
    </font>
    <font>
      <sz val="12"/>
      <name val="Arial"/>
      <family val="2"/>
    </font>
    <font>
      <b/>
      <sz val="16"/>
      <name val="Times New Roman"/>
      <family val="1"/>
    </font>
    <font>
      <sz val="12"/>
      <name val="Times New Roman"/>
      <family val="1"/>
    </font>
    <font>
      <b/>
      <sz val="12"/>
      <name val="Arial"/>
      <family val="2"/>
    </font>
    <font>
      <sz val="10"/>
      <name val="Arial"/>
      <family val="2"/>
    </font>
    <font>
      <sz val="16"/>
      <name val="Times New Roman"/>
      <family val="1"/>
    </font>
    <font>
      <b/>
      <u/>
      <sz val="10"/>
      <name val="Times New Roman"/>
      <family val="1"/>
    </font>
    <font>
      <b/>
      <sz val="10"/>
      <name val="Arial"/>
      <family val="2"/>
    </font>
    <font>
      <b/>
      <sz val="14"/>
      <name val="Arial"/>
      <family val="2"/>
    </font>
    <font>
      <b/>
      <u/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2"/>
      <name val="Arial"/>
      <family val="2"/>
    </font>
    <font>
      <b/>
      <sz val="16"/>
      <name val="Arial"/>
      <family val="2"/>
    </font>
    <font>
      <b/>
      <sz val="11"/>
      <name val="Arial"/>
      <family val="2"/>
    </font>
    <font>
      <sz val="9"/>
      <name val="宋体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rgb="FFFFFF99"/>
        <bgColor indexed="64"/>
      </patternFill>
    </fill>
  </fills>
  <borders count="10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/>
      <top/>
      <bottom/>
      <diagonal/>
    </border>
    <border>
      <left style="thin">
        <color indexed="8"/>
      </left>
      <right style="thin">
        <color indexed="64"/>
      </right>
      <top style="medium">
        <color indexed="8"/>
      </top>
      <bottom/>
      <diagonal/>
    </border>
    <border>
      <left style="thin">
        <color indexed="64"/>
      </left>
      <right style="thin">
        <color indexed="64"/>
      </right>
      <top style="medium">
        <color indexed="8"/>
      </top>
      <bottom/>
      <diagonal/>
    </border>
    <border>
      <left style="medium">
        <color indexed="8"/>
      </left>
      <right/>
      <top/>
      <bottom style="thin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/>
      <bottom style="medium">
        <color indexed="8"/>
      </bottom>
      <diagonal/>
    </border>
    <border>
      <left style="thin">
        <color indexed="64"/>
      </left>
      <right style="thin">
        <color indexed="64"/>
      </right>
      <top/>
      <bottom style="medium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/>
      <right style="thin">
        <color indexed="8"/>
      </right>
      <top style="thin">
        <color indexed="64"/>
      </top>
      <bottom/>
      <diagonal/>
    </border>
    <border>
      <left/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/>
      <diagonal/>
    </border>
    <border>
      <left style="thin">
        <color indexed="64"/>
      </left>
      <right style="thin">
        <color indexed="8"/>
      </right>
      <top/>
      <bottom style="thin">
        <color indexed="64"/>
      </bottom>
      <diagonal/>
    </border>
    <border>
      <left/>
      <right style="thin">
        <color indexed="8"/>
      </right>
      <top/>
      <bottom style="medium">
        <color indexed="8"/>
      </bottom>
      <diagonal/>
    </border>
    <border>
      <left style="thin">
        <color indexed="64"/>
      </left>
      <right style="thin">
        <color indexed="8"/>
      </right>
      <top/>
      <bottom/>
      <diagonal/>
    </border>
    <border>
      <left style="thin">
        <color indexed="64"/>
      </left>
      <right/>
      <top style="thin">
        <color indexed="41"/>
      </top>
      <bottom style="thin">
        <color indexed="41"/>
      </bottom>
      <diagonal/>
    </border>
    <border>
      <left style="thin">
        <color indexed="64"/>
      </left>
      <right/>
      <top style="thin">
        <color indexed="4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41"/>
      </bottom>
      <diagonal/>
    </border>
    <border>
      <left style="thin">
        <color indexed="64"/>
      </left>
      <right/>
      <top/>
      <bottom style="thin">
        <color indexed="41"/>
      </bottom>
      <diagonal/>
    </border>
    <border>
      <left style="thin">
        <color indexed="64"/>
      </left>
      <right/>
      <top style="thin">
        <color indexed="41"/>
      </top>
      <bottom/>
      <diagonal/>
    </border>
    <border>
      <left style="thin">
        <color indexed="64"/>
      </left>
      <right style="thin">
        <color indexed="64"/>
      </right>
      <top style="thin">
        <color indexed="41"/>
      </top>
      <bottom style="thin">
        <color indexed="4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41"/>
      </bottom>
      <diagonal/>
    </border>
    <border>
      <left style="thin">
        <color indexed="64"/>
      </left>
      <right style="thin">
        <color indexed="64"/>
      </right>
      <top style="thin">
        <color indexed="4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41"/>
      </bottom>
      <diagonal/>
    </border>
    <border>
      <left style="thin">
        <color indexed="64"/>
      </left>
      <right style="thin">
        <color indexed="64"/>
      </right>
      <top style="thin">
        <color indexed="41"/>
      </top>
      <bottom/>
      <diagonal/>
    </border>
    <border>
      <left/>
      <right style="thin">
        <color indexed="64"/>
      </right>
      <top/>
      <bottom style="thin">
        <color indexed="41"/>
      </bottom>
      <diagonal/>
    </border>
    <border>
      <left/>
      <right style="thin">
        <color indexed="64"/>
      </right>
      <top style="thin">
        <color indexed="41"/>
      </top>
      <bottom style="thin">
        <color indexed="4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medium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thin">
        <color indexed="8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8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8">
    <xf numFmtId="181" fontId="0" fillId="0" borderId="0"/>
    <xf numFmtId="165" fontId="2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2" fillId="0" borderId="0" applyFont="0" applyFill="0" applyBorder="0" applyAlignment="0" applyProtection="0"/>
    <xf numFmtId="181" fontId="7" fillId="0" borderId="0"/>
    <xf numFmtId="9" fontId="2" fillId="0" borderId="0" applyFont="0" applyFill="0" applyBorder="0" applyAlignment="0" applyProtection="0"/>
    <xf numFmtId="0" fontId="2" fillId="0" borderId="0"/>
    <xf numFmtId="0" fontId="1" fillId="0" borderId="0"/>
  </cellStyleXfs>
  <cellXfs count="490">
    <xf numFmtId="181" fontId="0" fillId="0" borderId="0" xfId="0"/>
    <xf numFmtId="181" fontId="4" fillId="0" borderId="1" xfId="0" applyFont="1" applyBorder="1" applyAlignment="1">
      <alignment horizontal="center" vertical="center" wrapText="1"/>
    </xf>
    <xf numFmtId="181" fontId="7" fillId="0" borderId="0" xfId="0" applyFont="1" applyBorder="1"/>
    <xf numFmtId="181" fontId="5" fillId="0" borderId="0" xfId="0" applyFont="1"/>
    <xf numFmtId="181" fontId="4" fillId="0" borderId="2" xfId="0" applyFont="1" applyBorder="1" applyAlignment="1">
      <alignment horizontal="center" vertical="center"/>
    </xf>
    <xf numFmtId="181" fontId="4" fillId="0" borderId="0" xfId="0" applyFont="1" applyFill="1" applyBorder="1" applyAlignment="1">
      <alignment horizontal="center" vertical="center"/>
    </xf>
    <xf numFmtId="181" fontId="4" fillId="0" borderId="3" xfId="0" applyFont="1" applyBorder="1" applyAlignment="1">
      <alignment horizontal="center" vertical="center"/>
    </xf>
    <xf numFmtId="181" fontId="5" fillId="0" borderId="0" xfId="0" applyFont="1" applyFill="1"/>
    <xf numFmtId="181" fontId="4" fillId="0" borderId="0" xfId="0" applyFont="1" applyBorder="1" applyAlignment="1">
      <alignment horizontal="center" vertical="center"/>
    </xf>
    <xf numFmtId="181" fontId="12" fillId="0" borderId="0" xfId="0" applyFont="1"/>
    <xf numFmtId="167" fontId="5" fillId="0" borderId="0" xfId="0" applyNumberFormat="1" applyFont="1" applyFill="1" applyBorder="1"/>
    <xf numFmtId="173" fontId="5" fillId="0" borderId="0" xfId="0" applyNumberFormat="1" applyFont="1" applyFill="1" applyAlignment="1">
      <alignment horizontal="right"/>
    </xf>
    <xf numFmtId="181" fontId="3" fillId="0" borderId="0" xfId="0" applyFont="1" applyBorder="1" applyAlignment="1">
      <alignment vertical="center"/>
    </xf>
    <xf numFmtId="181" fontId="10" fillId="0" borderId="0" xfId="0" applyFont="1" applyBorder="1" applyAlignment="1"/>
    <xf numFmtId="181" fontId="10" fillId="0" borderId="0" xfId="0" applyFont="1" applyAlignment="1"/>
    <xf numFmtId="181" fontId="4" fillId="2" borderId="3" xfId="0" applyFont="1" applyFill="1" applyBorder="1" applyAlignment="1">
      <alignment horizontal="center" vertical="center"/>
    </xf>
    <xf numFmtId="181" fontId="14" fillId="0" borderId="0" xfId="0" applyFont="1" applyBorder="1" applyAlignment="1">
      <alignment horizontal="center"/>
    </xf>
    <xf numFmtId="181" fontId="14" fillId="0" borderId="0" xfId="0" applyFont="1" applyBorder="1"/>
    <xf numFmtId="181" fontId="14" fillId="0" borderId="4" xfId="0" applyFont="1" applyBorder="1"/>
    <xf numFmtId="181" fontId="14" fillId="0" borderId="0" xfId="0" applyFont="1" applyBorder="1" applyAlignment="1">
      <alignment vertical="center"/>
    </xf>
    <xf numFmtId="181" fontId="14" fillId="0" borderId="5" xfId="0" applyFont="1" applyBorder="1"/>
    <xf numFmtId="181" fontId="4" fillId="2" borderId="5" xfId="0" applyFont="1" applyFill="1" applyBorder="1" applyAlignment="1">
      <alignment horizontal="centerContinuous" vertical="center" wrapText="1"/>
    </xf>
    <xf numFmtId="181" fontId="3" fillId="0" borderId="0" xfId="0" applyFont="1" applyBorder="1" applyAlignment="1">
      <alignment horizontal="centerContinuous" vertical="center"/>
    </xf>
    <xf numFmtId="181" fontId="6" fillId="0" borderId="0" xfId="0" applyFont="1" applyBorder="1" applyAlignment="1">
      <alignment horizontal="centerContinuous" vertical="center"/>
    </xf>
    <xf numFmtId="181" fontId="4" fillId="0" borderId="9" xfId="0" applyFont="1" applyBorder="1"/>
    <xf numFmtId="181" fontId="4" fillId="2" borderId="10" xfId="0" applyFont="1" applyFill="1" applyBorder="1" applyAlignment="1">
      <alignment horizontal="centerContinuous" vertical="center" wrapText="1"/>
    </xf>
    <xf numFmtId="166" fontId="14" fillId="0" borderId="0" xfId="0" applyNumberFormat="1" applyFont="1" applyBorder="1"/>
    <xf numFmtId="8" fontId="12" fillId="0" borderId="0" xfId="0" applyNumberFormat="1" applyFont="1"/>
    <xf numFmtId="181" fontId="11" fillId="0" borderId="0" xfId="4" applyFont="1" applyBorder="1" applyAlignment="1">
      <alignment horizontal="center"/>
    </xf>
    <xf numFmtId="181" fontId="11" fillId="0" borderId="0" xfId="4" applyFont="1" applyFill="1" applyBorder="1" applyAlignment="1" applyProtection="1">
      <alignment horizontal="center"/>
    </xf>
    <xf numFmtId="181" fontId="3" fillId="0" borderId="0" xfId="4" applyFont="1" applyFill="1" applyAlignment="1" applyProtection="1">
      <alignment horizontal="centerContinuous"/>
    </xf>
    <xf numFmtId="181" fontId="5" fillId="0" borderId="15" xfId="4" applyFont="1" applyFill="1" applyBorder="1" applyProtection="1"/>
    <xf numFmtId="168" fontId="5" fillId="0" borderId="15" xfId="1" applyNumberFormat="1" applyFont="1" applyFill="1" applyBorder="1" applyProtection="1"/>
    <xf numFmtId="181" fontId="5" fillId="0" borderId="0" xfId="4" applyFont="1" applyFill="1" applyBorder="1" applyProtection="1"/>
    <xf numFmtId="181" fontId="4" fillId="0" borderId="16" xfId="4" quotePrefix="1" applyFont="1" applyFill="1" applyBorder="1" applyProtection="1"/>
    <xf numFmtId="181" fontId="4" fillId="0" borderId="17" xfId="4" applyFont="1" applyFill="1" applyBorder="1" applyProtection="1"/>
    <xf numFmtId="181" fontId="5" fillId="0" borderId="17" xfId="4" applyFont="1" applyFill="1" applyBorder="1" applyProtection="1"/>
    <xf numFmtId="168" fontId="5" fillId="0" borderId="17" xfId="1" applyNumberFormat="1" applyFont="1" applyFill="1" applyBorder="1" applyProtection="1"/>
    <xf numFmtId="181" fontId="5" fillId="0" borderId="18" xfId="4" applyFont="1" applyFill="1" applyBorder="1" applyProtection="1"/>
    <xf numFmtId="181" fontId="4" fillId="0" borderId="0" xfId="4" applyFont="1" applyFill="1" applyBorder="1" applyProtection="1"/>
    <xf numFmtId="169" fontId="5" fillId="0" borderId="0" xfId="4" applyNumberFormat="1" applyFont="1" applyFill="1" applyBorder="1" applyProtection="1"/>
    <xf numFmtId="168" fontId="5" fillId="0" borderId="0" xfId="1" applyNumberFormat="1" applyFont="1" applyFill="1" applyBorder="1" applyProtection="1"/>
    <xf numFmtId="181" fontId="5" fillId="0" borderId="19" xfId="4" applyFont="1" applyFill="1" applyBorder="1" applyProtection="1"/>
    <xf numFmtId="181" fontId="4" fillId="0" borderId="0" xfId="4" quotePrefix="1" applyFont="1" applyFill="1" applyBorder="1" applyAlignment="1" applyProtection="1"/>
    <xf numFmtId="181" fontId="4" fillId="0" borderId="20" xfId="4" applyFont="1" applyFill="1" applyBorder="1" applyProtection="1"/>
    <xf numFmtId="181" fontId="4" fillId="0" borderId="16" xfId="4" applyFont="1" applyFill="1" applyBorder="1" applyProtection="1"/>
    <xf numFmtId="181" fontId="4" fillId="0" borderId="18" xfId="4" applyFont="1" applyFill="1" applyBorder="1" applyProtection="1"/>
    <xf numFmtId="181" fontId="4" fillId="0" borderId="21" xfId="4" applyFont="1" applyFill="1" applyBorder="1" applyProtection="1"/>
    <xf numFmtId="181" fontId="4" fillId="0" borderId="22" xfId="4" applyFont="1" applyFill="1" applyBorder="1" applyProtection="1"/>
    <xf numFmtId="181" fontId="4" fillId="0" borderId="20" xfId="4" applyFont="1" applyBorder="1" applyProtection="1"/>
    <xf numFmtId="181" fontId="4" fillId="0" borderId="19" xfId="4" applyFont="1" applyBorder="1" applyProtection="1"/>
    <xf numFmtId="181" fontId="4" fillId="0" borderId="19" xfId="4" applyFont="1" applyFill="1" applyBorder="1" applyProtection="1"/>
    <xf numFmtId="181" fontId="4" fillId="0" borderId="23" xfId="4" applyFont="1" applyFill="1" applyBorder="1" applyProtection="1"/>
    <xf numFmtId="181" fontId="16" fillId="0" borderId="24" xfId="4" applyFont="1" applyFill="1" applyBorder="1" applyProtection="1"/>
    <xf numFmtId="172" fontId="4" fillId="0" borderId="20" xfId="4" applyNumberFormat="1" applyFont="1" applyFill="1" applyBorder="1" applyProtection="1"/>
    <xf numFmtId="172" fontId="4" fillId="0" borderId="19" xfId="4" applyNumberFormat="1" applyFont="1" applyFill="1" applyBorder="1" applyProtection="1"/>
    <xf numFmtId="172" fontId="4" fillId="0" borderId="20" xfId="4" applyNumberFormat="1" applyFont="1" applyFill="1" applyBorder="1" applyAlignment="1" applyProtection="1">
      <alignment vertical="center"/>
    </xf>
    <xf numFmtId="172" fontId="4" fillId="0" borderId="20" xfId="4" applyNumberFormat="1" applyFont="1" applyFill="1" applyBorder="1" applyAlignment="1" applyProtection="1">
      <alignment vertical="top"/>
    </xf>
    <xf numFmtId="172" fontId="4" fillId="0" borderId="25" xfId="4" quotePrefix="1" applyNumberFormat="1" applyFont="1" applyFill="1" applyBorder="1" applyProtection="1"/>
    <xf numFmtId="172" fontId="4" fillId="0" borderId="16" xfId="4" applyNumberFormat="1" applyFont="1" applyFill="1" applyBorder="1" applyProtection="1"/>
    <xf numFmtId="172" fontId="4" fillId="0" borderId="20" xfId="4" quotePrefix="1" applyNumberFormat="1" applyFont="1" applyFill="1" applyBorder="1" applyAlignment="1" applyProtection="1">
      <alignment vertical="center"/>
    </xf>
    <xf numFmtId="172" fontId="4" fillId="0" borderId="25" xfId="4" applyNumberFormat="1" applyFont="1" applyFill="1" applyBorder="1" applyProtection="1"/>
    <xf numFmtId="172" fontId="5" fillId="0" borderId="26" xfId="4" applyNumberFormat="1" applyFont="1" applyFill="1" applyBorder="1" applyProtection="1"/>
    <xf numFmtId="1" fontId="15" fillId="0" borderId="0" xfId="4" applyNumberFormat="1" applyFont="1" applyFill="1" applyBorder="1" applyAlignment="1" applyProtection="1"/>
    <xf numFmtId="181" fontId="4" fillId="0" borderId="0" xfId="4" applyFont="1" applyFill="1" applyBorder="1" applyAlignment="1" applyProtection="1">
      <alignment horizontal="center"/>
    </xf>
    <xf numFmtId="181" fontId="4" fillId="0" borderId="20" xfId="4" applyFont="1" applyFill="1" applyBorder="1" applyAlignment="1" applyProtection="1"/>
    <xf numFmtId="175" fontId="4" fillId="0" borderId="27" xfId="4" applyNumberFormat="1" applyFont="1" applyFill="1" applyBorder="1" applyAlignment="1" applyProtection="1">
      <alignment horizontal="center"/>
    </xf>
    <xf numFmtId="181" fontId="4" fillId="0" borderId="3" xfId="4" applyFont="1" applyFill="1" applyBorder="1" applyAlignment="1" applyProtection="1">
      <alignment horizontal="center"/>
    </xf>
    <xf numFmtId="175" fontId="4" fillId="0" borderId="0" xfId="4" applyNumberFormat="1" applyFont="1" applyFill="1" applyBorder="1" applyAlignment="1" applyProtection="1">
      <alignment horizontal="center"/>
    </xf>
    <xf numFmtId="181" fontId="4" fillId="0" borderId="27" xfId="4" applyFont="1" applyFill="1" applyBorder="1" applyAlignment="1" applyProtection="1">
      <alignment horizontal="center"/>
    </xf>
    <xf numFmtId="181" fontId="4" fillId="0" borderId="28" xfId="4" applyFont="1" applyFill="1" applyBorder="1" applyAlignment="1" applyProtection="1">
      <alignment horizontal="center"/>
    </xf>
    <xf numFmtId="181" fontId="4" fillId="0" borderId="29" xfId="4" applyFont="1" applyFill="1" applyBorder="1" applyAlignment="1" applyProtection="1">
      <alignment horizontal="center"/>
    </xf>
    <xf numFmtId="181" fontId="4" fillId="0" borderId="28" xfId="4" applyFont="1" applyFill="1" applyBorder="1" applyAlignment="1" applyProtection="1">
      <alignment horizontal="center" vertical="center"/>
    </xf>
    <xf numFmtId="181" fontId="4" fillId="0" borderId="29" xfId="4" applyFont="1" applyFill="1" applyBorder="1" applyAlignment="1" applyProtection="1">
      <alignment horizontal="center" vertical="center"/>
    </xf>
    <xf numFmtId="181" fontId="4" fillId="0" borderId="0" xfId="4" applyFont="1" applyFill="1" applyBorder="1" applyAlignment="1" applyProtection="1">
      <alignment horizontal="center" vertical="center"/>
    </xf>
    <xf numFmtId="172" fontId="5" fillId="0" borderId="0" xfId="4" applyNumberFormat="1" applyFont="1" applyFill="1" applyBorder="1" applyProtection="1"/>
    <xf numFmtId="167" fontId="5" fillId="0" borderId="0" xfId="4" applyNumberFormat="1" applyFont="1" applyFill="1" applyBorder="1" applyProtection="1"/>
    <xf numFmtId="172" fontId="4" fillId="0" borderId="19" xfId="4" applyNumberFormat="1" applyFont="1" applyFill="1" applyBorder="1" applyAlignment="1" applyProtection="1">
      <alignment vertical="center"/>
    </xf>
    <xf numFmtId="167" fontId="5" fillId="0" borderId="0" xfId="4" applyNumberFormat="1" applyFont="1" applyFill="1" applyBorder="1" applyAlignment="1" applyProtection="1">
      <alignment vertical="center"/>
    </xf>
    <xf numFmtId="172" fontId="4" fillId="0" borderId="19" xfId="4" applyNumberFormat="1" applyFont="1" applyFill="1" applyBorder="1" applyAlignment="1" applyProtection="1">
      <alignment vertical="top"/>
    </xf>
    <xf numFmtId="167" fontId="5" fillId="0" borderId="0" xfId="4" applyNumberFormat="1" applyFont="1" applyFill="1" applyBorder="1" applyAlignment="1" applyProtection="1">
      <alignment vertical="top"/>
    </xf>
    <xf numFmtId="172" fontId="4" fillId="0" borderId="26" xfId="4" applyNumberFormat="1" applyFont="1" applyFill="1" applyBorder="1" applyProtection="1"/>
    <xf numFmtId="172" fontId="4" fillId="0" borderId="19" xfId="4" applyNumberFormat="1" applyFont="1" applyFill="1" applyBorder="1" applyAlignment="1" applyProtection="1"/>
    <xf numFmtId="172" fontId="5" fillId="0" borderId="19" xfId="4" applyNumberFormat="1" applyFont="1" applyFill="1" applyBorder="1" applyAlignment="1" applyProtection="1">
      <alignment vertical="center"/>
    </xf>
    <xf numFmtId="171" fontId="5" fillId="0" borderId="30" xfId="0" applyNumberFormat="1" applyFont="1" applyBorder="1" applyAlignment="1">
      <alignment horizontal="center" vertical="center"/>
    </xf>
    <xf numFmtId="181" fontId="4" fillId="0" borderId="6" xfId="0" applyFont="1" applyBorder="1" applyAlignment="1">
      <alignment horizontal="left" vertical="center"/>
    </xf>
    <xf numFmtId="171" fontId="5" fillId="0" borderId="6" xfId="0" applyNumberFormat="1" applyFont="1" applyBorder="1" applyAlignment="1">
      <alignment horizontal="center" vertical="center"/>
    </xf>
    <xf numFmtId="171" fontId="5" fillId="0" borderId="0" xfId="0" applyNumberFormat="1" applyFont="1" applyFill="1" applyBorder="1" applyAlignment="1">
      <alignment horizontal="center" vertical="center"/>
    </xf>
    <xf numFmtId="171" fontId="5" fillId="0" borderId="4" xfId="0" applyNumberFormat="1" applyFont="1" applyFill="1" applyBorder="1" applyAlignment="1">
      <alignment horizontal="center" vertical="center"/>
    </xf>
    <xf numFmtId="172" fontId="5" fillId="0" borderId="27" xfId="4" applyNumberFormat="1" applyFont="1" applyFill="1" applyBorder="1" applyAlignment="1" applyProtection="1">
      <alignment horizontal="center"/>
    </xf>
    <xf numFmtId="172" fontId="5" fillId="0" borderId="3" xfId="4" applyNumberFormat="1" applyFont="1" applyFill="1" applyBorder="1" applyAlignment="1" applyProtection="1">
      <alignment horizontal="center"/>
    </xf>
    <xf numFmtId="167" fontId="5" fillId="0" borderId="27" xfId="4" applyNumberFormat="1" applyFont="1" applyFill="1" applyBorder="1" applyAlignment="1" applyProtection="1">
      <alignment horizontal="center"/>
    </xf>
    <xf numFmtId="167" fontId="5" fillId="0" borderId="3" xfId="4" applyNumberFormat="1" applyFont="1" applyFill="1" applyBorder="1" applyAlignment="1" applyProtection="1">
      <alignment horizontal="center"/>
    </xf>
    <xf numFmtId="167" fontId="5" fillId="0" borderId="31" xfId="4" applyNumberFormat="1" applyFont="1" applyFill="1" applyBorder="1" applyAlignment="1" applyProtection="1">
      <alignment horizontal="center"/>
    </xf>
    <xf numFmtId="167" fontId="5" fillId="0" borderId="32" xfId="4" applyNumberFormat="1" applyFont="1" applyFill="1" applyBorder="1" applyAlignment="1" applyProtection="1">
      <alignment horizontal="center"/>
    </xf>
    <xf numFmtId="167" fontId="5" fillId="0" borderId="28" xfId="4" applyNumberFormat="1" applyFont="1" applyFill="1" applyBorder="1" applyAlignment="1" applyProtection="1">
      <alignment horizontal="center" vertical="center"/>
    </xf>
    <xf numFmtId="167" fontId="5" fillId="0" borderId="29" xfId="4" applyNumberFormat="1" applyFont="1" applyFill="1" applyBorder="1" applyAlignment="1" applyProtection="1">
      <alignment horizontal="center" vertical="center"/>
    </xf>
    <xf numFmtId="167" fontId="5" fillId="0" borderId="27" xfId="4" applyNumberFormat="1" applyFont="1" applyFill="1" applyBorder="1" applyAlignment="1" applyProtection="1">
      <alignment horizontal="center" vertical="top"/>
    </xf>
    <xf numFmtId="167" fontId="5" fillId="0" borderId="3" xfId="4" applyNumberFormat="1" applyFont="1" applyFill="1" applyBorder="1" applyAlignment="1" applyProtection="1">
      <alignment horizontal="center" vertical="top"/>
    </xf>
    <xf numFmtId="167" fontId="5" fillId="0" borderId="33" xfId="4" applyNumberFormat="1" applyFont="1" applyFill="1" applyBorder="1" applyAlignment="1" applyProtection="1">
      <alignment horizontal="center"/>
    </xf>
    <xf numFmtId="167" fontId="5" fillId="0" borderId="34" xfId="4" applyNumberFormat="1" applyFont="1" applyFill="1" applyBorder="1" applyAlignment="1" applyProtection="1">
      <alignment horizontal="center"/>
    </xf>
    <xf numFmtId="167" fontId="5" fillId="0" borderId="27" xfId="4" applyNumberFormat="1" applyFont="1" applyFill="1" applyBorder="1" applyAlignment="1" applyProtection="1">
      <alignment horizontal="center" vertical="center"/>
    </xf>
    <xf numFmtId="167" fontId="5" fillId="0" borderId="3" xfId="4" applyNumberFormat="1" applyFont="1" applyFill="1" applyBorder="1" applyAlignment="1" applyProtection="1">
      <alignment horizontal="center" vertical="center"/>
    </xf>
    <xf numFmtId="181" fontId="4" fillId="2" borderId="22" xfId="4" applyFont="1" applyFill="1" applyBorder="1" applyProtection="1"/>
    <xf numFmtId="181" fontId="4" fillId="2" borderId="17" xfId="4" applyFont="1" applyFill="1" applyBorder="1" applyAlignment="1" applyProtection="1">
      <alignment horizontal="left"/>
    </xf>
    <xf numFmtId="181" fontId="4" fillId="2" borderId="3" xfId="4" applyFont="1" applyFill="1" applyBorder="1" applyAlignment="1" applyProtection="1">
      <alignment horizontal="center"/>
    </xf>
    <xf numFmtId="181" fontId="4" fillId="2" borderId="29" xfId="4" applyFont="1" applyFill="1" applyBorder="1" applyAlignment="1" applyProtection="1">
      <alignment horizontal="center"/>
    </xf>
    <xf numFmtId="181" fontId="4" fillId="2" borderId="29" xfId="4" applyFont="1" applyFill="1" applyBorder="1" applyAlignment="1" applyProtection="1">
      <alignment horizontal="center" vertical="center"/>
    </xf>
    <xf numFmtId="181" fontId="4" fillId="2" borderId="35" xfId="4" applyFont="1" applyFill="1" applyBorder="1" applyAlignment="1" applyProtection="1">
      <alignment horizontal="center" vertical="center"/>
    </xf>
    <xf numFmtId="172" fontId="5" fillId="2" borderId="3" xfId="4" applyNumberFormat="1" applyFont="1" applyFill="1" applyBorder="1" applyAlignment="1" applyProtection="1">
      <alignment horizontal="center"/>
    </xf>
    <xf numFmtId="172" fontId="5" fillId="2" borderId="36" xfId="4" applyNumberFormat="1" applyFont="1" applyFill="1" applyBorder="1" applyAlignment="1" applyProtection="1">
      <alignment horizontal="center"/>
    </xf>
    <xf numFmtId="167" fontId="5" fillId="2" borderId="3" xfId="4" applyNumberFormat="1" applyFont="1" applyFill="1" applyBorder="1" applyAlignment="1" applyProtection="1">
      <alignment horizontal="center"/>
    </xf>
    <xf numFmtId="167" fontId="5" fillId="2" borderId="36" xfId="4" applyNumberFormat="1" applyFont="1" applyFill="1" applyBorder="1" applyAlignment="1" applyProtection="1">
      <alignment horizontal="center"/>
    </xf>
    <xf numFmtId="167" fontId="5" fillId="2" borderId="32" xfId="4" applyNumberFormat="1" applyFont="1" applyFill="1" applyBorder="1" applyAlignment="1" applyProtection="1">
      <alignment horizontal="center"/>
    </xf>
    <xf numFmtId="167" fontId="5" fillId="2" borderId="37" xfId="4" applyNumberFormat="1" applyFont="1" applyFill="1" applyBorder="1" applyAlignment="1" applyProtection="1">
      <alignment horizontal="center"/>
    </xf>
    <xf numFmtId="167" fontId="5" fillId="2" borderId="29" xfId="4" applyNumberFormat="1" applyFont="1" applyFill="1" applyBorder="1" applyAlignment="1" applyProtection="1">
      <alignment horizontal="center" vertical="center"/>
    </xf>
    <xf numFmtId="167" fontId="5" fillId="2" borderId="38" xfId="4" applyNumberFormat="1" applyFont="1" applyFill="1" applyBorder="1" applyAlignment="1" applyProtection="1">
      <alignment horizontal="center"/>
    </xf>
    <xf numFmtId="167" fontId="5" fillId="2" borderId="39" xfId="4" applyNumberFormat="1" applyFont="1" applyFill="1" applyBorder="1" applyAlignment="1" applyProtection="1">
      <alignment horizontal="center"/>
    </xf>
    <xf numFmtId="167" fontId="5" fillId="2" borderId="40" xfId="4" applyNumberFormat="1" applyFont="1" applyFill="1" applyBorder="1" applyAlignment="1" applyProtection="1">
      <alignment horizontal="center"/>
    </xf>
    <xf numFmtId="167" fontId="5" fillId="2" borderId="3" xfId="4" applyNumberFormat="1" applyFont="1" applyFill="1" applyBorder="1" applyAlignment="1" applyProtection="1">
      <alignment horizontal="center" vertical="top"/>
    </xf>
    <xf numFmtId="167" fontId="5" fillId="2" borderId="36" xfId="4" applyNumberFormat="1" applyFont="1" applyFill="1" applyBorder="1" applyAlignment="1" applyProtection="1">
      <alignment horizontal="center" vertical="top"/>
    </xf>
    <xf numFmtId="167" fontId="5" fillId="2" borderId="34" xfId="4" applyNumberFormat="1" applyFont="1" applyFill="1" applyBorder="1" applyAlignment="1" applyProtection="1">
      <alignment horizontal="center"/>
    </xf>
    <xf numFmtId="167" fontId="5" fillId="2" borderId="15" xfId="4" applyNumberFormat="1" applyFont="1" applyFill="1" applyBorder="1" applyAlignment="1" applyProtection="1">
      <alignment horizontal="center"/>
    </xf>
    <xf numFmtId="167" fontId="5" fillId="2" borderId="3" xfId="4" applyNumberFormat="1" applyFont="1" applyFill="1" applyBorder="1" applyAlignment="1" applyProtection="1">
      <alignment horizontal="center" vertical="center"/>
    </xf>
    <xf numFmtId="167" fontId="5" fillId="2" borderId="41" xfId="4" applyNumberFormat="1" applyFont="1" applyFill="1" applyBorder="1" applyAlignment="1" applyProtection="1">
      <alignment horizontal="center"/>
    </xf>
    <xf numFmtId="167" fontId="5" fillId="2" borderId="42" xfId="4" applyNumberFormat="1" applyFont="1" applyFill="1" applyBorder="1" applyAlignment="1" applyProtection="1">
      <alignment horizontal="center"/>
    </xf>
    <xf numFmtId="181" fontId="14" fillId="0" borderId="5" xfId="0" applyFont="1" applyBorder="1" applyAlignment="1">
      <alignment horizontal="center"/>
    </xf>
    <xf numFmtId="171" fontId="5" fillId="0" borderId="9" xfId="0" applyNumberFormat="1" applyFont="1" applyBorder="1" applyAlignment="1">
      <alignment horizontal="center" vertical="center"/>
    </xf>
    <xf numFmtId="171" fontId="5" fillId="0" borderId="12" xfId="0" applyNumberFormat="1" applyFont="1" applyBorder="1" applyAlignment="1">
      <alignment horizontal="center" vertical="center"/>
    </xf>
    <xf numFmtId="171" fontId="5" fillId="2" borderId="30" xfId="0" applyNumberFormat="1" applyFont="1" applyFill="1" applyBorder="1" applyAlignment="1">
      <alignment horizontal="center" vertical="center"/>
    </xf>
    <xf numFmtId="171" fontId="5" fillId="2" borderId="12" xfId="0" applyNumberFormat="1" applyFont="1" applyFill="1" applyBorder="1" applyAlignment="1">
      <alignment horizontal="center" vertical="center"/>
    </xf>
    <xf numFmtId="166" fontId="5" fillId="0" borderId="30" xfId="0" applyNumberFormat="1" applyFont="1" applyBorder="1" applyAlignment="1">
      <alignment horizontal="center" vertical="center"/>
    </xf>
    <xf numFmtId="181" fontId="4" fillId="2" borderId="12" xfId="0" applyFont="1" applyFill="1" applyBorder="1" applyAlignment="1">
      <alignment horizontal="center" vertical="center"/>
    </xf>
    <xf numFmtId="181" fontId="4" fillId="0" borderId="9" xfId="0" applyFont="1" applyBorder="1" applyAlignment="1">
      <alignment horizontal="left" vertical="center"/>
    </xf>
    <xf numFmtId="166" fontId="5" fillId="0" borderId="12" xfId="0" applyNumberFormat="1" applyFont="1" applyBorder="1" applyAlignment="1">
      <alignment horizontal="center" vertical="center"/>
    </xf>
    <xf numFmtId="181" fontId="4" fillId="0" borderId="14" xfId="0" applyFont="1" applyBorder="1" applyAlignment="1">
      <alignment horizontal="left" vertical="center" wrapText="1"/>
    </xf>
    <xf numFmtId="166" fontId="5" fillId="0" borderId="1" xfId="0" applyNumberFormat="1" applyFont="1" applyFill="1" applyBorder="1" applyAlignment="1">
      <alignment horizontal="center" vertical="center"/>
    </xf>
    <xf numFmtId="166" fontId="5" fillId="2" borderId="12" xfId="0" applyNumberFormat="1" applyFont="1" applyFill="1" applyBorder="1" applyAlignment="1">
      <alignment horizontal="center" vertical="center"/>
    </xf>
    <xf numFmtId="166" fontId="5" fillId="2" borderId="30" xfId="0" applyNumberFormat="1" applyFont="1" applyFill="1" applyBorder="1" applyAlignment="1">
      <alignment horizontal="center" vertical="center"/>
    </xf>
    <xf numFmtId="166" fontId="5" fillId="2" borderId="1" xfId="0" applyNumberFormat="1" applyFont="1" applyFill="1" applyBorder="1" applyAlignment="1">
      <alignment horizontal="center" vertical="center"/>
    </xf>
    <xf numFmtId="181" fontId="4" fillId="0" borderId="5" xfId="0" applyFont="1" applyBorder="1" applyAlignment="1">
      <alignment horizontal="center" vertical="center" wrapText="1"/>
    </xf>
    <xf numFmtId="166" fontId="5" fillId="0" borderId="4" xfId="0" applyNumberFormat="1" applyFont="1" applyBorder="1" applyAlignment="1">
      <alignment horizontal="center" vertical="center"/>
    </xf>
    <xf numFmtId="166" fontId="5" fillId="0" borderId="7" xfId="0" applyNumberFormat="1" applyFont="1" applyBorder="1" applyAlignment="1">
      <alignment horizontal="center" vertical="center"/>
    </xf>
    <xf numFmtId="166" fontId="5" fillId="0" borderId="5" xfId="0" applyNumberFormat="1" applyFont="1" applyBorder="1" applyAlignment="1">
      <alignment horizontal="center" vertical="center"/>
    </xf>
    <xf numFmtId="181" fontId="4" fillId="2" borderId="4" xfId="0" applyFont="1" applyFill="1" applyBorder="1" applyAlignment="1">
      <alignment horizontal="center" vertical="center"/>
    </xf>
    <xf numFmtId="166" fontId="5" fillId="2" borderId="4" xfId="0" applyNumberFormat="1" applyFont="1" applyFill="1" applyBorder="1" applyAlignment="1">
      <alignment horizontal="center" vertical="center"/>
    </xf>
    <xf numFmtId="166" fontId="5" fillId="2" borderId="7" xfId="0" applyNumberFormat="1" applyFont="1" applyFill="1" applyBorder="1" applyAlignment="1">
      <alignment horizontal="center" vertical="center"/>
    </xf>
    <xf numFmtId="166" fontId="5" fillId="2" borderId="5" xfId="0" applyNumberFormat="1" applyFont="1" applyFill="1" applyBorder="1" applyAlignment="1">
      <alignment horizontal="center" vertical="center"/>
    </xf>
    <xf numFmtId="166" fontId="5" fillId="0" borderId="1" xfId="0" applyNumberFormat="1" applyFont="1" applyBorder="1" applyAlignment="1">
      <alignment horizontal="center" vertical="center"/>
    </xf>
    <xf numFmtId="171" fontId="4" fillId="2" borderId="12" xfId="0" applyNumberFormat="1" applyFont="1" applyFill="1" applyBorder="1" applyAlignment="1">
      <alignment horizontal="center" vertical="center"/>
    </xf>
    <xf numFmtId="181" fontId="14" fillId="0" borderId="4" xfId="0" applyFont="1" applyBorder="1" applyAlignment="1">
      <alignment horizontal="right"/>
    </xf>
    <xf numFmtId="171" fontId="4" fillId="2" borderId="1" xfId="0" applyNumberFormat="1" applyFont="1" applyFill="1" applyBorder="1" applyAlignment="1">
      <alignment horizontal="center" vertical="center"/>
    </xf>
    <xf numFmtId="171" fontId="5" fillId="0" borderId="5" xfId="0" applyNumberFormat="1" applyFont="1" applyFill="1" applyBorder="1" applyAlignment="1">
      <alignment horizontal="center" vertical="center"/>
    </xf>
    <xf numFmtId="181" fontId="4" fillId="0" borderId="12" xfId="0" applyFont="1" applyBorder="1" applyAlignment="1">
      <alignment horizontal="center" vertical="center"/>
    </xf>
    <xf numFmtId="171" fontId="5" fillId="0" borderId="14" xfId="0" applyNumberFormat="1" applyFont="1" applyFill="1" applyBorder="1" applyAlignment="1">
      <alignment horizontal="center" vertical="center"/>
    </xf>
    <xf numFmtId="171" fontId="5" fillId="2" borderId="1" xfId="0" applyNumberFormat="1" applyFont="1" applyFill="1" applyBorder="1" applyAlignment="1">
      <alignment horizontal="center" vertical="center"/>
    </xf>
    <xf numFmtId="171" fontId="5" fillId="0" borderId="1" xfId="0" applyNumberFormat="1" applyFont="1" applyBorder="1" applyAlignment="1">
      <alignment horizontal="center" vertical="center"/>
    </xf>
    <xf numFmtId="171" fontId="4" fillId="0" borderId="12" xfId="0" applyNumberFormat="1" applyFont="1" applyFill="1" applyBorder="1" applyAlignment="1">
      <alignment horizontal="center" vertical="center"/>
    </xf>
    <xf numFmtId="172" fontId="5" fillId="0" borderId="19" xfId="4" applyNumberFormat="1" applyFont="1" applyFill="1" applyBorder="1" applyProtection="1"/>
    <xf numFmtId="181" fontId="0" fillId="0" borderId="0" xfId="0" applyBorder="1"/>
    <xf numFmtId="181" fontId="0" fillId="0" borderId="13" xfId="0" applyBorder="1"/>
    <xf numFmtId="181" fontId="0" fillId="0" borderId="4" xfId="0" applyBorder="1"/>
    <xf numFmtId="181" fontId="0" fillId="0" borderId="3" xfId="0" applyBorder="1"/>
    <xf numFmtId="181" fontId="17" fillId="2" borderId="2" xfId="0" applyFont="1" applyFill="1" applyBorder="1"/>
    <xf numFmtId="171" fontId="17" fillId="2" borderId="0" xfId="0" applyNumberFormat="1" applyFont="1" applyFill="1" applyBorder="1"/>
    <xf numFmtId="181" fontId="18" fillId="0" borderId="0" xfId="0" applyFont="1" applyAlignment="1"/>
    <xf numFmtId="181" fontId="13" fillId="0" borderId="0" xfId="0" applyFont="1" applyAlignment="1"/>
    <xf numFmtId="181" fontId="13" fillId="2" borderId="1" xfId="0" applyFont="1" applyFill="1" applyBorder="1" applyAlignment="1">
      <alignment horizontal="center"/>
    </xf>
    <xf numFmtId="181" fontId="19" fillId="0" borderId="9" xfId="0" applyFont="1" applyBorder="1"/>
    <xf numFmtId="171" fontId="0" fillId="0" borderId="12" xfId="0" applyNumberFormat="1" applyBorder="1"/>
    <xf numFmtId="171" fontId="17" fillId="0" borderId="12" xfId="0" applyNumberFormat="1" applyFont="1" applyBorder="1"/>
    <xf numFmtId="181" fontId="0" fillId="0" borderId="43" xfId="0" applyBorder="1" applyAlignment="1">
      <alignment horizontal="left" wrapText="1" indent="1"/>
    </xf>
    <xf numFmtId="171" fontId="0" fillId="0" borderId="3" xfId="0" applyNumberFormat="1" applyBorder="1"/>
    <xf numFmtId="171" fontId="17" fillId="0" borderId="3" xfId="0" applyNumberFormat="1" applyFont="1" applyBorder="1"/>
    <xf numFmtId="181" fontId="0" fillId="0" borderId="43" xfId="0" applyFill="1" applyBorder="1" applyAlignment="1">
      <alignment horizontal="left" wrapText="1" indent="1"/>
    </xf>
    <xf numFmtId="181" fontId="0" fillId="0" borderId="44" xfId="0" applyFill="1" applyBorder="1" applyAlignment="1">
      <alignment horizontal="left" wrapText="1" indent="1"/>
    </xf>
    <xf numFmtId="171" fontId="0" fillId="0" borderId="30" xfId="0" applyNumberFormat="1" applyBorder="1"/>
    <xf numFmtId="171" fontId="17" fillId="0" borderId="30" xfId="0" applyNumberFormat="1" applyFont="1" applyBorder="1"/>
    <xf numFmtId="181" fontId="19" fillId="0" borderId="45" xfId="0" applyFont="1" applyFill="1" applyBorder="1" applyAlignment="1">
      <alignment wrapText="1"/>
    </xf>
    <xf numFmtId="181" fontId="0" fillId="0" borderId="43" xfId="0" applyFill="1" applyBorder="1" applyAlignment="1">
      <alignment wrapText="1"/>
    </xf>
    <xf numFmtId="181" fontId="0" fillId="0" borderId="44" xfId="0" applyFill="1" applyBorder="1" applyAlignment="1">
      <alignment wrapText="1"/>
    </xf>
    <xf numFmtId="181" fontId="19" fillId="0" borderId="46" xfId="0" applyFont="1" applyFill="1" applyBorder="1" applyAlignment="1">
      <alignment wrapText="1"/>
    </xf>
    <xf numFmtId="181" fontId="0" fillId="0" borderId="47" xfId="0" applyFill="1" applyBorder="1" applyAlignment="1">
      <alignment horizontal="left" wrapText="1" indent="1"/>
    </xf>
    <xf numFmtId="181" fontId="19" fillId="0" borderId="44" xfId="0" applyFont="1" applyFill="1" applyBorder="1" applyAlignment="1">
      <alignment wrapText="1"/>
    </xf>
    <xf numFmtId="181" fontId="19" fillId="0" borderId="43" xfId="0" applyFont="1" applyFill="1" applyBorder="1" applyAlignment="1">
      <alignment wrapText="1"/>
    </xf>
    <xf numFmtId="181" fontId="19" fillId="0" borderId="45" xfId="0" applyFont="1" applyFill="1" applyBorder="1" applyAlignment="1">
      <alignment horizontal="left" wrapText="1"/>
    </xf>
    <xf numFmtId="181" fontId="2" fillId="0" borderId="43" xfId="0" applyFont="1" applyFill="1" applyBorder="1" applyAlignment="1">
      <alignment horizontal="left" wrapText="1" indent="1"/>
    </xf>
    <xf numFmtId="181" fontId="19" fillId="0" borderId="9" xfId="0" applyFont="1" applyFill="1" applyBorder="1" applyAlignment="1">
      <alignment horizontal="left" wrapText="1"/>
    </xf>
    <xf numFmtId="181" fontId="2" fillId="0" borderId="47" xfId="0" applyFont="1" applyFill="1" applyBorder="1" applyAlignment="1">
      <alignment horizontal="left" wrapText="1" indent="1"/>
    </xf>
    <xf numFmtId="181" fontId="13" fillId="2" borderId="14" xfId="0" applyFont="1" applyFill="1" applyBorder="1" applyAlignment="1">
      <alignment wrapText="1"/>
    </xf>
    <xf numFmtId="171" fontId="13" fillId="2" borderId="30" xfId="0" applyNumberFormat="1" applyFont="1" applyFill="1" applyBorder="1"/>
    <xf numFmtId="181" fontId="18" fillId="0" borderId="0" xfId="0" applyFont="1" applyAlignment="1">
      <alignment horizontal="center"/>
    </xf>
    <xf numFmtId="181" fontId="19" fillId="0" borderId="9" xfId="0" applyFont="1" applyBorder="1" applyAlignment="1">
      <alignment horizontal="center"/>
    </xf>
    <xf numFmtId="181" fontId="0" fillId="0" borderId="48" xfId="0" applyBorder="1" applyAlignment="1">
      <alignment horizontal="center"/>
    </xf>
    <xf numFmtId="181" fontId="0" fillId="0" borderId="48" xfId="0" applyFill="1" applyBorder="1" applyAlignment="1">
      <alignment horizontal="center"/>
    </xf>
    <xf numFmtId="181" fontId="19" fillId="0" borderId="9" xfId="0" applyFont="1" applyFill="1" applyBorder="1" applyAlignment="1">
      <alignment horizontal="center" wrapText="1"/>
    </xf>
    <xf numFmtId="181" fontId="0" fillId="0" borderId="2" xfId="0" applyFill="1" applyBorder="1" applyAlignment="1">
      <alignment horizontal="center" wrapText="1"/>
    </xf>
    <xf numFmtId="181" fontId="0" fillId="0" borderId="6" xfId="0" applyFill="1" applyBorder="1" applyAlignment="1">
      <alignment horizontal="center" wrapText="1"/>
    </xf>
    <xf numFmtId="181" fontId="13" fillId="2" borderId="6" xfId="0" applyFont="1" applyFill="1" applyBorder="1" applyAlignment="1">
      <alignment horizontal="center" wrapText="1"/>
    </xf>
    <xf numFmtId="181" fontId="17" fillId="0" borderId="0" xfId="0" applyFont="1" applyBorder="1" applyAlignment="1">
      <alignment horizontal="center"/>
    </xf>
    <xf numFmtId="181" fontId="0" fillId="0" borderId="0" xfId="0" applyAlignment="1">
      <alignment horizontal="center"/>
    </xf>
    <xf numFmtId="181" fontId="19" fillId="0" borderId="49" xfId="0" applyFont="1" applyFill="1" applyBorder="1" applyAlignment="1">
      <alignment wrapText="1"/>
    </xf>
    <xf numFmtId="181" fontId="0" fillId="0" borderId="48" xfId="0" applyFill="1" applyBorder="1" applyAlignment="1">
      <alignment horizontal="left" wrapText="1" indent="1"/>
    </xf>
    <xf numFmtId="181" fontId="0" fillId="0" borderId="50" xfId="0" applyFill="1" applyBorder="1" applyAlignment="1">
      <alignment horizontal="left" wrapText="1" indent="1"/>
    </xf>
    <xf numFmtId="181" fontId="19" fillId="0" borderId="12" xfId="0" applyFont="1" applyFill="1" applyBorder="1" applyAlignment="1">
      <alignment horizontal="center" wrapText="1"/>
    </xf>
    <xf numFmtId="181" fontId="0" fillId="0" borderId="50" xfId="0" applyFill="1" applyBorder="1" applyAlignment="1">
      <alignment horizontal="center"/>
    </xf>
    <xf numFmtId="181" fontId="0" fillId="0" borderId="51" xfId="0" applyFill="1" applyBorder="1" applyAlignment="1">
      <alignment horizontal="center"/>
    </xf>
    <xf numFmtId="181" fontId="0" fillId="0" borderId="52" xfId="0" applyFill="1" applyBorder="1" applyAlignment="1">
      <alignment horizontal="center"/>
    </xf>
    <xf numFmtId="181" fontId="0" fillId="0" borderId="49" xfId="0" applyFill="1" applyBorder="1" applyAlignment="1">
      <alignment horizontal="center"/>
    </xf>
    <xf numFmtId="43" fontId="0" fillId="0" borderId="49" xfId="0" applyNumberFormat="1" applyFill="1" applyBorder="1" applyAlignment="1">
      <alignment horizontal="center"/>
    </xf>
    <xf numFmtId="181" fontId="0" fillId="0" borderId="52" xfId="0" applyFill="1" applyBorder="1" applyAlignment="1">
      <alignment horizontal="center" wrapText="1"/>
    </xf>
    <xf numFmtId="181" fontId="0" fillId="0" borderId="53" xfId="0" applyFill="1" applyBorder="1" applyAlignment="1">
      <alignment horizontal="center"/>
    </xf>
    <xf numFmtId="181" fontId="0" fillId="0" borderId="54" xfId="0" applyFill="1" applyBorder="1" applyAlignment="1">
      <alignment horizontal="center"/>
    </xf>
    <xf numFmtId="181" fontId="0" fillId="0" borderId="0" xfId="0" applyBorder="1" applyAlignment="1">
      <alignment horizontal="center"/>
    </xf>
    <xf numFmtId="181" fontId="0" fillId="0" borderId="12" xfId="0" applyBorder="1" applyAlignment="1">
      <alignment horizontal="center"/>
    </xf>
    <xf numFmtId="181" fontId="0" fillId="0" borderId="3" xfId="0" applyFill="1" applyBorder="1" applyAlignment="1">
      <alignment horizontal="center"/>
    </xf>
    <xf numFmtId="181" fontId="2" fillId="0" borderId="48" xfId="0" applyFont="1" applyFill="1" applyBorder="1" applyAlignment="1">
      <alignment horizontal="center"/>
    </xf>
    <xf numFmtId="181" fontId="4" fillId="0" borderId="55" xfId="0" applyFont="1" applyBorder="1" applyAlignment="1">
      <alignment horizontal="left" vertical="center" indent="1"/>
    </xf>
    <xf numFmtId="171" fontId="5" fillId="0" borderId="56" xfId="0" applyNumberFormat="1" applyFont="1" applyBorder="1" applyAlignment="1">
      <alignment horizontal="center" vertical="center"/>
    </xf>
    <xf numFmtId="171" fontId="4" fillId="2" borderId="57" xfId="0" applyNumberFormat="1" applyFont="1" applyFill="1" applyBorder="1" applyAlignment="1">
      <alignment horizontal="center" vertical="center"/>
    </xf>
    <xf numFmtId="171" fontId="5" fillId="0" borderId="56" xfId="0" applyNumberFormat="1" applyFont="1" applyFill="1" applyBorder="1" applyAlignment="1">
      <alignment horizontal="center" vertical="center"/>
    </xf>
    <xf numFmtId="171" fontId="4" fillId="0" borderId="57" xfId="0" applyNumberFormat="1" applyFont="1" applyBorder="1" applyAlignment="1">
      <alignment horizontal="center" vertical="center"/>
    </xf>
    <xf numFmtId="171" fontId="4" fillId="0" borderId="58" xfId="0" applyNumberFormat="1" applyFont="1" applyBorder="1" applyAlignment="1">
      <alignment horizontal="center" vertical="center"/>
    </xf>
    <xf numFmtId="181" fontId="4" fillId="0" borderId="59" xfId="0" applyFont="1" applyFill="1" applyBorder="1" applyAlignment="1">
      <alignment horizontal="left" vertical="center" indent="1"/>
    </xf>
    <xf numFmtId="171" fontId="4" fillId="0" borderId="60" xfId="0" applyNumberFormat="1" applyFont="1" applyBorder="1" applyAlignment="1">
      <alignment horizontal="right" vertical="center" indent="1"/>
    </xf>
    <xf numFmtId="181" fontId="4" fillId="0" borderId="61" xfId="0" applyFont="1" applyFill="1" applyBorder="1" applyAlignment="1">
      <alignment horizontal="left" vertical="center" indent="1"/>
    </xf>
    <xf numFmtId="181" fontId="14" fillId="0" borderId="62" xfId="0" applyFont="1" applyBorder="1" applyAlignment="1">
      <alignment horizontal="right"/>
    </xf>
    <xf numFmtId="173" fontId="4" fillId="2" borderId="63" xfId="5" applyNumberFormat="1" applyFont="1" applyFill="1" applyBorder="1" applyAlignment="1">
      <alignment horizontal="center" vertical="center"/>
    </xf>
    <xf numFmtId="173" fontId="4" fillId="0" borderId="63" xfId="5" applyNumberFormat="1" applyFont="1" applyFill="1" applyBorder="1" applyAlignment="1">
      <alignment horizontal="center" vertical="center"/>
    </xf>
    <xf numFmtId="173" fontId="4" fillId="0" borderId="64" xfId="0" applyNumberFormat="1" applyFont="1" applyBorder="1" applyAlignment="1">
      <alignment horizontal="right" indent="1"/>
    </xf>
    <xf numFmtId="181" fontId="3" fillId="0" borderId="65" xfId="0" applyFont="1" applyBorder="1" applyAlignment="1">
      <alignment horizontal="centerContinuous" vertical="center"/>
    </xf>
    <xf numFmtId="181" fontId="4" fillId="0" borderId="57" xfId="0" applyFont="1" applyBorder="1" applyAlignment="1">
      <alignment horizontal="centerContinuous" vertical="center" wrapText="1"/>
    </xf>
    <xf numFmtId="181" fontId="4" fillId="0" borderId="58" xfId="0" applyFont="1" applyBorder="1" applyAlignment="1">
      <alignment horizontal="centerContinuous" vertical="center" wrapText="1"/>
    </xf>
    <xf numFmtId="181" fontId="4" fillId="0" borderId="66" xfId="0" applyFont="1" applyBorder="1" applyAlignment="1">
      <alignment vertical="center"/>
    </xf>
    <xf numFmtId="181" fontId="4" fillId="0" borderId="67" xfId="0" applyFont="1" applyBorder="1" applyAlignment="1">
      <alignment horizontal="center" vertical="center" wrapText="1"/>
    </xf>
    <xf numFmtId="181" fontId="4" fillId="0" borderId="68" xfId="0" applyFont="1" applyBorder="1" applyAlignment="1">
      <alignment horizontal="center" vertical="center"/>
    </xf>
    <xf numFmtId="181" fontId="4" fillId="0" borderId="60" xfId="0" applyFont="1" applyBorder="1" applyAlignment="1">
      <alignment horizontal="center" vertical="center"/>
    </xf>
    <xf numFmtId="181" fontId="4" fillId="0" borderId="69" xfId="0" applyFont="1" applyBorder="1" applyAlignment="1">
      <alignment horizontal="left" vertical="center" indent="1"/>
    </xf>
    <xf numFmtId="171" fontId="5" fillId="0" borderId="60" xfId="0" applyNumberFormat="1" applyFont="1" applyBorder="1" applyAlignment="1">
      <alignment horizontal="center" vertical="center"/>
    </xf>
    <xf numFmtId="181" fontId="4" fillId="0" borderId="70" xfId="0" applyFont="1" applyBorder="1" applyAlignment="1">
      <alignment horizontal="left" vertical="center" indent="1"/>
    </xf>
    <xf numFmtId="171" fontId="5" fillId="0" borderId="71" xfId="0" applyNumberFormat="1" applyFont="1" applyBorder="1" applyAlignment="1">
      <alignment horizontal="center" vertical="center"/>
    </xf>
    <xf numFmtId="181" fontId="4" fillId="0" borderId="72" xfId="0" applyFont="1" applyBorder="1" applyAlignment="1">
      <alignment horizontal="left" vertical="center" indent="1"/>
    </xf>
    <xf numFmtId="171" fontId="5" fillId="0" borderId="67" xfId="0" applyNumberFormat="1" applyFont="1" applyBorder="1" applyAlignment="1">
      <alignment horizontal="center" vertical="center"/>
    </xf>
    <xf numFmtId="181" fontId="4" fillId="0" borderId="73" xfId="0" applyFont="1" applyBorder="1" applyAlignment="1">
      <alignment horizontal="left" vertical="center" wrapText="1" indent="1"/>
    </xf>
    <xf numFmtId="171" fontId="5" fillId="0" borderId="74" xfId="0" applyNumberFormat="1" applyFont="1" applyBorder="1" applyAlignment="1">
      <alignment horizontal="center" vertical="center"/>
    </xf>
    <xf numFmtId="171" fontId="5" fillId="2" borderId="63" xfId="0" applyNumberFormat="1" applyFont="1" applyFill="1" applyBorder="1" applyAlignment="1">
      <alignment horizontal="center" vertical="center"/>
    </xf>
    <xf numFmtId="171" fontId="5" fillId="0" borderId="62" xfId="0" applyNumberFormat="1" applyFont="1" applyFill="1" applyBorder="1" applyAlignment="1">
      <alignment horizontal="center" vertical="center"/>
    </xf>
    <xf numFmtId="171" fontId="5" fillId="0" borderId="63" xfId="0" applyNumberFormat="1" applyFont="1" applyBorder="1" applyAlignment="1">
      <alignment horizontal="center" vertical="center"/>
    </xf>
    <xf numFmtId="171" fontId="5" fillId="0" borderId="75" xfId="0" applyNumberFormat="1" applyFont="1" applyBorder="1" applyAlignment="1">
      <alignment horizontal="center" vertical="center"/>
    </xf>
    <xf numFmtId="181" fontId="4" fillId="0" borderId="55" xfId="0" applyFont="1" applyFill="1" applyBorder="1" applyAlignment="1">
      <alignment horizontal="left" vertical="center" indent="1"/>
    </xf>
    <xf numFmtId="181" fontId="14" fillId="0" borderId="62" xfId="0" applyFont="1" applyBorder="1" applyAlignment="1">
      <alignment horizontal="center"/>
    </xf>
    <xf numFmtId="181" fontId="4" fillId="0" borderId="79" xfId="0" applyFont="1" applyFill="1" applyBorder="1" applyAlignment="1">
      <alignment horizontal="left" vertical="center" indent="1"/>
    </xf>
    <xf numFmtId="168" fontId="4" fillId="2" borderId="17" xfId="1" applyNumberFormat="1" applyFont="1" applyFill="1" applyBorder="1" applyProtection="1"/>
    <xf numFmtId="168" fontId="4" fillId="2" borderId="35" xfId="1" applyNumberFormat="1" applyFont="1" applyFill="1" applyBorder="1" applyAlignment="1" applyProtection="1">
      <alignment horizontal="center" vertical="center"/>
    </xf>
    <xf numFmtId="172" fontId="5" fillId="2" borderId="0" xfId="1" applyNumberFormat="1" applyFont="1" applyFill="1" applyBorder="1" applyAlignment="1" applyProtection="1">
      <alignment horizontal="center"/>
    </xf>
    <xf numFmtId="176" fontId="5" fillId="2" borderId="0" xfId="1" applyNumberFormat="1" applyFont="1" applyFill="1" applyBorder="1" applyAlignment="1" applyProtection="1">
      <alignment horizontal="center"/>
    </xf>
    <xf numFmtId="176" fontId="5" fillId="2" borderId="81" xfId="1" applyNumberFormat="1" applyFont="1" applyFill="1" applyBorder="1" applyAlignment="1" applyProtection="1">
      <alignment horizontal="center"/>
    </xf>
    <xf numFmtId="176" fontId="5" fillId="2" borderId="82" xfId="1" applyNumberFormat="1" applyFont="1" applyFill="1" applyBorder="1" applyAlignment="1" applyProtection="1">
      <alignment horizontal="center"/>
    </xf>
    <xf numFmtId="176" fontId="5" fillId="2" borderId="83" xfId="1" applyNumberFormat="1" applyFont="1" applyFill="1" applyBorder="1" applyAlignment="1" applyProtection="1">
      <alignment horizontal="center"/>
    </xf>
    <xf numFmtId="176" fontId="5" fillId="2" borderId="84" xfId="1" applyNumberFormat="1" applyFont="1" applyFill="1" applyBorder="1" applyAlignment="1" applyProtection="1">
      <alignment horizontal="center"/>
    </xf>
    <xf numFmtId="176" fontId="5" fillId="2" borderId="84" xfId="1" applyNumberFormat="1" applyFont="1" applyFill="1" applyBorder="1" applyAlignment="1" applyProtection="1">
      <alignment horizontal="center" vertical="top"/>
    </xf>
    <xf numFmtId="176" fontId="5" fillId="2" borderId="85" xfId="1" applyNumberFormat="1" applyFont="1" applyFill="1" applyBorder="1" applyAlignment="1" applyProtection="1">
      <alignment horizontal="center"/>
    </xf>
    <xf numFmtId="176" fontId="5" fillId="2" borderId="15" xfId="1" applyNumberFormat="1" applyFont="1" applyFill="1" applyBorder="1" applyAlignment="1" applyProtection="1">
      <alignment horizontal="center"/>
    </xf>
    <xf numFmtId="168" fontId="4" fillId="0" borderId="86" xfId="1" applyNumberFormat="1" applyFont="1" applyFill="1" applyBorder="1" applyProtection="1"/>
    <xf numFmtId="175" fontId="4" fillId="0" borderId="87" xfId="4" applyNumberFormat="1" applyFont="1" applyFill="1" applyBorder="1" applyAlignment="1" applyProtection="1">
      <alignment horizontal="centerContinuous"/>
    </xf>
    <xf numFmtId="181" fontId="4" fillId="0" borderId="87" xfId="4" applyFont="1" applyFill="1" applyBorder="1" applyAlignment="1" applyProtection="1">
      <alignment horizontal="center"/>
    </xf>
    <xf numFmtId="181" fontId="4" fillId="0" borderId="88" xfId="4" applyFont="1" applyFill="1" applyBorder="1" applyAlignment="1" applyProtection="1">
      <alignment horizontal="center"/>
    </xf>
    <xf numFmtId="181" fontId="4" fillId="0" borderId="88" xfId="4" applyFont="1" applyFill="1" applyBorder="1" applyAlignment="1" applyProtection="1">
      <alignment horizontal="center" vertical="center"/>
    </xf>
    <xf numFmtId="171" fontId="5" fillId="0" borderId="87" xfId="1" applyNumberFormat="1" applyFont="1" applyFill="1" applyBorder="1" applyAlignment="1" applyProtection="1">
      <alignment horizontal="center"/>
    </xf>
    <xf numFmtId="171" fontId="5" fillId="0" borderId="89" xfId="1" applyNumberFormat="1" applyFont="1" applyFill="1" applyBorder="1" applyAlignment="1" applyProtection="1">
      <alignment horizontal="center"/>
    </xf>
    <xf numFmtId="167" fontId="5" fillId="0" borderId="88" xfId="4" applyNumberFormat="1" applyFont="1" applyFill="1" applyBorder="1" applyAlignment="1" applyProtection="1">
      <alignment horizontal="center" vertical="center"/>
    </xf>
    <xf numFmtId="171" fontId="5" fillId="0" borderId="88" xfId="1" applyNumberFormat="1" applyFont="1" applyFill="1" applyBorder="1" applyAlignment="1" applyProtection="1">
      <alignment horizontal="center" vertical="center"/>
    </xf>
    <xf numFmtId="167" fontId="5" fillId="0" borderId="87" xfId="4" applyNumberFormat="1" applyFont="1" applyFill="1" applyBorder="1" applyAlignment="1" applyProtection="1">
      <alignment horizontal="center"/>
    </xf>
    <xf numFmtId="171" fontId="5" fillId="0" borderId="87" xfId="1" applyNumberFormat="1" applyFont="1" applyFill="1" applyBorder="1" applyAlignment="1" applyProtection="1">
      <alignment horizontal="center" vertical="top"/>
    </xf>
    <xf numFmtId="171" fontId="5" fillId="0" borderId="90" xfId="1" applyNumberFormat="1" applyFont="1" applyFill="1" applyBorder="1" applyAlignment="1" applyProtection="1">
      <alignment horizontal="center"/>
    </xf>
    <xf numFmtId="171" fontId="5" fillId="0" borderId="91" xfId="1" applyNumberFormat="1" applyFont="1" applyFill="1" applyBorder="1" applyAlignment="1" applyProtection="1">
      <alignment horizontal="center"/>
    </xf>
    <xf numFmtId="181" fontId="4" fillId="0" borderId="86" xfId="4" applyFont="1" applyFill="1" applyBorder="1" applyProtection="1"/>
    <xf numFmtId="175" fontId="4" fillId="0" borderId="87" xfId="4" applyNumberFormat="1" applyFont="1" applyFill="1" applyBorder="1" applyAlignment="1" applyProtection="1">
      <alignment horizontal="center"/>
    </xf>
    <xf numFmtId="172" fontId="5" fillId="0" borderId="87" xfId="4" applyNumberFormat="1" applyFont="1" applyFill="1" applyBorder="1" applyAlignment="1" applyProtection="1">
      <alignment horizontal="center"/>
    </xf>
    <xf numFmtId="167" fontId="5" fillId="0" borderId="89" xfId="4" applyNumberFormat="1" applyFont="1" applyFill="1" applyBorder="1" applyAlignment="1" applyProtection="1">
      <alignment horizontal="center"/>
    </xf>
    <xf numFmtId="167" fontId="5" fillId="0" borderId="87" xfId="4" applyNumberFormat="1" applyFont="1" applyFill="1" applyBorder="1" applyAlignment="1" applyProtection="1">
      <alignment horizontal="center" vertical="top"/>
    </xf>
    <xf numFmtId="167" fontId="5" fillId="0" borderId="90" xfId="4" applyNumberFormat="1" applyFont="1" applyFill="1" applyBorder="1" applyAlignment="1" applyProtection="1">
      <alignment horizontal="center"/>
    </xf>
    <xf numFmtId="167" fontId="5" fillId="0" borderId="91" xfId="4" applyNumberFormat="1" applyFont="1" applyFill="1" applyBorder="1" applyAlignment="1" applyProtection="1">
      <alignment horizontal="center"/>
    </xf>
    <xf numFmtId="171" fontId="4" fillId="2" borderId="3" xfId="0" applyNumberFormat="1" applyFont="1" applyFill="1" applyBorder="1" applyAlignment="1">
      <alignment horizontal="center" vertical="center"/>
    </xf>
    <xf numFmtId="171" fontId="0" fillId="0" borderId="0" xfId="0" applyNumberFormat="1" applyBorder="1"/>
    <xf numFmtId="181" fontId="17" fillId="2" borderId="0" xfId="0" applyFont="1" applyFill="1" applyBorder="1" applyAlignment="1">
      <alignment horizontal="center"/>
    </xf>
    <xf numFmtId="181" fontId="14" fillId="0" borderId="5" xfId="0" applyFont="1" applyBorder="1" applyAlignment="1">
      <alignment horizontal="center" vertical="center"/>
    </xf>
    <xf numFmtId="181" fontId="14" fillId="0" borderId="0" xfId="0" applyFont="1" applyBorder="1" applyAlignment="1">
      <alignment horizontal="center" vertical="center"/>
    </xf>
    <xf numFmtId="181" fontId="14" fillId="0" borderId="62" xfId="0" applyFont="1" applyBorder="1" applyAlignment="1">
      <alignment horizontal="center" vertical="center"/>
    </xf>
    <xf numFmtId="173" fontId="4" fillId="0" borderId="56" xfId="5" applyNumberFormat="1" applyFont="1" applyBorder="1" applyAlignment="1">
      <alignment horizontal="right" vertical="center"/>
    </xf>
    <xf numFmtId="181" fontId="0" fillId="0" borderId="7" xfId="0" applyBorder="1"/>
    <xf numFmtId="171" fontId="0" fillId="0" borderId="7" xfId="0" applyNumberFormat="1" applyBorder="1"/>
    <xf numFmtId="181" fontId="17" fillId="2" borderId="0" xfId="0" applyFont="1" applyFill="1" applyBorder="1"/>
    <xf numFmtId="181" fontId="17" fillId="3" borderId="0" xfId="0" applyFont="1" applyFill="1" applyBorder="1"/>
    <xf numFmtId="171" fontId="17" fillId="3" borderId="0" xfId="0" applyNumberFormat="1" applyFont="1" applyFill="1" applyBorder="1"/>
    <xf numFmtId="171" fontId="0" fillId="0" borderId="13" xfId="0" applyNumberFormat="1" applyBorder="1"/>
    <xf numFmtId="181" fontId="17" fillId="0" borderId="2" xfId="0" applyFont="1" applyBorder="1"/>
    <xf numFmtId="181" fontId="0" fillId="0" borderId="2" xfId="0" applyBorder="1"/>
    <xf numFmtId="171" fontId="0" fillId="0" borderId="8" xfId="0" applyNumberFormat="1" applyBorder="1"/>
    <xf numFmtId="171" fontId="17" fillId="2" borderId="13" xfId="0" applyNumberFormat="1" applyFont="1" applyFill="1" applyBorder="1"/>
    <xf numFmtId="181" fontId="17" fillId="3" borderId="2" xfId="0" applyFont="1" applyFill="1" applyBorder="1"/>
    <xf numFmtId="181" fontId="17" fillId="3" borderId="0" xfId="0" applyFont="1" applyFill="1" applyBorder="1" applyAlignment="1">
      <alignment horizontal="center"/>
    </xf>
    <xf numFmtId="171" fontId="17" fillId="3" borderId="13" xfId="0" applyNumberFormat="1" applyFont="1" applyFill="1" applyBorder="1"/>
    <xf numFmtId="181" fontId="0" fillId="0" borderId="6" xfId="0" applyBorder="1"/>
    <xf numFmtId="181" fontId="0" fillId="0" borderId="7" xfId="0" applyBorder="1" applyAlignment="1">
      <alignment horizontal="center"/>
    </xf>
    <xf numFmtId="181" fontId="0" fillId="0" borderId="8" xfId="0" applyBorder="1"/>
    <xf numFmtId="171" fontId="0" fillId="0" borderId="6" xfId="0" applyNumberFormat="1" applyBorder="1"/>
    <xf numFmtId="181" fontId="19" fillId="0" borderId="46" xfId="0" applyFont="1" applyFill="1" applyBorder="1" applyAlignment="1">
      <alignment horizontal="left" wrapText="1"/>
    </xf>
    <xf numFmtId="181" fontId="17" fillId="0" borderId="46" xfId="0" applyFont="1" applyFill="1" applyBorder="1" applyAlignment="1">
      <alignment horizontal="left" wrapText="1"/>
    </xf>
    <xf numFmtId="171" fontId="0" fillId="0" borderId="0" xfId="0" applyNumberFormat="1" applyFill="1" applyBorder="1"/>
    <xf numFmtId="181" fontId="9" fillId="2" borderId="14" xfId="0" applyFont="1" applyFill="1" applyBorder="1" applyAlignment="1">
      <alignment horizontal="center" wrapText="1"/>
    </xf>
    <xf numFmtId="181" fontId="9" fillId="2" borderId="6" xfId="0" applyFont="1" applyFill="1" applyBorder="1" applyAlignment="1">
      <alignment horizontal="center" vertical="center" wrapText="1"/>
    </xf>
    <xf numFmtId="181" fontId="9" fillId="0" borderId="7" xfId="0" applyFont="1" applyBorder="1" applyAlignment="1">
      <alignment vertical="center"/>
    </xf>
    <xf numFmtId="181" fontId="9" fillId="2" borderId="1" xfId="0" applyFont="1" applyFill="1" applyBorder="1" applyAlignment="1">
      <alignment horizontal="center" vertical="center" wrapText="1"/>
    </xf>
    <xf numFmtId="181" fontId="9" fillId="0" borderId="2" xfId="0" applyFont="1" applyBorder="1"/>
    <xf numFmtId="181" fontId="9" fillId="0" borderId="0" xfId="0" applyFont="1" applyBorder="1"/>
    <xf numFmtId="181" fontId="9" fillId="0" borderId="12" xfId="0" applyFont="1" applyBorder="1" applyAlignment="1">
      <alignment wrapText="1"/>
    </xf>
    <xf numFmtId="181" fontId="9" fillId="0" borderId="13" xfId="0" applyFont="1" applyBorder="1"/>
    <xf numFmtId="181" fontId="9" fillId="0" borderId="3" xfId="0" applyFont="1" applyBorder="1"/>
    <xf numFmtId="181" fontId="9" fillId="0" borderId="6" xfId="0" applyFont="1" applyBorder="1"/>
    <xf numFmtId="181" fontId="9" fillId="0" borderId="7" xfId="0" applyFont="1" applyBorder="1"/>
    <xf numFmtId="177" fontId="9" fillId="0" borderId="30" xfId="2" applyNumberFormat="1" applyFont="1" applyBorder="1"/>
    <xf numFmtId="177" fontId="9" fillId="0" borderId="8" xfId="2" applyNumberFormat="1" applyFont="1" applyBorder="1"/>
    <xf numFmtId="181" fontId="9" fillId="0" borderId="30" xfId="0" applyFont="1" applyBorder="1"/>
    <xf numFmtId="178" fontId="9" fillId="0" borderId="3" xfId="2" applyNumberFormat="1" applyFont="1" applyBorder="1"/>
    <xf numFmtId="178" fontId="9" fillId="0" borderId="13" xfId="2" applyNumberFormat="1" applyFont="1" applyBorder="1"/>
    <xf numFmtId="178" fontId="9" fillId="0" borderId="30" xfId="2" applyNumberFormat="1" applyFont="1" applyFill="1" applyBorder="1"/>
    <xf numFmtId="178" fontId="9" fillId="0" borderId="8" xfId="2" applyNumberFormat="1" applyFont="1" applyFill="1" applyBorder="1"/>
    <xf numFmtId="178" fontId="9" fillId="0" borderId="30" xfId="2" applyNumberFormat="1" applyFont="1" applyBorder="1"/>
    <xf numFmtId="178" fontId="9" fillId="0" borderId="3" xfId="2" applyNumberFormat="1" applyFont="1" applyFill="1" applyBorder="1"/>
    <xf numFmtId="178" fontId="9" fillId="0" borderId="13" xfId="2" applyNumberFormat="1" applyFont="1" applyFill="1" applyBorder="1"/>
    <xf numFmtId="181" fontId="9" fillId="0" borderId="14" xfId="0" applyFont="1" applyBorder="1"/>
    <xf numFmtId="181" fontId="9" fillId="0" borderId="5" xfId="0" applyFont="1" applyBorder="1"/>
    <xf numFmtId="178" fontId="9" fillId="0" borderId="1" xfId="2" applyNumberFormat="1" applyFont="1" applyFill="1" applyBorder="1"/>
    <xf numFmtId="178" fontId="9" fillId="0" borderId="10" xfId="2" applyNumberFormat="1" applyFont="1" applyFill="1" applyBorder="1"/>
    <xf numFmtId="178" fontId="9" fillId="0" borderId="1" xfId="2" applyNumberFormat="1" applyFont="1" applyBorder="1"/>
    <xf numFmtId="181" fontId="9" fillId="0" borderId="1" xfId="0" applyFont="1" applyBorder="1"/>
    <xf numFmtId="177" fontId="9" fillId="0" borderId="30" xfId="0" applyNumberFormat="1" applyFont="1" applyBorder="1"/>
    <xf numFmtId="181" fontId="0" fillId="0" borderId="0" xfId="0" applyFill="1" applyBorder="1"/>
    <xf numFmtId="181" fontId="0" fillId="0" borderId="0" xfId="0" applyFill="1"/>
    <xf numFmtId="181" fontId="4" fillId="0" borderId="86" xfId="0" applyFont="1" applyFill="1" applyBorder="1" applyAlignment="1">
      <alignment horizontal="center"/>
    </xf>
    <xf numFmtId="181" fontId="4" fillId="0" borderId="0" xfId="0" applyFont="1" applyFill="1"/>
    <xf numFmtId="181" fontId="5" fillId="0" borderId="96" xfId="0" applyFont="1" applyFill="1" applyBorder="1" applyAlignment="1">
      <alignment horizontal="center"/>
    </xf>
    <xf numFmtId="164" fontId="4" fillId="0" borderId="59" xfId="3" quotePrefix="1" applyFont="1" applyFill="1" applyBorder="1" applyAlignment="1">
      <alignment horizontal="center" wrapText="1"/>
    </xf>
    <xf numFmtId="169" fontId="4" fillId="0" borderId="60" xfId="0" applyNumberFormat="1" applyFont="1" applyFill="1" applyBorder="1" applyAlignment="1">
      <alignment horizontal="center" wrapText="1"/>
    </xf>
    <xf numFmtId="169" fontId="4" fillId="0" borderId="9" xfId="0" applyNumberFormat="1" applyFont="1" applyFill="1" applyBorder="1" applyAlignment="1">
      <alignment horizontal="center" wrapText="1"/>
    </xf>
    <xf numFmtId="169" fontId="4" fillId="0" borderId="12" xfId="0" applyNumberFormat="1" applyFont="1" applyFill="1" applyBorder="1" applyAlignment="1">
      <alignment horizontal="center" wrapText="1"/>
    </xf>
    <xf numFmtId="164" fontId="4" fillId="0" borderId="11" xfId="3" quotePrefix="1" applyFont="1" applyFill="1" applyBorder="1" applyAlignment="1">
      <alignment horizontal="center" wrapText="1"/>
    </xf>
    <xf numFmtId="181" fontId="5" fillId="0" borderId="0" xfId="0" applyFont="1" applyFill="1" applyAlignment="1">
      <alignment horizontal="center"/>
    </xf>
    <xf numFmtId="181" fontId="4" fillId="2" borderId="97" xfId="0" applyFont="1" applyFill="1" applyBorder="1" applyAlignment="1">
      <alignment horizontal="left"/>
    </xf>
    <xf numFmtId="174" fontId="4" fillId="0" borderId="60" xfId="0" applyNumberFormat="1" applyFont="1" applyFill="1" applyBorder="1" applyAlignment="1">
      <alignment horizontal="center" wrapText="1"/>
    </xf>
    <xf numFmtId="43" fontId="4" fillId="0" borderId="60" xfId="0" applyNumberFormat="1" applyFont="1" applyFill="1" applyBorder="1" applyAlignment="1">
      <alignment horizontal="center" wrapText="1"/>
    </xf>
    <xf numFmtId="174" fontId="4" fillId="0" borderId="9" xfId="0" applyNumberFormat="1" applyFont="1" applyFill="1" applyBorder="1" applyAlignment="1">
      <alignment horizontal="center" wrapText="1"/>
    </xf>
    <xf numFmtId="181" fontId="5" fillId="0" borderId="79" xfId="0" applyFont="1" applyFill="1" applyBorder="1" applyAlignment="1">
      <alignment horizontal="center"/>
    </xf>
    <xf numFmtId="174" fontId="5" fillId="0" borderId="1" xfId="0" applyNumberFormat="1" applyFont="1" applyFill="1" applyBorder="1" applyAlignment="1">
      <alignment horizontal="center"/>
    </xf>
    <xf numFmtId="174" fontId="5" fillId="0" borderId="10" xfId="0" applyNumberFormat="1" applyFont="1" applyFill="1" applyBorder="1" applyAlignment="1">
      <alignment horizontal="center"/>
    </xf>
    <xf numFmtId="174" fontId="5" fillId="0" borderId="67" xfId="0" applyNumberFormat="1" applyFont="1" applyFill="1" applyBorder="1" applyAlignment="1">
      <alignment horizontal="center"/>
    </xf>
    <xf numFmtId="181" fontId="5" fillId="0" borderId="98" xfId="0" applyFont="1" applyFill="1" applyBorder="1" applyAlignment="1">
      <alignment horizontal="left" indent="1"/>
    </xf>
    <xf numFmtId="174" fontId="5" fillId="0" borderId="79" xfId="0" applyNumberFormat="1" applyFont="1" applyFill="1" applyBorder="1" applyAlignment="1">
      <alignment horizontal="right" indent="1"/>
    </xf>
    <xf numFmtId="174" fontId="5" fillId="0" borderId="67" xfId="1" applyNumberFormat="1" applyFont="1" applyFill="1" applyBorder="1" applyAlignment="1">
      <alignment horizontal="right" indent="1"/>
    </xf>
    <xf numFmtId="43" fontId="5" fillId="0" borderId="67" xfId="1" applyNumberFormat="1" applyFont="1" applyFill="1" applyBorder="1" applyAlignment="1">
      <alignment horizontal="right" indent="1"/>
    </xf>
    <xf numFmtId="174" fontId="5" fillId="0" borderId="10" xfId="0" applyNumberFormat="1" applyFont="1" applyFill="1" applyBorder="1" applyAlignment="1">
      <alignment horizontal="right" indent="1"/>
    </xf>
    <xf numFmtId="174" fontId="5" fillId="0" borderId="14" xfId="1" applyNumberFormat="1" applyFont="1" applyFill="1" applyBorder="1" applyAlignment="1">
      <alignment horizontal="right" indent="1"/>
    </xf>
    <xf numFmtId="174" fontId="5" fillId="0" borderId="79" xfId="0" applyNumberFormat="1" applyFont="1" applyFill="1" applyBorder="1"/>
    <xf numFmtId="174" fontId="5" fillId="0" borderId="1" xfId="0" applyNumberFormat="1" applyFont="1" applyFill="1" applyBorder="1"/>
    <xf numFmtId="174" fontId="5" fillId="0" borderId="10" xfId="0" applyNumberFormat="1" applyFont="1" applyFill="1" applyBorder="1"/>
    <xf numFmtId="174" fontId="5" fillId="0" borderId="67" xfId="0" applyNumberFormat="1" applyFont="1" applyFill="1" applyBorder="1"/>
    <xf numFmtId="181" fontId="5" fillId="0" borderId="98" xfId="0" applyFont="1" applyFill="1" applyBorder="1" applyAlignment="1">
      <alignment horizontal="left" wrapText="1" indent="1"/>
    </xf>
    <xf numFmtId="181" fontId="4" fillId="2" borderId="98" xfId="0" applyFont="1" applyFill="1" applyBorder="1" applyAlignment="1">
      <alignment wrapText="1"/>
    </xf>
    <xf numFmtId="174" fontId="5" fillId="0" borderId="59" xfId="0" applyNumberFormat="1" applyFont="1" applyFill="1" applyBorder="1"/>
    <xf numFmtId="174" fontId="5" fillId="0" borderId="12" xfId="0" applyNumberFormat="1" applyFont="1" applyFill="1" applyBorder="1"/>
    <xf numFmtId="181" fontId="5" fillId="0" borderId="97" xfId="0" applyFont="1" applyFill="1" applyBorder="1" applyAlignment="1">
      <alignment horizontal="left" wrapText="1" indent="1"/>
    </xf>
    <xf numFmtId="174" fontId="5" fillId="0" borderId="59" xfId="0" applyNumberFormat="1" applyFont="1" applyFill="1" applyBorder="1" applyAlignment="1">
      <alignment horizontal="right" indent="1"/>
    </xf>
    <xf numFmtId="174" fontId="5" fillId="0" borderId="60" xfId="1" applyNumberFormat="1" applyFont="1" applyFill="1" applyBorder="1" applyAlignment="1">
      <alignment horizontal="right" indent="1"/>
    </xf>
    <xf numFmtId="43" fontId="5" fillId="0" borderId="60" xfId="1" applyNumberFormat="1" applyFont="1" applyFill="1" applyBorder="1" applyAlignment="1">
      <alignment horizontal="right" indent="1"/>
    </xf>
    <xf numFmtId="174" fontId="5" fillId="0" borderId="11" xfId="0" applyNumberFormat="1" applyFont="1" applyFill="1" applyBorder="1" applyAlignment="1">
      <alignment horizontal="right" indent="1"/>
    </xf>
    <xf numFmtId="174" fontId="5" fillId="0" borderId="9" xfId="1" applyNumberFormat="1" applyFont="1" applyFill="1" applyBorder="1" applyAlignment="1">
      <alignment horizontal="right" indent="1"/>
    </xf>
    <xf numFmtId="181" fontId="4" fillId="0" borderId="99" xfId="0" applyFont="1" applyFill="1" applyBorder="1" applyAlignment="1">
      <alignment horizontal="left" indent="1"/>
    </xf>
    <xf numFmtId="170" fontId="4" fillId="0" borderId="100" xfId="1" applyNumberFormat="1" applyFont="1" applyFill="1" applyBorder="1" applyAlignment="1">
      <alignment horizontal="right" indent="1"/>
    </xf>
    <xf numFmtId="174" fontId="4" fillId="0" borderId="101" xfId="1" applyNumberFormat="1" applyFont="1" applyFill="1" applyBorder="1" applyAlignment="1">
      <alignment horizontal="right" indent="1"/>
    </xf>
    <xf numFmtId="170" fontId="4" fillId="0" borderId="101" xfId="1" applyNumberFormat="1" applyFont="1" applyFill="1" applyBorder="1" applyAlignment="1">
      <alignment horizontal="right" indent="1"/>
    </xf>
    <xf numFmtId="181" fontId="13" fillId="0" borderId="0" xfId="0" applyFont="1" applyFill="1" applyBorder="1" applyAlignment="1">
      <alignment horizontal="left" indent="1"/>
    </xf>
    <xf numFmtId="179" fontId="24" fillId="0" borderId="0" xfId="0" applyNumberFormat="1" applyFont="1" applyFill="1" applyBorder="1" applyAlignment="1">
      <alignment horizontal="right" indent="1"/>
    </xf>
    <xf numFmtId="174" fontId="24" fillId="0" borderId="0" xfId="0" applyNumberFormat="1" applyFont="1" applyFill="1" applyBorder="1" applyAlignment="1">
      <alignment horizontal="right" indent="1"/>
    </xf>
    <xf numFmtId="174" fontId="0" fillId="0" borderId="0" xfId="0" applyNumberFormat="1" applyFill="1"/>
    <xf numFmtId="169" fontId="0" fillId="0" borderId="0" xfId="0" applyNumberFormat="1" applyFill="1"/>
    <xf numFmtId="43" fontId="4" fillId="0" borderId="9" xfId="0" applyNumberFormat="1" applyFont="1" applyFill="1" applyBorder="1" applyAlignment="1">
      <alignment horizontal="center" wrapText="1"/>
    </xf>
    <xf numFmtId="43" fontId="5" fillId="0" borderId="14" xfId="1" applyNumberFormat="1" applyFont="1" applyFill="1" applyBorder="1" applyAlignment="1">
      <alignment horizontal="right" indent="1"/>
    </xf>
    <xf numFmtId="43" fontId="5" fillId="0" borderId="9" xfId="1" applyNumberFormat="1" applyFont="1" applyFill="1" applyBorder="1" applyAlignment="1">
      <alignment horizontal="right" indent="1"/>
    </xf>
    <xf numFmtId="170" fontId="4" fillId="0" borderId="102" xfId="1" applyNumberFormat="1" applyFont="1" applyFill="1" applyBorder="1" applyAlignment="1">
      <alignment horizontal="right" indent="1"/>
    </xf>
    <xf numFmtId="43" fontId="4" fillId="0" borderId="69" xfId="0" applyNumberFormat="1" applyFont="1" applyFill="1" applyBorder="1" applyAlignment="1">
      <alignment horizontal="center" wrapText="1"/>
    </xf>
    <xf numFmtId="43" fontId="4" fillId="0" borderId="93" xfId="0" applyNumberFormat="1" applyFont="1" applyFill="1" applyBorder="1" applyAlignment="1">
      <alignment horizontal="center" wrapText="1"/>
    </xf>
    <xf numFmtId="43" fontId="5" fillId="0" borderId="72" xfId="1" applyNumberFormat="1" applyFont="1" applyFill="1" applyBorder="1" applyAlignment="1">
      <alignment horizontal="right" indent="1"/>
    </xf>
    <xf numFmtId="43" fontId="5" fillId="0" borderId="80" xfId="1" applyNumberFormat="1" applyFont="1" applyFill="1" applyBorder="1" applyAlignment="1">
      <alignment horizontal="right" indent="1"/>
    </xf>
    <xf numFmtId="43" fontId="5" fillId="0" borderId="69" xfId="1" applyNumberFormat="1" applyFont="1" applyFill="1" applyBorder="1" applyAlignment="1">
      <alignment horizontal="right" indent="1"/>
    </xf>
    <xf numFmtId="43" fontId="5" fillId="0" borderId="93" xfId="1" applyNumberFormat="1" applyFont="1" applyFill="1" applyBorder="1" applyAlignment="1">
      <alignment horizontal="right" indent="1"/>
    </xf>
    <xf numFmtId="174" fontId="5" fillId="0" borderId="103" xfId="1" applyNumberFormat="1" applyFont="1" applyFill="1" applyBorder="1" applyAlignment="1">
      <alignment horizontal="right" indent="1"/>
    </xf>
    <xf numFmtId="174" fontId="5" fillId="0" borderId="95" xfId="1" applyNumberFormat="1" applyFont="1" applyFill="1" applyBorder="1" applyAlignment="1">
      <alignment horizontal="right" indent="1"/>
    </xf>
    <xf numFmtId="181" fontId="0" fillId="4" borderId="0" xfId="0" applyFill="1" applyBorder="1"/>
    <xf numFmtId="171" fontId="0" fillId="4" borderId="0" xfId="0" applyNumberFormat="1" applyFill="1" applyBorder="1"/>
    <xf numFmtId="171" fontId="0" fillId="4" borderId="13" xfId="0" applyNumberFormat="1" applyFill="1" applyBorder="1"/>
    <xf numFmtId="181" fontId="5" fillId="4" borderId="0" xfId="0" applyFont="1" applyFill="1" applyBorder="1" applyAlignment="1">
      <alignment horizontal="left" wrapText="1" indent="1"/>
    </xf>
    <xf numFmtId="181" fontId="0" fillId="4" borderId="0" xfId="0" applyFill="1"/>
    <xf numFmtId="170" fontId="0" fillId="4" borderId="1" xfId="0" applyNumberFormat="1" applyFill="1" applyBorder="1"/>
    <xf numFmtId="169" fontId="5" fillId="0" borderId="0" xfId="0" applyNumberFormat="1" applyFont="1" applyFill="1"/>
    <xf numFmtId="180" fontId="5" fillId="0" borderId="0" xfId="0" applyNumberFormat="1" applyFont="1" applyFill="1"/>
    <xf numFmtId="171" fontId="4" fillId="2" borderId="104" xfId="0" applyNumberFormat="1" applyFont="1" applyFill="1" applyBorder="1" applyAlignment="1">
      <alignment horizontal="center" vertical="center"/>
    </xf>
    <xf numFmtId="171" fontId="4" fillId="2" borderId="67" xfId="0" applyNumberFormat="1" applyFont="1" applyFill="1" applyBorder="1" applyAlignment="1">
      <alignment horizontal="center" vertical="center"/>
    </xf>
    <xf numFmtId="171" fontId="4" fillId="2" borderId="105" xfId="0" applyNumberFormat="1" applyFont="1" applyFill="1" applyBorder="1" applyAlignment="1">
      <alignment horizontal="center" vertical="center"/>
    </xf>
    <xf numFmtId="173" fontId="4" fillId="2" borderId="75" xfId="5" applyNumberFormat="1" applyFont="1" applyFill="1" applyBorder="1" applyAlignment="1">
      <alignment horizontal="center" vertical="center"/>
    </xf>
    <xf numFmtId="181" fontId="0" fillId="0" borderId="106" xfId="0" applyBorder="1" applyAlignment="1">
      <alignment horizontal="center"/>
    </xf>
    <xf numFmtId="181" fontId="0" fillId="0" borderId="65" xfId="0" applyBorder="1"/>
    <xf numFmtId="181" fontId="0" fillId="0" borderId="70" xfId="0" applyBorder="1"/>
    <xf numFmtId="181" fontId="0" fillId="0" borderId="66" xfId="0" applyBorder="1"/>
    <xf numFmtId="181" fontId="0" fillId="0" borderId="61" xfId="0" applyBorder="1"/>
    <xf numFmtId="181" fontId="0" fillId="0" borderId="107" xfId="0" applyBorder="1" applyAlignment="1">
      <alignment horizontal="center"/>
    </xf>
    <xf numFmtId="181" fontId="0" fillId="0" borderId="6" xfId="0" applyBorder="1" applyAlignment="1">
      <alignment horizontal="center"/>
    </xf>
    <xf numFmtId="181" fontId="0" fillId="0" borderId="94" xfId="0" applyBorder="1" applyAlignment="1">
      <alignment horizontal="center"/>
    </xf>
    <xf numFmtId="181" fontId="0" fillId="0" borderId="71" xfId="0" applyBorder="1" applyAlignment="1">
      <alignment horizontal="center"/>
    </xf>
    <xf numFmtId="174" fontId="0" fillId="0" borderId="0" xfId="0" applyNumberFormat="1" applyBorder="1"/>
    <xf numFmtId="174" fontId="0" fillId="0" borderId="2" xfId="0" applyNumberFormat="1" applyBorder="1"/>
    <xf numFmtId="174" fontId="0" fillId="0" borderId="105" xfId="0" applyNumberFormat="1" applyBorder="1"/>
    <xf numFmtId="174" fontId="0" fillId="0" borderId="7" xfId="0" applyNumberFormat="1" applyBorder="1"/>
    <xf numFmtId="174" fontId="0" fillId="0" borderId="6" xfId="0" applyNumberFormat="1" applyBorder="1"/>
    <xf numFmtId="174" fontId="0" fillId="0" borderId="71" xfId="0" applyNumberFormat="1" applyBorder="1"/>
    <xf numFmtId="174" fontId="0" fillId="0" borderId="62" xfId="0" applyNumberFormat="1" applyBorder="1"/>
    <xf numFmtId="174" fontId="0" fillId="0" borderId="74" xfId="0" applyNumberFormat="1" applyBorder="1"/>
    <xf numFmtId="174" fontId="0" fillId="0" borderId="75" xfId="0" applyNumberFormat="1" applyBorder="1"/>
    <xf numFmtId="181" fontId="0" fillId="0" borderId="66" xfId="0" applyBorder="1" applyAlignment="1">
      <alignment wrapText="1"/>
    </xf>
    <xf numFmtId="174" fontId="0" fillId="0" borderId="0" xfId="0" applyNumberFormat="1" applyBorder="1" applyAlignment="1">
      <alignment vertical="center"/>
    </xf>
    <xf numFmtId="174" fontId="0" fillId="0" borderId="2" xfId="0" applyNumberFormat="1" applyBorder="1" applyAlignment="1">
      <alignment vertical="center"/>
    </xf>
    <xf numFmtId="174" fontId="0" fillId="0" borderId="105" xfId="0" applyNumberFormat="1" applyBorder="1" applyAlignment="1">
      <alignment vertical="center"/>
    </xf>
    <xf numFmtId="181" fontId="4" fillId="2" borderId="3" xfId="4" quotePrefix="1" applyFont="1" applyFill="1" applyBorder="1" applyAlignment="1" applyProtection="1">
      <alignment horizontal="center"/>
    </xf>
    <xf numFmtId="181" fontId="4" fillId="0" borderId="87" xfId="4" quotePrefix="1" applyFont="1" applyFill="1" applyBorder="1" applyAlignment="1" applyProtection="1">
      <alignment horizontal="center"/>
    </xf>
    <xf numFmtId="167" fontId="5" fillId="5" borderId="3" xfId="4" applyNumberFormat="1" applyFont="1" applyFill="1" applyBorder="1" applyAlignment="1" applyProtection="1">
      <alignment horizontal="center"/>
    </xf>
    <xf numFmtId="167" fontId="5" fillId="5" borderId="32" xfId="4" applyNumberFormat="1" applyFont="1" applyFill="1" applyBorder="1" applyAlignment="1" applyProtection="1">
      <alignment horizontal="center"/>
    </xf>
    <xf numFmtId="167" fontId="5" fillId="5" borderId="29" xfId="4" applyNumberFormat="1" applyFont="1" applyFill="1" applyBorder="1" applyAlignment="1" applyProtection="1">
      <alignment horizontal="center" vertical="center"/>
    </xf>
    <xf numFmtId="182" fontId="5" fillId="0" borderId="27" xfId="4" applyNumberFormat="1" applyFont="1" applyFill="1" applyBorder="1" applyAlignment="1" applyProtection="1">
      <alignment horizontal="right" indent="1"/>
    </xf>
    <xf numFmtId="182" fontId="5" fillId="0" borderId="3" xfId="4" applyNumberFormat="1" applyFont="1" applyFill="1" applyBorder="1" applyAlignment="1" applyProtection="1">
      <alignment horizontal="right" indent="1"/>
    </xf>
    <xf numFmtId="182" fontId="5" fillId="2" borderId="3" xfId="4" applyNumberFormat="1" applyFont="1" applyFill="1" applyBorder="1" applyAlignment="1" applyProtection="1">
      <alignment horizontal="right" indent="1"/>
    </xf>
    <xf numFmtId="182" fontId="5" fillId="5" borderId="3" xfId="4" applyNumberFormat="1" applyFont="1" applyFill="1" applyBorder="1" applyAlignment="1" applyProtection="1">
      <alignment horizontal="right" indent="1"/>
    </xf>
    <xf numFmtId="182" fontId="5" fillId="0" borderId="87" xfId="1" applyNumberFormat="1" applyFont="1" applyFill="1" applyBorder="1" applyAlignment="1" applyProtection="1">
      <alignment horizontal="right" indent="1"/>
    </xf>
    <xf numFmtId="182" fontId="5" fillId="0" borderId="87" xfId="4" applyNumberFormat="1" applyFont="1" applyFill="1" applyBorder="1" applyAlignment="1" applyProtection="1">
      <alignment horizontal="right" indent="1"/>
    </xf>
    <xf numFmtId="1" fontId="4" fillId="0" borderId="3" xfId="4" quotePrefix="1" applyNumberFormat="1" applyFont="1" applyFill="1" applyBorder="1" applyAlignment="1" applyProtection="1">
      <alignment horizontal="center"/>
    </xf>
    <xf numFmtId="182" fontId="5" fillId="2" borderId="42" xfId="4" applyNumberFormat="1" applyFont="1" applyFill="1" applyBorder="1" applyAlignment="1" applyProtection="1">
      <alignment horizontal="center"/>
    </xf>
    <xf numFmtId="167" fontId="5" fillId="2" borderId="29" xfId="4" applyNumberFormat="1" applyFont="1" applyFill="1" applyBorder="1" applyAlignment="1" applyProtection="1">
      <alignment horizontal="center"/>
    </xf>
    <xf numFmtId="181" fontId="4" fillId="2" borderId="35" xfId="4" applyFont="1" applyFill="1" applyBorder="1" applyAlignment="1" applyProtection="1">
      <alignment horizontal="center"/>
      <protection locked="0"/>
    </xf>
    <xf numFmtId="1" fontId="3" fillId="0" borderId="0" xfId="4" applyNumberFormat="1" applyFont="1" applyFill="1" applyBorder="1" applyAlignment="1" applyProtection="1">
      <alignment horizontal="center"/>
    </xf>
    <xf numFmtId="181" fontId="3" fillId="0" borderId="0" xfId="4" applyFont="1" applyFill="1" applyBorder="1" applyAlignment="1" applyProtection="1">
      <alignment horizontal="center"/>
    </xf>
    <xf numFmtId="181" fontId="4" fillId="0" borderId="0" xfId="4" applyFont="1" applyFill="1" applyBorder="1" applyAlignment="1" applyProtection="1">
      <alignment horizontal="center"/>
    </xf>
    <xf numFmtId="175" fontId="4" fillId="2" borderId="0" xfId="4" applyNumberFormat="1" applyFont="1" applyFill="1" applyBorder="1" applyAlignment="1" applyProtection="1">
      <alignment horizontal="center"/>
    </xf>
    <xf numFmtId="181" fontId="4" fillId="2" borderId="0" xfId="4" applyFont="1" applyFill="1" applyBorder="1" applyAlignment="1" applyProtection="1">
      <alignment horizontal="center"/>
      <protection locked="0"/>
    </xf>
    <xf numFmtId="181" fontId="6" fillId="0" borderId="20" xfId="4" applyFont="1" applyBorder="1" applyAlignment="1" applyProtection="1">
      <alignment horizontal="center" vertical="center" wrapText="1"/>
    </xf>
    <xf numFmtId="181" fontId="24" fillId="0" borderId="19" xfId="0" applyFont="1" applyBorder="1" applyAlignment="1">
      <alignment horizontal="center" vertical="center" wrapText="1"/>
    </xf>
    <xf numFmtId="181" fontId="24" fillId="0" borderId="20" xfId="0" applyFont="1" applyBorder="1" applyAlignment="1">
      <alignment horizontal="center" vertical="center" wrapText="1"/>
    </xf>
    <xf numFmtId="181" fontId="22" fillId="2" borderId="14" xfId="0" applyFont="1" applyFill="1" applyBorder="1" applyAlignment="1">
      <alignment horizontal="center" wrapText="1"/>
    </xf>
    <xf numFmtId="181" fontId="22" fillId="2" borderId="10" xfId="0" applyFont="1" applyFill="1" applyBorder="1" applyAlignment="1">
      <alignment horizontal="center" wrapText="1"/>
    </xf>
    <xf numFmtId="181" fontId="9" fillId="2" borderId="12" xfId="0" applyFont="1" applyFill="1" applyBorder="1" applyAlignment="1">
      <alignment horizontal="center" wrapText="1"/>
    </xf>
    <xf numFmtId="181" fontId="0" fillId="2" borderId="30" xfId="0" applyFill="1" applyBorder="1" applyAlignment="1">
      <alignment wrapText="1"/>
    </xf>
    <xf numFmtId="181" fontId="9" fillId="2" borderId="12" xfId="0" applyFont="1" applyFill="1" applyBorder="1" applyAlignment="1">
      <alignment horizontal="center" vertical="center" wrapText="1"/>
    </xf>
    <xf numFmtId="181" fontId="0" fillId="2" borderId="30" xfId="0" applyFill="1" applyBorder="1" applyAlignment="1">
      <alignment vertical="center" wrapText="1"/>
    </xf>
    <xf numFmtId="181" fontId="4" fillId="0" borderId="77" xfId="0" applyNumberFormat="1" applyFont="1" applyFill="1" applyBorder="1" applyAlignment="1">
      <alignment horizontal="center" wrapText="1"/>
    </xf>
    <xf numFmtId="181" fontId="4" fillId="0" borderId="57" xfId="0" applyNumberFormat="1" applyFont="1" applyFill="1" applyBorder="1" applyAlignment="1">
      <alignment horizontal="center" wrapText="1"/>
    </xf>
    <xf numFmtId="181" fontId="4" fillId="0" borderId="104" xfId="0" applyNumberFormat="1" applyFont="1" applyFill="1" applyBorder="1" applyAlignment="1">
      <alignment horizontal="center" wrapText="1"/>
    </xf>
    <xf numFmtId="181" fontId="4" fillId="0" borderId="55" xfId="0" applyNumberFormat="1" applyFont="1" applyFill="1" applyBorder="1" applyAlignment="1">
      <alignment horizontal="center" wrapText="1"/>
    </xf>
    <xf numFmtId="181" fontId="23" fillId="0" borderId="78" xfId="0" applyFont="1" applyFill="1" applyBorder="1" applyAlignment="1">
      <alignment horizontal="left"/>
    </xf>
    <xf numFmtId="181" fontId="23" fillId="0" borderId="106" xfId="0" applyFont="1" applyFill="1" applyBorder="1" applyAlignment="1">
      <alignment horizontal="left"/>
    </xf>
    <xf numFmtId="181" fontId="13" fillId="0" borderId="68" xfId="0" applyFont="1" applyFill="1" applyBorder="1" applyAlignment="1">
      <alignment horizontal="center"/>
    </xf>
    <xf numFmtId="181" fontId="13" fillId="0" borderId="0" xfId="0" applyFont="1" applyFill="1" applyBorder="1" applyAlignment="1">
      <alignment horizontal="center"/>
    </xf>
    <xf numFmtId="181" fontId="4" fillId="0" borderId="76" xfId="0" applyNumberFormat="1" applyFont="1" applyFill="1" applyBorder="1" applyAlignment="1">
      <alignment horizontal="center" wrapText="1"/>
    </xf>
    <xf numFmtId="181" fontId="3" fillId="0" borderId="4" xfId="0" applyFont="1" applyBorder="1" applyAlignment="1">
      <alignment horizontal="center" vertical="center"/>
    </xf>
    <xf numFmtId="181" fontId="14" fillId="0" borderId="4" xfId="0" applyFont="1" applyBorder="1" applyAlignment="1">
      <alignment horizontal="center"/>
    </xf>
    <xf numFmtId="181" fontId="3" fillId="0" borderId="0" xfId="0" applyFont="1" applyBorder="1" applyAlignment="1">
      <alignment horizontal="center" vertical="center"/>
    </xf>
    <xf numFmtId="181" fontId="5" fillId="0" borderId="4" xfId="0" applyFont="1" applyFill="1" applyBorder="1" applyAlignment="1">
      <alignment vertical="center" wrapText="1"/>
    </xf>
    <xf numFmtId="181" fontId="0" fillId="0" borderId="4" xfId="0" applyBorder="1" applyAlignment="1">
      <alignment wrapText="1"/>
    </xf>
    <xf numFmtId="181" fontId="0" fillId="0" borderId="0" xfId="0" applyAlignment="1">
      <alignment wrapText="1"/>
    </xf>
    <xf numFmtId="181" fontId="17" fillId="3" borderId="1" xfId="0" applyFont="1" applyFill="1" applyBorder="1" applyAlignment="1">
      <alignment horizontal="center" wrapText="1"/>
    </xf>
    <xf numFmtId="181" fontId="13" fillId="2" borderId="1" xfId="0" applyFont="1" applyFill="1" applyBorder="1" applyAlignment="1">
      <alignment horizontal="center"/>
    </xf>
    <xf numFmtId="181" fontId="13" fillId="2" borderId="12" xfId="0" applyFont="1" applyFill="1" applyBorder="1" applyAlignment="1">
      <alignment horizontal="center" wrapText="1"/>
    </xf>
    <xf numFmtId="181" fontId="13" fillId="2" borderId="30" xfId="0" applyFont="1" applyFill="1" applyBorder="1" applyAlignment="1">
      <alignment horizontal="center" wrapText="1"/>
    </xf>
    <xf numFmtId="181" fontId="4" fillId="0" borderId="106" xfId="0" applyFont="1" applyFill="1" applyBorder="1" applyAlignment="1">
      <alignment horizontal="center" vertical="center" wrapText="1"/>
    </xf>
    <xf numFmtId="181" fontId="14" fillId="0" borderId="108" xfId="0" applyFont="1" applyBorder="1" applyAlignment="1">
      <alignment wrapText="1"/>
    </xf>
    <xf numFmtId="181" fontId="14" fillId="0" borderId="7" xfId="0" applyFont="1" applyBorder="1" applyAlignment="1">
      <alignment wrapText="1"/>
    </xf>
    <xf numFmtId="181" fontId="14" fillId="0" borderId="8" xfId="0" applyFont="1" applyBorder="1" applyAlignment="1">
      <alignment wrapText="1"/>
    </xf>
    <xf numFmtId="181" fontId="4" fillId="0" borderId="107" xfId="0" applyFont="1" applyBorder="1" applyAlignment="1">
      <alignment horizontal="center" vertical="center" wrapText="1"/>
    </xf>
    <xf numFmtId="181" fontId="14" fillId="0" borderId="6" xfId="0" applyFont="1" applyBorder="1" applyAlignment="1">
      <alignment wrapText="1"/>
    </xf>
    <xf numFmtId="181" fontId="3" fillId="0" borderId="0" xfId="0" applyFont="1" applyBorder="1" applyAlignment="1">
      <alignment horizontal="center"/>
    </xf>
    <xf numFmtId="181" fontId="4" fillId="2" borderId="92" xfId="0" applyFont="1" applyFill="1" applyBorder="1" applyAlignment="1">
      <alignment horizontal="center" vertical="center" wrapText="1"/>
    </xf>
    <xf numFmtId="181" fontId="14" fillId="0" borderId="30" xfId="0" applyFont="1" applyBorder="1" applyAlignment="1">
      <alignment horizontal="center" vertical="center"/>
    </xf>
    <xf numFmtId="181" fontId="11" fillId="0" borderId="0" xfId="4" applyFont="1" applyBorder="1" applyAlignment="1">
      <alignment horizontal="center"/>
    </xf>
  </cellXfs>
  <cellStyles count="8">
    <cellStyle name="Comma" xfId="1" builtinId="3"/>
    <cellStyle name="Comma_Worksheet in Book6" xfId="2"/>
    <cellStyle name="Currency" xfId="3" builtinId="4"/>
    <cellStyle name="Normal" xfId="0" builtinId="0"/>
    <cellStyle name="Normal 2" xfId="6"/>
    <cellStyle name="Normal 3" xfId="7"/>
    <cellStyle name="Normal_pgm summary by serv" xfId="4"/>
    <cellStyle name="Percent" xfId="5" builtinId="5"/>
  </cellStyles>
  <dxfs count="0"/>
  <tableStyles count="0" defaultTableStyle="TableStyleMedium9" defaultPivotStyle="PivotStyleLight16"/>
  <colors>
    <mruColors>
      <color rgb="FF66CCFF"/>
      <color rgb="FFFFFF99"/>
      <color rgb="FFFFFFCC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190500</xdr:colOff>
      <xdr:row>0</xdr:row>
      <xdr:rowOff>76200</xdr:rowOff>
    </xdr:from>
    <xdr:to>
      <xdr:col>4</xdr:col>
      <xdr:colOff>666750</xdr:colOff>
      <xdr:row>2</xdr:row>
      <xdr:rowOff>47625</xdr:rowOff>
    </xdr:to>
    <xdr:pic>
      <xdr:nvPicPr>
        <xdr:cNvPr id="1126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610350" y="76200"/>
          <a:ext cx="1323975" cy="428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B2:L42"/>
  <sheetViews>
    <sheetView showGridLines="0" tabSelected="1" topLeftCell="A13" workbookViewId="0">
      <selection activeCell="J38" sqref="J38"/>
    </sheetView>
  </sheetViews>
  <sheetFormatPr defaultRowHeight="12.75"/>
  <cols>
    <col min="2" max="2" width="3.7109375" customWidth="1"/>
    <col min="3" max="3" width="30.7109375" customWidth="1"/>
    <col min="7" max="7" width="9.7109375" customWidth="1"/>
    <col min="8" max="8" width="12.5703125" customWidth="1"/>
  </cols>
  <sheetData>
    <row r="2" spans="2:12" ht="15.75">
      <c r="B2" s="447" t="s">
        <v>542</v>
      </c>
      <c r="C2" s="447"/>
      <c r="D2" s="447"/>
      <c r="E2" s="447"/>
      <c r="F2" s="447"/>
      <c r="G2" s="447"/>
      <c r="H2" s="447"/>
      <c r="I2" s="447"/>
      <c r="J2" s="447"/>
      <c r="K2" s="447"/>
      <c r="L2" s="447"/>
    </row>
    <row r="3" spans="2:12" ht="15.75">
      <c r="B3" s="448" t="s">
        <v>44</v>
      </c>
      <c r="C3" s="448"/>
      <c r="D3" s="448"/>
      <c r="E3" s="448"/>
      <c r="F3" s="448"/>
      <c r="G3" s="448"/>
      <c r="H3" s="448"/>
      <c r="I3" s="448"/>
      <c r="J3" s="448"/>
      <c r="K3" s="448"/>
      <c r="L3" s="448"/>
    </row>
    <row r="4" spans="2:12" ht="13.5" thickBot="1">
      <c r="B4" s="449" t="s">
        <v>0</v>
      </c>
      <c r="C4" s="449"/>
      <c r="D4" s="449"/>
      <c r="E4" s="449"/>
      <c r="F4" s="449"/>
      <c r="G4" s="449"/>
      <c r="H4" s="449"/>
      <c r="I4" s="449"/>
      <c r="J4" s="449"/>
      <c r="K4" s="449"/>
      <c r="L4" s="449"/>
    </row>
    <row r="5" spans="2:12">
      <c r="B5" s="45"/>
      <c r="C5" s="46" t="s">
        <v>12</v>
      </c>
      <c r="D5" s="47"/>
      <c r="E5" s="47"/>
      <c r="F5" s="48"/>
      <c r="G5" s="103"/>
      <c r="H5" s="103"/>
      <c r="I5" s="104"/>
      <c r="J5" s="252"/>
      <c r="K5" s="263"/>
      <c r="L5" s="276"/>
    </row>
    <row r="6" spans="2:12">
      <c r="B6" s="49"/>
      <c r="C6" s="50"/>
      <c r="D6" s="66">
        <v>2008</v>
      </c>
      <c r="E6" s="66">
        <v>2009</v>
      </c>
      <c r="F6" s="443" t="s">
        <v>534</v>
      </c>
      <c r="G6" s="432" t="s">
        <v>534</v>
      </c>
      <c r="H6" s="432" t="s">
        <v>535</v>
      </c>
      <c r="I6" s="450" t="s">
        <v>536</v>
      </c>
      <c r="J6" s="450"/>
      <c r="K6" s="264"/>
      <c r="L6" s="277"/>
    </row>
    <row r="7" spans="2:12">
      <c r="B7" s="452" t="s">
        <v>541</v>
      </c>
      <c r="C7" s="453"/>
      <c r="D7" s="69" t="s">
        <v>537</v>
      </c>
      <c r="E7" s="69" t="s">
        <v>537</v>
      </c>
      <c r="F7" s="67" t="s">
        <v>20</v>
      </c>
      <c r="G7" s="105" t="s">
        <v>537</v>
      </c>
      <c r="H7" s="105" t="s">
        <v>17</v>
      </c>
      <c r="I7" s="451" t="s">
        <v>525</v>
      </c>
      <c r="J7" s="451"/>
      <c r="K7" s="433" t="s">
        <v>538</v>
      </c>
      <c r="L7" s="433" t="s">
        <v>539</v>
      </c>
    </row>
    <row r="8" spans="2:12">
      <c r="B8" s="454"/>
      <c r="C8" s="453"/>
      <c r="D8" s="70"/>
      <c r="E8" s="70"/>
      <c r="F8" s="71"/>
      <c r="G8" s="106"/>
      <c r="H8" s="106" t="s">
        <v>540</v>
      </c>
      <c r="I8" s="446" t="s">
        <v>20</v>
      </c>
      <c r="J8" s="446"/>
      <c r="K8" s="266" t="s">
        <v>22</v>
      </c>
      <c r="L8" s="266" t="s">
        <v>22</v>
      </c>
    </row>
    <row r="9" spans="2:12">
      <c r="B9" s="52"/>
      <c r="C9" s="53"/>
      <c r="D9" s="72" t="s">
        <v>1</v>
      </c>
      <c r="E9" s="72" t="s">
        <v>1</v>
      </c>
      <c r="F9" s="73" t="s">
        <v>1</v>
      </c>
      <c r="G9" s="107" t="s">
        <v>1</v>
      </c>
      <c r="H9" s="107" t="s">
        <v>1</v>
      </c>
      <c r="I9" s="108" t="s">
        <v>1</v>
      </c>
      <c r="J9" s="253" t="s">
        <v>2</v>
      </c>
      <c r="K9" s="267" t="s">
        <v>1</v>
      </c>
      <c r="L9" s="267" t="s">
        <v>1</v>
      </c>
    </row>
    <row r="10" spans="2:12">
      <c r="B10" s="54"/>
      <c r="C10" s="55"/>
      <c r="D10" s="89"/>
      <c r="E10" s="89"/>
      <c r="F10" s="90"/>
      <c r="G10" s="109"/>
      <c r="H10" s="109"/>
      <c r="I10" s="110"/>
      <c r="J10" s="254"/>
      <c r="K10" s="268"/>
      <c r="L10" s="278"/>
    </row>
    <row r="11" spans="2:12">
      <c r="B11" s="54"/>
      <c r="C11" s="158" t="s">
        <v>23</v>
      </c>
      <c r="D11" s="437">
        <v>339.05900000000003</v>
      </c>
      <c r="E11" s="437">
        <v>361.21800000000002</v>
      </c>
      <c r="F11" s="438">
        <v>392.66399999999999</v>
      </c>
      <c r="G11" s="439">
        <v>360.47199999999998</v>
      </c>
      <c r="H11" s="440">
        <v>403.702</v>
      </c>
      <c r="I11" s="112">
        <f>H11-F11</f>
        <v>11.038000000000011</v>
      </c>
      <c r="J11" s="255">
        <f>IF(F11=0,"n/a",I11/F11)</f>
        <v>2.8110547440050555E-2</v>
      </c>
      <c r="K11" s="441">
        <f>H11</f>
        <v>403.702</v>
      </c>
      <c r="L11" s="442">
        <f>K11</f>
        <v>403.702</v>
      </c>
    </row>
    <row r="12" spans="2:12">
      <c r="B12" s="54"/>
      <c r="C12" s="158" t="s">
        <v>24</v>
      </c>
      <c r="D12" s="437">
        <v>180.64599999999999</v>
      </c>
      <c r="E12" s="437">
        <v>166.256</v>
      </c>
      <c r="F12" s="438">
        <v>178.48699999999999</v>
      </c>
      <c r="G12" s="439">
        <v>246.82900000000001</v>
      </c>
      <c r="H12" s="440">
        <v>181.46799999999999</v>
      </c>
      <c r="I12" s="112">
        <f t="shared" ref="I12:I16" si="0">H12-F12</f>
        <v>2.9809999999999945</v>
      </c>
      <c r="J12" s="255">
        <f t="shared" ref="J12:J16" si="1">IF(F12=0,"n/a",I12/F12)</f>
        <v>1.6701496467529817E-2</v>
      </c>
      <c r="K12" s="441">
        <f t="shared" ref="K12:K16" si="2">H12</f>
        <v>181.46799999999999</v>
      </c>
      <c r="L12" s="442">
        <f t="shared" ref="L12:L16" si="3">K12</f>
        <v>181.46799999999999</v>
      </c>
    </row>
    <row r="13" spans="2:12">
      <c r="B13" s="54"/>
      <c r="C13" s="158" t="s">
        <v>25</v>
      </c>
      <c r="D13" s="437">
        <v>48.652000000000001</v>
      </c>
      <c r="E13" s="437">
        <v>38.820999999999998</v>
      </c>
      <c r="F13" s="438">
        <v>40</v>
      </c>
      <c r="G13" s="439">
        <f>40.819+98.267</f>
        <v>139.08600000000001</v>
      </c>
      <c r="H13" s="440">
        <v>40</v>
      </c>
      <c r="I13" s="112">
        <f t="shared" si="0"/>
        <v>0</v>
      </c>
      <c r="J13" s="255">
        <f t="shared" si="1"/>
        <v>0</v>
      </c>
      <c r="K13" s="441">
        <f t="shared" si="2"/>
        <v>40</v>
      </c>
      <c r="L13" s="442">
        <f t="shared" si="3"/>
        <v>40</v>
      </c>
    </row>
    <row r="14" spans="2:12">
      <c r="B14" s="54"/>
      <c r="C14" s="158" t="s">
        <v>26</v>
      </c>
      <c r="D14" s="437">
        <v>1068.085</v>
      </c>
      <c r="E14" s="437">
        <v>1222.1369999999999</v>
      </c>
      <c r="F14" s="438">
        <v>1149.395</v>
      </c>
      <c r="G14" s="439">
        <v>1573.0250000000001</v>
      </c>
      <c r="H14" s="440">
        <v>1259.7449999999999</v>
      </c>
      <c r="I14" s="112">
        <f t="shared" si="0"/>
        <v>110.34999999999991</v>
      </c>
      <c r="J14" s="255">
        <f t="shared" si="1"/>
        <v>9.600702978523476E-2</v>
      </c>
      <c r="K14" s="441">
        <f t="shared" si="2"/>
        <v>1259.7449999999999</v>
      </c>
      <c r="L14" s="442">
        <f t="shared" si="3"/>
        <v>1259.7449999999999</v>
      </c>
    </row>
    <row r="15" spans="2:12">
      <c r="B15" s="54"/>
      <c r="C15" s="158" t="s">
        <v>27</v>
      </c>
      <c r="D15" s="437"/>
      <c r="E15" s="437"/>
      <c r="F15" s="438"/>
      <c r="G15" s="439"/>
      <c r="H15" s="440"/>
      <c r="I15" s="112"/>
      <c r="J15" s="255"/>
      <c r="K15" s="441"/>
      <c r="L15" s="442"/>
    </row>
    <row r="16" spans="2:12">
      <c r="B16" s="54"/>
      <c r="C16" s="158" t="s">
        <v>28</v>
      </c>
      <c r="D16" s="437">
        <v>1.968</v>
      </c>
      <c r="E16" s="437">
        <v>2.23</v>
      </c>
      <c r="F16" s="438">
        <v>2.2679999999999998</v>
      </c>
      <c r="G16" s="439">
        <v>2.2679999999999998</v>
      </c>
      <c r="H16" s="440">
        <v>2.2679999999999998</v>
      </c>
      <c r="I16" s="112">
        <f t="shared" si="0"/>
        <v>0</v>
      </c>
      <c r="J16" s="255">
        <f t="shared" si="1"/>
        <v>0</v>
      </c>
      <c r="K16" s="441">
        <f t="shared" si="2"/>
        <v>2.2679999999999998</v>
      </c>
      <c r="L16" s="442">
        <f t="shared" si="3"/>
        <v>2.2679999999999998</v>
      </c>
    </row>
    <row r="17" spans="2:12">
      <c r="B17" s="54"/>
      <c r="C17" s="158" t="s">
        <v>29</v>
      </c>
      <c r="D17" s="91"/>
      <c r="E17" s="91"/>
      <c r="F17" s="92"/>
      <c r="G17" s="111"/>
      <c r="H17" s="434"/>
      <c r="I17" s="112"/>
      <c r="J17" s="255"/>
      <c r="K17" s="268"/>
      <c r="L17" s="272"/>
    </row>
    <row r="18" spans="2:12">
      <c r="B18" s="54"/>
      <c r="C18" s="158" t="s">
        <v>30</v>
      </c>
      <c r="D18" s="91"/>
      <c r="E18" s="91"/>
      <c r="F18" s="92"/>
      <c r="G18" s="111"/>
      <c r="H18" s="434"/>
      <c r="I18" s="112"/>
      <c r="J18" s="255"/>
      <c r="K18" s="268"/>
      <c r="L18" s="272"/>
    </row>
    <row r="19" spans="2:12">
      <c r="B19" s="54"/>
      <c r="C19" s="55"/>
      <c r="D19" s="93"/>
      <c r="E19" s="93"/>
      <c r="F19" s="94"/>
      <c r="G19" s="113"/>
      <c r="H19" s="435"/>
      <c r="I19" s="114"/>
      <c r="J19" s="256"/>
      <c r="K19" s="269"/>
      <c r="L19" s="279"/>
    </row>
    <row r="20" spans="2:12">
      <c r="B20" s="56" t="s">
        <v>31</v>
      </c>
      <c r="C20" s="77"/>
      <c r="D20" s="95">
        <f>SUM(D11:D19)</f>
        <v>1638.41</v>
      </c>
      <c r="E20" s="95">
        <f>SUM(E11:E19)</f>
        <v>1790.662</v>
      </c>
      <c r="F20" s="96">
        <f>SUM(F11:F18)</f>
        <v>1762.8139999999999</v>
      </c>
      <c r="G20" s="115">
        <f>SUM(G11:G18)</f>
        <v>2321.6800000000003</v>
      </c>
      <c r="H20" s="436">
        <f>SUM(H11:H18)</f>
        <v>1887.183</v>
      </c>
      <c r="I20" s="116">
        <f>SUM(I11:I18)</f>
        <v>124.36899999999991</v>
      </c>
      <c r="J20" s="257">
        <f>IF(F20=0,"n/a",I20/F20)</f>
        <v>7.0551402473545091E-2</v>
      </c>
      <c r="K20" s="270">
        <f>SUM(K10:K18)</f>
        <v>1887.183</v>
      </c>
      <c r="L20" s="270">
        <f>SUM(L11:L18)</f>
        <v>1887.183</v>
      </c>
    </row>
    <row r="21" spans="2:12">
      <c r="B21" s="54"/>
      <c r="C21" s="55"/>
      <c r="D21" s="91"/>
      <c r="E21" s="91"/>
      <c r="F21" s="94"/>
      <c r="G21" s="111"/>
      <c r="H21" s="434"/>
      <c r="I21" s="112"/>
      <c r="J21" s="255"/>
      <c r="K21" s="268"/>
      <c r="L21" s="272"/>
    </row>
    <row r="22" spans="2:12">
      <c r="B22" s="54"/>
      <c r="C22" s="158" t="s">
        <v>32</v>
      </c>
      <c r="D22" s="91"/>
      <c r="E22" s="91"/>
      <c r="F22" s="92"/>
      <c r="G22" s="111"/>
      <c r="H22" s="434"/>
      <c r="I22" s="112"/>
      <c r="J22" s="255"/>
      <c r="K22" s="268"/>
      <c r="L22" s="272"/>
    </row>
    <row r="23" spans="2:12">
      <c r="B23" s="54"/>
      <c r="C23" s="158" t="s">
        <v>33</v>
      </c>
      <c r="D23" s="91"/>
      <c r="E23" s="91"/>
      <c r="F23" s="92"/>
      <c r="G23" s="111"/>
      <c r="H23" s="434"/>
      <c r="I23" s="112"/>
      <c r="J23" s="255"/>
      <c r="K23" s="268"/>
      <c r="L23" s="272"/>
    </row>
    <row r="24" spans="2:12">
      <c r="B24" s="54"/>
      <c r="C24" s="158" t="s">
        <v>34</v>
      </c>
      <c r="D24" s="91"/>
      <c r="E24" s="91"/>
      <c r="F24" s="92"/>
      <c r="G24" s="111"/>
      <c r="H24" s="434"/>
      <c r="I24" s="112"/>
      <c r="J24" s="255"/>
      <c r="K24" s="268"/>
      <c r="L24" s="272"/>
    </row>
    <row r="25" spans="2:12">
      <c r="B25" s="54"/>
      <c r="C25" s="158" t="s">
        <v>35</v>
      </c>
      <c r="D25" s="91"/>
      <c r="E25" s="91"/>
      <c r="F25" s="92"/>
      <c r="G25" s="111"/>
      <c r="H25" s="434"/>
      <c r="I25" s="112"/>
      <c r="J25" s="255"/>
      <c r="K25" s="268"/>
      <c r="L25" s="272"/>
    </row>
    <row r="26" spans="2:12">
      <c r="B26" s="54"/>
      <c r="C26" s="158" t="s">
        <v>36</v>
      </c>
      <c r="D26" s="437">
        <v>805.23199999999997</v>
      </c>
      <c r="E26" s="437">
        <v>941.20600000000002</v>
      </c>
      <c r="F26" s="438">
        <v>902.03099999999995</v>
      </c>
      <c r="G26" s="439">
        <v>1492.9770000000001</v>
      </c>
      <c r="H26" s="440">
        <v>990</v>
      </c>
      <c r="I26" s="112">
        <f t="shared" ref="I26:I30" si="4">H26-F26</f>
        <v>87.969000000000051</v>
      </c>
      <c r="J26" s="255">
        <f>IF(F26=0,"n/a",I26/F26)</f>
        <v>9.7523255852625973E-2</v>
      </c>
      <c r="K26" s="441">
        <f>H26</f>
        <v>990</v>
      </c>
      <c r="L26" s="442">
        <f>K26</f>
        <v>990</v>
      </c>
    </row>
    <row r="27" spans="2:12">
      <c r="B27" s="54"/>
      <c r="C27" s="158" t="s">
        <v>37</v>
      </c>
      <c r="D27" s="437"/>
      <c r="E27" s="437"/>
      <c r="F27" s="438"/>
      <c r="G27" s="439"/>
      <c r="H27" s="440"/>
      <c r="I27" s="112"/>
      <c r="J27" s="255"/>
      <c r="K27" s="441"/>
      <c r="L27" s="442"/>
    </row>
    <row r="28" spans="2:12">
      <c r="B28" s="54"/>
      <c r="C28" s="158" t="s">
        <v>38</v>
      </c>
      <c r="D28" s="437"/>
      <c r="E28" s="437"/>
      <c r="F28" s="438"/>
      <c r="G28" s="439"/>
      <c r="H28" s="440"/>
      <c r="I28" s="112"/>
      <c r="J28" s="255"/>
      <c r="K28" s="441"/>
      <c r="L28" s="442"/>
    </row>
    <row r="29" spans="2:12">
      <c r="B29" s="54"/>
      <c r="C29" s="158" t="s">
        <v>39</v>
      </c>
      <c r="D29" s="437"/>
      <c r="E29" s="437"/>
      <c r="F29" s="438"/>
      <c r="G29" s="439"/>
      <c r="H29" s="440"/>
      <c r="I29" s="112"/>
      <c r="J29" s="255"/>
      <c r="K29" s="441"/>
      <c r="L29" s="442"/>
    </row>
    <row r="30" spans="2:12">
      <c r="B30" s="54"/>
      <c r="C30" s="158" t="s">
        <v>40</v>
      </c>
      <c r="D30" s="437">
        <f>1066.464-805.232</f>
        <v>261.23199999999997</v>
      </c>
      <c r="E30" s="437">
        <f>1223.041-941.206</f>
        <v>281.83499999999992</v>
      </c>
      <c r="F30" s="438">
        <f>1219.032-902.031</f>
        <v>317.00099999999998</v>
      </c>
      <c r="G30" s="439">
        <v>461.13400000000001</v>
      </c>
      <c r="H30" s="440">
        <f>1372.001-990</f>
        <v>382.00099999999998</v>
      </c>
      <c r="I30" s="112">
        <f t="shared" si="4"/>
        <v>65</v>
      </c>
      <c r="J30" s="255">
        <f>IF(F30=0,"n/a",I30/F30)</f>
        <v>0.20504667177706065</v>
      </c>
      <c r="K30" s="441">
        <f>H30</f>
        <v>382.00099999999998</v>
      </c>
      <c r="L30" s="442">
        <f>K30</f>
        <v>382.00099999999998</v>
      </c>
    </row>
    <row r="31" spans="2:12">
      <c r="B31" s="54"/>
      <c r="C31" s="55"/>
      <c r="D31" s="93"/>
      <c r="E31" s="93"/>
      <c r="F31" s="94"/>
      <c r="G31" s="113"/>
      <c r="H31" s="113"/>
      <c r="I31" s="117" t="s">
        <v>12</v>
      </c>
      <c r="J31" s="258"/>
      <c r="K31" s="269"/>
      <c r="L31" s="279"/>
    </row>
    <row r="32" spans="2:12">
      <c r="B32" s="56" t="s">
        <v>41</v>
      </c>
      <c r="C32" s="77"/>
      <c r="D32" s="95">
        <f>SUM(D22:D31)</f>
        <v>1066.4639999999999</v>
      </c>
      <c r="E32" s="95">
        <f>SUM(E22:E31)</f>
        <v>1223.0409999999999</v>
      </c>
      <c r="F32" s="96">
        <f>SUM(F22:F30)</f>
        <v>1219.0319999999999</v>
      </c>
      <c r="G32" s="115">
        <f>SUM(G22:G30)</f>
        <v>1954.1110000000001</v>
      </c>
      <c r="H32" s="445">
        <f>SUM(H22:H30)</f>
        <v>1372.001</v>
      </c>
      <c r="I32" s="118">
        <f>SUM(I22:I30)</f>
        <v>152.96900000000005</v>
      </c>
      <c r="J32" s="257">
        <f>IF(F32=0,"n/a",I32/F32)</f>
        <v>0.1254839905761293</v>
      </c>
      <c r="K32" s="271">
        <f>SUM(K22:K30)</f>
        <v>1372.001</v>
      </c>
      <c r="L32" s="270">
        <f>SUM(L22:L30)</f>
        <v>1372.001</v>
      </c>
    </row>
    <row r="33" spans="2:12">
      <c r="B33" s="54"/>
      <c r="C33" s="55"/>
      <c r="D33" s="91"/>
      <c r="E33" s="91"/>
      <c r="F33" s="92"/>
      <c r="G33" s="111"/>
      <c r="H33" s="111"/>
      <c r="I33" s="112"/>
      <c r="J33" s="255"/>
      <c r="K33" s="268"/>
      <c r="L33" s="272"/>
    </row>
    <row r="34" spans="2:12">
      <c r="B34" s="54" t="s">
        <v>42</v>
      </c>
      <c r="C34" s="55"/>
      <c r="D34" s="91">
        <f t="shared" ref="D34:L34" si="5">D20-D32</f>
        <v>571.94600000000014</v>
      </c>
      <c r="E34" s="91">
        <f t="shared" si="5"/>
        <v>567.62100000000009</v>
      </c>
      <c r="F34" s="91">
        <f t="shared" si="5"/>
        <v>543.78199999999993</v>
      </c>
      <c r="G34" s="123">
        <f t="shared" si="5"/>
        <v>367.56900000000019</v>
      </c>
      <c r="H34" s="111">
        <f t="shared" si="5"/>
        <v>515.18200000000002</v>
      </c>
      <c r="I34" s="444">
        <f t="shared" si="5"/>
        <v>-28.600000000000136</v>
      </c>
      <c r="J34" s="255">
        <f>IF(F34=0,"n/a",I34/F34)</f>
        <v>-5.2594605926639976E-2</v>
      </c>
      <c r="K34" s="272">
        <f t="shared" si="5"/>
        <v>515.18200000000002</v>
      </c>
      <c r="L34" s="272">
        <f t="shared" si="5"/>
        <v>515.18200000000002</v>
      </c>
    </row>
    <row r="35" spans="2:12">
      <c r="B35" s="57"/>
      <c r="C35" s="79"/>
      <c r="D35" s="97"/>
      <c r="E35" s="97"/>
      <c r="F35" s="98"/>
      <c r="G35" s="119"/>
      <c r="H35" s="119"/>
      <c r="I35" s="120"/>
      <c r="J35" s="260"/>
      <c r="K35" s="273"/>
      <c r="L35" s="280"/>
    </row>
    <row r="36" spans="2:12" ht="13.5" thickBot="1">
      <c r="B36" s="58"/>
      <c r="C36" s="81"/>
      <c r="D36" s="99"/>
      <c r="E36" s="99"/>
      <c r="F36" s="100"/>
      <c r="G36" s="121"/>
      <c r="H36" s="121"/>
      <c r="I36" s="122"/>
      <c r="J36" s="261"/>
      <c r="K36" s="274"/>
      <c r="L36" s="281"/>
    </row>
    <row r="37" spans="2:12">
      <c r="B37" s="59"/>
      <c r="C37" s="82"/>
      <c r="D37" s="91"/>
      <c r="E37" s="91"/>
      <c r="F37" s="92"/>
      <c r="G37" s="111"/>
      <c r="H37" s="111"/>
      <c r="I37" s="112"/>
      <c r="J37" s="255"/>
      <c r="K37" s="268"/>
      <c r="L37" s="272"/>
    </row>
    <row r="38" spans="2:12">
      <c r="B38" s="60" t="s">
        <v>43</v>
      </c>
      <c r="C38" s="83"/>
      <c r="D38" s="101">
        <v>4</v>
      </c>
      <c r="E38" s="101">
        <v>5</v>
      </c>
      <c r="F38" s="102">
        <v>5</v>
      </c>
      <c r="G38" s="123">
        <v>5</v>
      </c>
      <c r="H38" s="123">
        <v>5</v>
      </c>
      <c r="I38" s="112">
        <f t="shared" ref="I38" si="6">H38-F38</f>
        <v>0</v>
      </c>
      <c r="J38" s="255">
        <f>IF(F38=0,"n/a",I38/F38)</f>
        <v>0</v>
      </c>
      <c r="K38" s="268">
        <v>5</v>
      </c>
      <c r="L38" s="272">
        <v>5</v>
      </c>
    </row>
    <row r="39" spans="2:12" ht="13.5" thickBot="1">
      <c r="B39" s="61"/>
      <c r="C39" s="62"/>
      <c r="D39" s="99"/>
      <c r="E39" s="99"/>
      <c r="F39" s="100"/>
      <c r="G39" s="121"/>
      <c r="H39" s="121"/>
      <c r="I39" s="124"/>
      <c r="J39" s="262"/>
      <c r="K39" s="275"/>
      <c r="L39" s="282"/>
    </row>
    <row r="40" spans="2:12">
      <c r="B40" s="3"/>
      <c r="C40" s="3"/>
      <c r="D40" s="3"/>
      <c r="E40" s="3"/>
      <c r="F40" s="3"/>
      <c r="G40" s="3"/>
      <c r="H40" s="3"/>
      <c r="I40" s="3"/>
      <c r="J40" s="3"/>
      <c r="K40" s="7"/>
      <c r="L40" s="7"/>
    </row>
    <row r="41" spans="2:12">
      <c r="B41" s="3"/>
      <c r="C41" s="3"/>
      <c r="D41" s="3"/>
      <c r="E41" s="3"/>
      <c r="F41" s="3"/>
      <c r="G41" s="3"/>
      <c r="H41" s="3"/>
      <c r="I41" s="3"/>
      <c r="J41" s="3"/>
      <c r="K41" s="404"/>
      <c r="L41" s="405"/>
    </row>
    <row r="42" spans="2:12">
      <c r="B42" s="3"/>
      <c r="C42" s="3"/>
      <c r="D42" s="3"/>
      <c r="E42" s="3"/>
      <c r="F42" s="3"/>
      <c r="G42" s="3"/>
      <c r="H42" s="3"/>
      <c r="I42" s="3"/>
      <c r="J42" s="3"/>
      <c r="K42" s="405"/>
      <c r="L42" s="7"/>
    </row>
  </sheetData>
  <mergeCells count="7">
    <mergeCell ref="I8:J8"/>
    <mergeCell ref="B2:L2"/>
    <mergeCell ref="B3:L3"/>
    <mergeCell ref="B4:L4"/>
    <mergeCell ref="I6:J6"/>
    <mergeCell ref="I7:J7"/>
    <mergeCell ref="B7:C8"/>
  </mergeCells>
  <pageMargins left="0.7" right="0.7" top="0.75" bottom="0.75" header="0.3" footer="0.3"/>
  <pageSetup scale="72" orientation="portrait" r:id="rId1"/>
  <headerFooter>
    <oddFooter>&amp;L&amp;F  /  &amp;A&amp;R&amp;D  &amp;T</oddFooter>
  </headerFooter>
  <ignoredErrors>
    <ignoredError sqref="F6:H6 K7:L7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sheetPr enableFormatConditionsCalculation="0">
    <tabColor indexed="15"/>
  </sheetPr>
  <dimension ref="A1:G17"/>
  <sheetViews>
    <sheetView workbookViewId="0">
      <selection activeCell="D6" sqref="D6"/>
    </sheetView>
  </sheetViews>
  <sheetFormatPr defaultRowHeight="12.75"/>
  <cols>
    <col min="2" max="3" width="0" hidden="1" customWidth="1"/>
    <col min="7" max="7" width="55.28515625" customWidth="1"/>
  </cols>
  <sheetData>
    <row r="1" spans="1:7" ht="15.75">
      <c r="A1" s="310"/>
      <c r="B1" s="161"/>
      <c r="C1" s="161"/>
      <c r="D1" s="455" t="s">
        <v>457</v>
      </c>
      <c r="E1" s="456"/>
      <c r="F1" s="457" t="s">
        <v>458</v>
      </c>
      <c r="G1" s="459" t="s">
        <v>459</v>
      </c>
    </row>
    <row r="2" spans="1:7" ht="60">
      <c r="A2" s="311" t="s">
        <v>460</v>
      </c>
      <c r="B2" s="312"/>
      <c r="C2" s="312"/>
      <c r="D2" s="311" t="s">
        <v>461</v>
      </c>
      <c r="E2" s="313" t="s">
        <v>462</v>
      </c>
      <c r="F2" s="458"/>
      <c r="G2" s="460" t="s">
        <v>459</v>
      </c>
    </row>
    <row r="3" spans="1:7" ht="15">
      <c r="A3" s="314"/>
      <c r="B3" s="315"/>
      <c r="C3" s="315"/>
      <c r="D3" s="316"/>
      <c r="E3" s="317"/>
      <c r="F3" s="318"/>
      <c r="G3" s="162"/>
    </row>
    <row r="4" spans="1:7" ht="15">
      <c r="A4" s="319">
        <v>2004</v>
      </c>
      <c r="B4" s="320"/>
      <c r="C4" s="320"/>
      <c r="D4" s="321">
        <v>2.0510000000000002</v>
      </c>
      <c r="E4" s="322">
        <v>13.667999999999999</v>
      </c>
      <c r="F4" s="321">
        <v>15.718999999999999</v>
      </c>
      <c r="G4" s="323" t="s">
        <v>463</v>
      </c>
    </row>
    <row r="5" spans="1:7" ht="15">
      <c r="A5" s="314"/>
      <c r="B5" s="315"/>
      <c r="C5" s="315"/>
      <c r="D5" s="324"/>
      <c r="E5" s="325"/>
      <c r="F5" s="324"/>
      <c r="G5" s="318"/>
    </row>
    <row r="6" spans="1:7" ht="15">
      <c r="A6" s="314">
        <v>2005</v>
      </c>
      <c r="B6" s="315"/>
      <c r="C6" s="315"/>
      <c r="D6" s="324">
        <v>0</v>
      </c>
      <c r="E6" s="325">
        <v>6.5000000000000002E-2</v>
      </c>
      <c r="F6" s="324">
        <f t="shared" ref="F6:F16" si="0">SUM(D6:E6)</f>
        <v>6.5000000000000002E-2</v>
      </c>
      <c r="G6" s="318" t="s">
        <v>464</v>
      </c>
    </row>
    <row r="7" spans="1:7" ht="15">
      <c r="A7" s="319"/>
      <c r="B7" s="320"/>
      <c r="C7" s="320"/>
      <c r="D7" s="326">
        <v>0</v>
      </c>
      <c r="E7" s="327">
        <v>0.629</v>
      </c>
      <c r="F7" s="328">
        <f t="shared" si="0"/>
        <v>0.629</v>
      </c>
      <c r="G7" s="323" t="s">
        <v>465</v>
      </c>
    </row>
    <row r="8" spans="1:7" ht="15">
      <c r="A8" s="314">
        <v>2006</v>
      </c>
      <c r="B8" s="315"/>
      <c r="C8" s="315"/>
      <c r="D8" s="329">
        <v>0</v>
      </c>
      <c r="E8" s="330">
        <v>8.0000000000000002E-3</v>
      </c>
      <c r="F8" s="324">
        <f t="shared" si="0"/>
        <v>8.0000000000000002E-3</v>
      </c>
      <c r="G8" s="318" t="s">
        <v>464</v>
      </c>
    </row>
    <row r="9" spans="1:7" ht="15">
      <c r="A9" s="319"/>
      <c r="B9" s="320"/>
      <c r="C9" s="320"/>
      <c r="D9" s="326">
        <v>0</v>
      </c>
      <c r="E9" s="327">
        <v>0.51700000000000002</v>
      </c>
      <c r="F9" s="328">
        <f t="shared" si="0"/>
        <v>0.51700000000000002</v>
      </c>
      <c r="G9" s="323" t="s">
        <v>466</v>
      </c>
    </row>
    <row r="10" spans="1:7" ht="15">
      <c r="A10" s="331">
        <v>2007</v>
      </c>
      <c r="B10" s="332"/>
      <c r="C10" s="332"/>
      <c r="D10" s="333">
        <v>0.35</v>
      </c>
      <c r="E10" s="334">
        <v>-1.9E-2</v>
      </c>
      <c r="F10" s="335">
        <f t="shared" si="0"/>
        <v>0.33099999999999996</v>
      </c>
      <c r="G10" s="336" t="s">
        <v>467</v>
      </c>
    </row>
    <row r="11" spans="1:7" ht="15">
      <c r="A11" s="314">
        <v>2008</v>
      </c>
      <c r="B11" s="315"/>
      <c r="C11" s="315"/>
      <c r="D11" s="329"/>
      <c r="E11" s="330">
        <v>0.13200000000000001</v>
      </c>
      <c r="F11" s="324">
        <f t="shared" si="0"/>
        <v>0.13200000000000001</v>
      </c>
      <c r="G11" s="318" t="s">
        <v>464</v>
      </c>
    </row>
    <row r="12" spans="1:7" ht="15">
      <c r="A12" s="319"/>
      <c r="B12" s="320"/>
      <c r="C12" s="320"/>
      <c r="D12" s="326">
        <v>-0.35</v>
      </c>
      <c r="E12" s="327">
        <f>-D12</f>
        <v>0.35</v>
      </c>
      <c r="F12" s="328">
        <f t="shared" si="0"/>
        <v>0</v>
      </c>
      <c r="G12" s="323" t="s">
        <v>468</v>
      </c>
    </row>
    <row r="13" spans="1:7" ht="15">
      <c r="A13" s="314">
        <v>2009</v>
      </c>
      <c r="B13" s="315"/>
      <c r="C13" s="315"/>
      <c r="D13" s="329"/>
      <c r="E13" s="330">
        <v>1.4E-2</v>
      </c>
      <c r="F13" s="324">
        <f>SUM(D13:E13)</f>
        <v>1.4E-2</v>
      </c>
      <c r="G13" s="318" t="s">
        <v>464</v>
      </c>
    </row>
    <row r="14" spans="1:7" ht="15">
      <c r="A14" s="319"/>
      <c r="B14" s="320"/>
      <c r="C14" s="320"/>
      <c r="D14" s="326">
        <f>-1.051+0.5</f>
        <v>-0.55099999999999993</v>
      </c>
      <c r="E14" s="327">
        <f>-D14</f>
        <v>0.55099999999999993</v>
      </c>
      <c r="F14" s="326">
        <f t="shared" si="0"/>
        <v>0</v>
      </c>
      <c r="G14" s="323" t="s">
        <v>469</v>
      </c>
    </row>
    <row r="15" spans="1:7" ht="15">
      <c r="A15" s="319">
        <v>2010</v>
      </c>
      <c r="B15" s="320"/>
      <c r="C15" s="320"/>
      <c r="D15" s="326"/>
      <c r="E15" s="326">
        <f>0.007+0.076</f>
        <v>8.3000000000000004E-2</v>
      </c>
      <c r="F15" s="326">
        <f>SUM(D15:E15)</f>
        <v>8.3000000000000004E-2</v>
      </c>
      <c r="G15" s="336" t="s">
        <v>464</v>
      </c>
    </row>
    <row r="16" spans="1:7" ht="15" hidden="1">
      <c r="A16" s="319"/>
      <c r="B16" s="320"/>
      <c r="C16" s="320"/>
      <c r="D16" s="326"/>
      <c r="E16" s="327"/>
      <c r="F16" s="326">
        <f t="shared" si="0"/>
        <v>0</v>
      </c>
      <c r="G16" s="323"/>
    </row>
    <row r="17" spans="1:7" ht="15">
      <c r="A17" s="319"/>
      <c r="B17" s="320"/>
      <c r="C17" s="320"/>
      <c r="D17" s="337">
        <f>SUM(D4:D16)</f>
        <v>1.5000000000000002</v>
      </c>
      <c r="E17" s="337">
        <f>SUM(E4:E16)</f>
        <v>15.997999999999996</v>
      </c>
      <c r="F17" s="337">
        <f>SUM(F4:F16)</f>
        <v>17.497999999999998</v>
      </c>
      <c r="G17" s="323" t="s">
        <v>470</v>
      </c>
    </row>
  </sheetData>
  <mergeCells count="3">
    <mergeCell ref="D1:E1"/>
    <mergeCell ref="F1:F2"/>
    <mergeCell ref="G1:G2"/>
  </mergeCells>
  <phoneticPr fontId="8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 enableFormatConditionsCalculation="0">
    <tabColor indexed="15"/>
  </sheetPr>
  <dimension ref="A1:U34"/>
  <sheetViews>
    <sheetView workbookViewId="0">
      <selection activeCell="V12" sqref="V12"/>
    </sheetView>
  </sheetViews>
  <sheetFormatPr defaultRowHeight="22.5" customHeight="1"/>
  <cols>
    <col min="1" max="1" width="37" style="339" bestFit="1" customWidth="1"/>
    <col min="2" max="2" width="8.28515625" style="339" bestFit="1" customWidth="1"/>
    <col min="3" max="3" width="8.28515625" style="385" customWidth="1"/>
    <col min="4" max="4" width="9.28515625" style="339" bestFit="1" customWidth="1"/>
    <col min="5" max="5" width="8.28515625" style="385" customWidth="1"/>
    <col min="6" max="6" width="9.85546875" style="339" bestFit="1" customWidth="1"/>
    <col min="7" max="7" width="8.7109375" style="385" customWidth="1"/>
    <col min="8" max="8" width="9.5703125" style="385" customWidth="1"/>
    <col min="9" max="9" width="8.42578125" style="385" customWidth="1"/>
    <col min="10" max="10" width="9.7109375" style="339" hidden="1" customWidth="1"/>
    <col min="11" max="13" width="8.42578125" style="385" hidden="1" customWidth="1"/>
    <col min="14" max="14" width="9.7109375" style="339" hidden="1" customWidth="1"/>
    <col min="15" max="15" width="8.7109375" style="385" hidden="1" customWidth="1"/>
    <col min="16" max="16" width="9.7109375" style="339" hidden="1" customWidth="1"/>
    <col min="17" max="17" width="8.85546875" style="385" hidden="1" customWidth="1"/>
    <col min="18" max="18" width="9.7109375" style="339" hidden="1" customWidth="1"/>
    <col min="19" max="19" width="0" style="339" hidden="1" customWidth="1"/>
    <col min="20" max="20" width="9.7109375" style="339" hidden="1" customWidth="1"/>
    <col min="21" max="21" width="0" style="339" hidden="1" customWidth="1"/>
    <col min="22" max="16384" width="9.140625" style="339"/>
  </cols>
  <sheetData>
    <row r="1" spans="1:21" ht="22.5" customHeight="1">
      <c r="A1" s="465" t="s">
        <v>523</v>
      </c>
      <c r="B1" s="466"/>
      <c r="C1" s="466"/>
      <c r="D1" s="466"/>
      <c r="E1" s="466"/>
      <c r="F1" s="466"/>
      <c r="G1" s="466"/>
      <c r="H1" s="466"/>
      <c r="I1" s="466"/>
      <c r="J1" s="466"/>
      <c r="K1" s="466"/>
      <c r="L1" s="466"/>
      <c r="M1" s="466"/>
      <c r="N1" s="466"/>
      <c r="O1" s="466"/>
      <c r="P1" s="466"/>
      <c r="Q1" s="466"/>
      <c r="R1" s="338"/>
    </row>
    <row r="2" spans="1:21" ht="22.5" customHeight="1" thickBot="1">
      <c r="A2" s="467"/>
      <c r="B2" s="468"/>
      <c r="C2" s="468"/>
      <c r="D2" s="468"/>
      <c r="E2" s="468"/>
      <c r="F2" s="468"/>
      <c r="G2" s="468"/>
      <c r="H2" s="468"/>
      <c r="I2" s="468"/>
      <c r="J2" s="468"/>
      <c r="K2" s="468"/>
      <c r="L2" s="468"/>
      <c r="M2" s="468"/>
      <c r="N2" s="468"/>
      <c r="O2" s="468"/>
      <c r="P2" s="468"/>
      <c r="Q2" s="468"/>
      <c r="R2" s="338"/>
    </row>
    <row r="3" spans="1:21" s="341" customFormat="1" ht="30.75" customHeight="1">
      <c r="A3" s="340" t="s">
        <v>471</v>
      </c>
      <c r="B3" s="464" t="s">
        <v>522</v>
      </c>
      <c r="C3" s="463"/>
      <c r="D3" s="461" t="s">
        <v>501</v>
      </c>
      <c r="E3" s="469"/>
      <c r="F3" s="464" t="s">
        <v>500</v>
      </c>
      <c r="G3" s="463"/>
      <c r="H3" s="464" t="s">
        <v>260</v>
      </c>
      <c r="I3" s="463"/>
      <c r="J3" s="461" t="s">
        <v>500</v>
      </c>
      <c r="K3" s="469"/>
      <c r="L3" s="464" t="s">
        <v>260</v>
      </c>
      <c r="M3" s="463"/>
      <c r="N3" s="464" t="s">
        <v>472</v>
      </c>
      <c r="O3" s="463"/>
      <c r="P3" s="461" t="s">
        <v>473</v>
      </c>
      <c r="Q3" s="463"/>
      <c r="R3" s="461" t="s">
        <v>474</v>
      </c>
      <c r="S3" s="462"/>
      <c r="T3" s="461" t="s">
        <v>475</v>
      </c>
      <c r="U3" s="463"/>
    </row>
    <row r="4" spans="1:21" s="348" customFormat="1" ht="22.5" customHeight="1" thickBot="1">
      <c r="A4" s="342"/>
      <c r="B4" s="343" t="s">
        <v>476</v>
      </c>
      <c r="C4" s="344" t="s">
        <v>477</v>
      </c>
      <c r="D4" s="343" t="s">
        <v>476</v>
      </c>
      <c r="E4" s="344" t="s">
        <v>477</v>
      </c>
      <c r="F4" s="343" t="s">
        <v>476</v>
      </c>
      <c r="G4" s="344" t="s">
        <v>477</v>
      </c>
      <c r="H4" s="343" t="s">
        <v>476</v>
      </c>
      <c r="I4" s="344" t="s">
        <v>477</v>
      </c>
      <c r="J4" s="343" t="s">
        <v>476</v>
      </c>
      <c r="K4" s="345" t="s">
        <v>477</v>
      </c>
      <c r="L4" s="343" t="s">
        <v>476</v>
      </c>
      <c r="M4" s="344" t="s">
        <v>477</v>
      </c>
      <c r="N4" s="343" t="s">
        <v>476</v>
      </c>
      <c r="O4" s="344" t="s">
        <v>477</v>
      </c>
      <c r="P4" s="343" t="s">
        <v>476</v>
      </c>
      <c r="Q4" s="345" t="s">
        <v>477</v>
      </c>
      <c r="R4" s="343" t="s">
        <v>476</v>
      </c>
      <c r="S4" s="346" t="s">
        <v>477</v>
      </c>
      <c r="T4" s="347" t="s">
        <v>476</v>
      </c>
      <c r="U4" s="344" t="s">
        <v>477</v>
      </c>
    </row>
    <row r="5" spans="1:21" s="348" customFormat="1" ht="22.5" customHeight="1">
      <c r="A5" s="349" t="s">
        <v>478</v>
      </c>
      <c r="B5" s="343"/>
      <c r="C5" s="350"/>
      <c r="D5" s="343"/>
      <c r="E5" s="350"/>
      <c r="F5" s="343"/>
      <c r="G5" s="352"/>
      <c r="H5" s="386"/>
      <c r="I5" s="350"/>
      <c r="J5" s="347"/>
      <c r="K5" s="386"/>
      <c r="L5" s="390"/>
      <c r="M5" s="391"/>
      <c r="N5" s="343"/>
      <c r="O5" s="351"/>
      <c r="P5" s="343"/>
      <c r="Q5" s="352"/>
      <c r="R5" s="353"/>
      <c r="S5" s="354"/>
      <c r="T5" s="355"/>
      <c r="U5" s="356"/>
    </row>
    <row r="6" spans="1:21" s="7" customFormat="1" ht="22.5" customHeight="1">
      <c r="A6" s="357" t="s">
        <v>479</v>
      </c>
      <c r="B6" s="358">
        <v>26</v>
      </c>
      <c r="C6" s="359"/>
      <c r="D6" s="358">
        <v>26</v>
      </c>
      <c r="E6" s="359"/>
      <c r="F6" s="358"/>
      <c r="G6" s="362"/>
      <c r="H6" s="362">
        <f>B6+D6+F6</f>
        <v>52</v>
      </c>
      <c r="I6" s="359"/>
      <c r="J6" s="361"/>
      <c r="K6" s="387"/>
      <c r="L6" s="392"/>
      <c r="M6" s="393"/>
      <c r="N6" s="358"/>
      <c r="O6" s="360"/>
      <c r="P6" s="358">
        <f t="shared" ref="P6:Q13" si="0">B6+D6+F6+J6+N6</f>
        <v>52</v>
      </c>
      <c r="Q6" s="362">
        <f t="shared" si="0"/>
        <v>0</v>
      </c>
      <c r="R6" s="363"/>
      <c r="S6" s="364"/>
      <c r="T6" s="365">
        <f>P6+R6</f>
        <v>52</v>
      </c>
      <c r="U6" s="366">
        <f>Q6+S6</f>
        <v>0</v>
      </c>
    </row>
    <row r="7" spans="1:21" s="7" customFormat="1" ht="22.5" customHeight="1">
      <c r="A7" s="357" t="s">
        <v>480</v>
      </c>
      <c r="B7" s="358"/>
      <c r="C7" s="359"/>
      <c r="D7" s="358"/>
      <c r="E7" s="359"/>
      <c r="F7" s="358"/>
      <c r="G7" s="362"/>
      <c r="H7" s="362"/>
      <c r="I7" s="359"/>
      <c r="J7" s="361"/>
      <c r="K7" s="387"/>
      <c r="L7" s="392"/>
      <c r="M7" s="393"/>
      <c r="N7" s="358"/>
      <c r="O7" s="360"/>
      <c r="P7" s="358">
        <f t="shared" si="0"/>
        <v>0</v>
      </c>
      <c r="Q7" s="362">
        <f t="shared" si="0"/>
        <v>0</v>
      </c>
      <c r="R7" s="363">
        <f>15+15</f>
        <v>30</v>
      </c>
      <c r="S7" s="364"/>
      <c r="T7" s="365">
        <f t="shared" ref="T7:U27" si="1">P7+R7</f>
        <v>30</v>
      </c>
      <c r="U7" s="366">
        <f t="shared" si="1"/>
        <v>0</v>
      </c>
    </row>
    <row r="8" spans="1:21" s="7" customFormat="1" ht="22.5" customHeight="1">
      <c r="A8" s="367" t="s">
        <v>481</v>
      </c>
      <c r="B8" s="358"/>
      <c r="C8" s="359"/>
      <c r="D8" s="358">
        <v>306</v>
      </c>
      <c r="E8" s="359">
        <v>5.4</v>
      </c>
      <c r="F8" s="358">
        <v>306</v>
      </c>
      <c r="G8" s="362"/>
      <c r="H8" s="362">
        <f t="shared" ref="H8:H17" si="2">B8+D8+F8</f>
        <v>612</v>
      </c>
      <c r="I8" s="359">
        <f>C8+E8+G8</f>
        <v>5.4</v>
      </c>
      <c r="J8" s="361"/>
      <c r="K8" s="387"/>
      <c r="L8" s="392"/>
      <c r="M8" s="393"/>
      <c r="N8" s="358"/>
      <c r="O8" s="360"/>
      <c r="P8" s="358">
        <f t="shared" si="0"/>
        <v>612</v>
      </c>
      <c r="Q8" s="362">
        <f t="shared" si="0"/>
        <v>5.4</v>
      </c>
      <c r="R8" s="363"/>
      <c r="S8" s="364"/>
      <c r="T8" s="365">
        <f t="shared" si="1"/>
        <v>612</v>
      </c>
      <c r="U8" s="366">
        <f t="shared" si="1"/>
        <v>5.4</v>
      </c>
    </row>
    <row r="9" spans="1:21" s="7" customFormat="1" ht="22.5" customHeight="1">
      <c r="A9" s="357" t="s">
        <v>482</v>
      </c>
      <c r="B9" s="358"/>
      <c r="C9" s="359"/>
      <c r="D9" s="358"/>
      <c r="E9" s="359"/>
      <c r="F9" s="358">
        <v>525</v>
      </c>
      <c r="G9" s="362">
        <v>11</v>
      </c>
      <c r="H9" s="362">
        <f t="shared" si="2"/>
        <v>525</v>
      </c>
      <c r="I9" s="359">
        <f>C9+E9+G9</f>
        <v>11</v>
      </c>
      <c r="J9" s="361">
        <v>525</v>
      </c>
      <c r="K9" s="387"/>
      <c r="L9" s="392"/>
      <c r="M9" s="393"/>
      <c r="N9" s="358"/>
      <c r="O9" s="360"/>
      <c r="P9" s="358">
        <f t="shared" si="0"/>
        <v>1050</v>
      </c>
      <c r="Q9" s="362">
        <f t="shared" si="0"/>
        <v>11</v>
      </c>
      <c r="R9" s="363"/>
      <c r="S9" s="364"/>
      <c r="T9" s="365">
        <f t="shared" si="1"/>
        <v>1050</v>
      </c>
      <c r="U9" s="366">
        <f t="shared" si="1"/>
        <v>11</v>
      </c>
    </row>
    <row r="10" spans="1:21" s="7" customFormat="1" ht="22.5" customHeight="1">
      <c r="A10" s="357" t="s">
        <v>483</v>
      </c>
      <c r="B10" s="358"/>
      <c r="C10" s="359"/>
      <c r="D10" s="358"/>
      <c r="E10" s="359"/>
      <c r="F10" s="358"/>
      <c r="G10" s="362"/>
      <c r="H10" s="362"/>
      <c r="I10" s="359"/>
      <c r="J10" s="361"/>
      <c r="K10" s="387"/>
      <c r="L10" s="392"/>
      <c r="M10" s="393"/>
      <c r="N10" s="358"/>
      <c r="O10" s="360"/>
      <c r="P10" s="358">
        <f t="shared" si="0"/>
        <v>0</v>
      </c>
      <c r="Q10" s="362">
        <f t="shared" si="0"/>
        <v>0</v>
      </c>
      <c r="R10" s="363">
        <f>1103+1103</f>
        <v>2206</v>
      </c>
      <c r="S10" s="364">
        <v>18.489999999999998</v>
      </c>
      <c r="T10" s="365">
        <f>P10+R10</f>
        <v>2206</v>
      </c>
      <c r="U10" s="366">
        <f t="shared" si="1"/>
        <v>18.489999999999998</v>
      </c>
    </row>
    <row r="11" spans="1:21" s="7" customFormat="1" ht="22.5" customHeight="1">
      <c r="A11" s="357" t="s">
        <v>484</v>
      </c>
      <c r="B11" s="358"/>
      <c r="C11" s="359"/>
      <c r="D11" s="358"/>
      <c r="E11" s="359"/>
      <c r="F11" s="358"/>
      <c r="G11" s="362"/>
      <c r="H11" s="362"/>
      <c r="I11" s="359"/>
      <c r="J11" s="361">
        <v>511</v>
      </c>
      <c r="K11" s="387">
        <v>11</v>
      </c>
      <c r="L11" s="392"/>
      <c r="M11" s="393"/>
      <c r="N11" s="358">
        <v>511</v>
      </c>
      <c r="O11" s="360"/>
      <c r="P11" s="358">
        <f t="shared" si="0"/>
        <v>1022</v>
      </c>
      <c r="Q11" s="362">
        <f t="shared" si="0"/>
        <v>11</v>
      </c>
      <c r="R11" s="363"/>
      <c r="S11" s="364"/>
      <c r="T11" s="365">
        <f>P11+R11</f>
        <v>1022</v>
      </c>
      <c r="U11" s="366">
        <f t="shared" si="1"/>
        <v>11</v>
      </c>
    </row>
    <row r="12" spans="1:21" s="7" customFormat="1" ht="22.5" customHeight="1">
      <c r="A12" s="367" t="s">
        <v>485</v>
      </c>
      <c r="B12" s="358">
        <v>10</v>
      </c>
      <c r="C12" s="359"/>
      <c r="D12" s="358"/>
      <c r="E12" s="359"/>
      <c r="F12" s="358"/>
      <c r="G12" s="362"/>
      <c r="H12" s="362">
        <f t="shared" si="2"/>
        <v>10</v>
      </c>
      <c r="I12" s="359"/>
      <c r="J12" s="361"/>
      <c r="K12" s="387"/>
      <c r="L12" s="392"/>
      <c r="M12" s="393"/>
      <c r="N12" s="358"/>
      <c r="O12" s="360"/>
      <c r="P12" s="358">
        <f t="shared" si="0"/>
        <v>10</v>
      </c>
      <c r="Q12" s="362">
        <f t="shared" si="0"/>
        <v>0</v>
      </c>
      <c r="R12" s="363"/>
      <c r="S12" s="364"/>
      <c r="T12" s="365">
        <f t="shared" si="1"/>
        <v>10</v>
      </c>
      <c r="U12" s="366">
        <f t="shared" si="1"/>
        <v>0</v>
      </c>
    </row>
    <row r="13" spans="1:21" s="7" customFormat="1" ht="22.5" hidden="1" customHeight="1">
      <c r="A13" s="357" t="s">
        <v>486</v>
      </c>
      <c r="B13" s="358"/>
      <c r="C13" s="359"/>
      <c r="D13" s="358"/>
      <c r="E13" s="359"/>
      <c r="F13" s="358"/>
      <c r="G13" s="362"/>
      <c r="H13" s="362">
        <f t="shared" si="2"/>
        <v>0</v>
      </c>
      <c r="I13" s="359"/>
      <c r="J13" s="361"/>
      <c r="K13" s="387"/>
      <c r="L13" s="392"/>
      <c r="M13" s="393"/>
      <c r="N13" s="358"/>
      <c r="O13" s="360"/>
      <c r="P13" s="358">
        <f t="shared" si="0"/>
        <v>0</v>
      </c>
      <c r="Q13" s="362">
        <f t="shared" si="0"/>
        <v>0</v>
      </c>
      <c r="R13" s="363"/>
      <c r="S13" s="364"/>
      <c r="T13" s="365">
        <f t="shared" si="1"/>
        <v>0</v>
      </c>
      <c r="U13" s="366">
        <f t="shared" si="1"/>
        <v>0</v>
      </c>
    </row>
    <row r="14" spans="1:21" s="7" customFormat="1" ht="22.5" customHeight="1">
      <c r="A14" s="368" t="s">
        <v>524</v>
      </c>
      <c r="B14" s="358"/>
      <c r="C14" s="359"/>
      <c r="D14" s="358"/>
      <c r="E14" s="359"/>
      <c r="F14" s="358"/>
      <c r="G14" s="362"/>
      <c r="H14" s="362"/>
      <c r="I14" s="359"/>
      <c r="J14" s="361"/>
      <c r="K14" s="387"/>
      <c r="L14" s="392"/>
      <c r="M14" s="393"/>
      <c r="N14" s="358"/>
      <c r="O14" s="360"/>
      <c r="P14" s="358">
        <f t="shared" ref="P14:P19" si="3">B14+D14+F14+J14+N14</f>
        <v>0</v>
      </c>
      <c r="Q14" s="362"/>
      <c r="R14" s="363"/>
      <c r="S14" s="364"/>
      <c r="T14" s="365">
        <f t="shared" si="1"/>
        <v>0</v>
      </c>
      <c r="U14" s="366"/>
    </row>
    <row r="15" spans="1:21" s="7" customFormat="1" ht="22.5" customHeight="1">
      <c r="A15" s="357" t="s">
        <v>487</v>
      </c>
      <c r="B15" s="358"/>
      <c r="C15" s="359"/>
      <c r="D15" s="358"/>
      <c r="E15" s="359"/>
      <c r="F15" s="358"/>
      <c r="G15" s="362"/>
      <c r="H15" s="362"/>
      <c r="I15" s="359"/>
      <c r="J15" s="361"/>
      <c r="K15" s="387"/>
      <c r="L15" s="392"/>
      <c r="M15" s="393"/>
      <c r="N15" s="358"/>
      <c r="O15" s="360"/>
      <c r="P15" s="358">
        <f t="shared" si="3"/>
        <v>0</v>
      </c>
      <c r="Q15" s="362">
        <f>C15+E15+G15+K15+O15</f>
        <v>0</v>
      </c>
      <c r="R15" s="363">
        <v>28</v>
      </c>
      <c r="S15" s="364"/>
      <c r="T15" s="365">
        <f t="shared" si="1"/>
        <v>28</v>
      </c>
      <c r="U15" s="366">
        <f>Q15+S15</f>
        <v>0</v>
      </c>
    </row>
    <row r="16" spans="1:21" s="7" customFormat="1" ht="22.5" customHeight="1">
      <c r="A16" s="367" t="s">
        <v>488</v>
      </c>
      <c r="B16" s="358">
        <v>3</v>
      </c>
      <c r="C16" s="359"/>
      <c r="D16" s="358"/>
      <c r="E16" s="359"/>
      <c r="F16" s="358"/>
      <c r="G16" s="362"/>
      <c r="H16" s="362">
        <f t="shared" si="2"/>
        <v>3</v>
      </c>
      <c r="I16" s="359"/>
      <c r="J16" s="361"/>
      <c r="K16" s="387"/>
      <c r="L16" s="392"/>
      <c r="M16" s="393"/>
      <c r="N16" s="358"/>
      <c r="O16" s="360"/>
      <c r="P16" s="358">
        <f t="shared" si="3"/>
        <v>3</v>
      </c>
      <c r="Q16" s="362">
        <f>C16+E16+G16+K16+O16</f>
        <v>0</v>
      </c>
      <c r="R16" s="363"/>
      <c r="S16" s="364"/>
      <c r="T16" s="365">
        <f t="shared" si="1"/>
        <v>3</v>
      </c>
      <c r="U16" s="366">
        <f>Q16+S16</f>
        <v>0</v>
      </c>
    </row>
    <row r="17" spans="1:21" s="7" customFormat="1" ht="22.5" hidden="1" customHeight="1">
      <c r="A17" s="367" t="s">
        <v>480</v>
      </c>
      <c r="B17" s="358"/>
      <c r="C17" s="359"/>
      <c r="D17" s="358"/>
      <c r="E17" s="359"/>
      <c r="F17" s="358"/>
      <c r="G17" s="362"/>
      <c r="H17" s="362">
        <f t="shared" si="2"/>
        <v>0</v>
      </c>
      <c r="I17" s="359"/>
      <c r="J17" s="361"/>
      <c r="K17" s="387"/>
      <c r="L17" s="392"/>
      <c r="M17" s="393"/>
      <c r="N17" s="358"/>
      <c r="O17" s="360"/>
      <c r="P17" s="358">
        <f t="shared" si="3"/>
        <v>0</v>
      </c>
      <c r="Q17" s="362"/>
      <c r="R17" s="369"/>
      <c r="S17" s="370"/>
      <c r="T17" s="365">
        <f t="shared" si="1"/>
        <v>0</v>
      </c>
      <c r="U17" s="366"/>
    </row>
    <row r="18" spans="1:21" s="7" customFormat="1" ht="22.5" customHeight="1">
      <c r="A18" s="367" t="s">
        <v>489</v>
      </c>
      <c r="B18" s="358"/>
      <c r="C18" s="359"/>
      <c r="D18" s="358"/>
      <c r="E18" s="359"/>
      <c r="F18" s="358"/>
      <c r="G18" s="362"/>
      <c r="H18" s="362"/>
      <c r="I18" s="359"/>
      <c r="J18" s="361">
        <v>41</v>
      </c>
      <c r="K18" s="387">
        <v>1.2</v>
      </c>
      <c r="L18" s="392"/>
      <c r="M18" s="393"/>
      <c r="N18" s="358">
        <v>41</v>
      </c>
      <c r="O18" s="360"/>
      <c r="P18" s="358">
        <f t="shared" si="3"/>
        <v>82</v>
      </c>
      <c r="Q18" s="362">
        <f>C18+E18+G18+K18+O18</f>
        <v>1.2</v>
      </c>
      <c r="R18" s="369"/>
      <c r="S18" s="370"/>
      <c r="T18" s="365">
        <f t="shared" si="1"/>
        <v>82</v>
      </c>
      <c r="U18" s="366">
        <f>Q18+S18</f>
        <v>1.2</v>
      </c>
    </row>
    <row r="19" spans="1:21" s="7" customFormat="1" ht="22.5" customHeight="1">
      <c r="A19" s="367" t="s">
        <v>490</v>
      </c>
      <c r="B19" s="358"/>
      <c r="C19" s="359"/>
      <c r="D19" s="358"/>
      <c r="E19" s="359"/>
      <c r="F19" s="358"/>
      <c r="G19" s="362"/>
      <c r="H19" s="362"/>
      <c r="I19" s="359"/>
      <c r="J19" s="361"/>
      <c r="K19" s="387"/>
      <c r="L19" s="392"/>
      <c r="M19" s="393"/>
      <c r="N19" s="358"/>
      <c r="O19" s="360"/>
      <c r="P19" s="358">
        <f t="shared" si="3"/>
        <v>0</v>
      </c>
      <c r="Q19" s="362">
        <f>C19+E19+G19+K19+O19</f>
        <v>0</v>
      </c>
      <c r="R19" s="369">
        <f>218+218</f>
        <v>436</v>
      </c>
      <c r="S19" s="370">
        <v>3.32</v>
      </c>
      <c r="T19" s="365">
        <f t="shared" si="1"/>
        <v>436</v>
      </c>
      <c r="U19" s="366">
        <f>Q19+S19</f>
        <v>3.32</v>
      </c>
    </row>
    <row r="20" spans="1:21" s="7" customFormat="1" ht="22.5" customHeight="1">
      <c r="A20" s="368" t="s">
        <v>491</v>
      </c>
      <c r="B20" s="358"/>
      <c r="C20" s="359"/>
      <c r="D20" s="358"/>
      <c r="E20" s="359"/>
      <c r="F20" s="358"/>
      <c r="G20" s="362"/>
      <c r="H20" s="362"/>
      <c r="I20" s="359"/>
      <c r="J20" s="361"/>
      <c r="K20" s="387"/>
      <c r="L20" s="392"/>
      <c r="M20" s="393"/>
      <c r="N20" s="358"/>
      <c r="O20" s="360"/>
      <c r="P20" s="358"/>
      <c r="Q20" s="362"/>
      <c r="R20" s="369"/>
      <c r="S20" s="370"/>
      <c r="T20" s="365"/>
      <c r="U20" s="366"/>
    </row>
    <row r="21" spans="1:21" s="7" customFormat="1" ht="22.5" hidden="1" customHeight="1">
      <c r="A21" s="367" t="s">
        <v>492</v>
      </c>
      <c r="B21" s="358"/>
      <c r="C21" s="359"/>
      <c r="D21" s="358"/>
      <c r="E21" s="359"/>
      <c r="F21" s="358"/>
      <c r="G21" s="362"/>
      <c r="H21" s="362"/>
      <c r="I21" s="359"/>
      <c r="J21" s="361"/>
      <c r="K21" s="387"/>
      <c r="L21" s="392"/>
      <c r="M21" s="393"/>
      <c r="N21" s="358"/>
      <c r="O21" s="360"/>
      <c r="P21" s="358">
        <f t="shared" ref="P21:Q27" si="4">B21+D21+F21+J21+N21</f>
        <v>0</v>
      </c>
      <c r="Q21" s="362">
        <f t="shared" si="4"/>
        <v>0</v>
      </c>
      <c r="R21" s="369"/>
      <c r="S21" s="370"/>
      <c r="T21" s="365">
        <f t="shared" si="1"/>
        <v>0</v>
      </c>
      <c r="U21" s="366">
        <f t="shared" si="1"/>
        <v>0</v>
      </c>
    </row>
    <row r="22" spans="1:21" s="7" customFormat="1" ht="22.5" hidden="1" customHeight="1">
      <c r="A22" s="367" t="s">
        <v>493</v>
      </c>
      <c r="B22" s="358"/>
      <c r="C22" s="359"/>
      <c r="D22" s="358"/>
      <c r="E22" s="359"/>
      <c r="F22" s="358"/>
      <c r="G22" s="362"/>
      <c r="H22" s="362"/>
      <c r="I22" s="359"/>
      <c r="J22" s="361"/>
      <c r="K22" s="387"/>
      <c r="L22" s="392"/>
      <c r="M22" s="393"/>
      <c r="N22" s="358"/>
      <c r="O22" s="360"/>
      <c r="P22" s="358">
        <f t="shared" si="4"/>
        <v>0</v>
      </c>
      <c r="Q22" s="362">
        <f t="shared" si="4"/>
        <v>0</v>
      </c>
      <c r="R22" s="369"/>
      <c r="S22" s="370"/>
      <c r="T22" s="365">
        <f t="shared" si="1"/>
        <v>0</v>
      </c>
      <c r="U22" s="366">
        <f t="shared" si="1"/>
        <v>0</v>
      </c>
    </row>
    <row r="23" spans="1:21" s="7" customFormat="1" ht="22.5" customHeight="1">
      <c r="A23" s="367" t="s">
        <v>494</v>
      </c>
      <c r="B23" s="358"/>
      <c r="C23" s="359"/>
      <c r="D23" s="358"/>
      <c r="E23" s="359"/>
      <c r="F23" s="358"/>
      <c r="G23" s="362"/>
      <c r="H23" s="362"/>
      <c r="I23" s="359"/>
      <c r="J23" s="361"/>
      <c r="K23" s="387"/>
      <c r="L23" s="392"/>
      <c r="M23" s="393"/>
      <c r="N23" s="358"/>
      <c r="O23" s="360"/>
      <c r="P23" s="358">
        <f t="shared" si="4"/>
        <v>0</v>
      </c>
      <c r="Q23" s="362">
        <f t="shared" si="4"/>
        <v>0</v>
      </c>
      <c r="R23" s="369">
        <f>39+39</f>
        <v>78</v>
      </c>
      <c r="S23" s="370"/>
      <c r="T23" s="365">
        <f t="shared" si="1"/>
        <v>78</v>
      </c>
      <c r="U23" s="366">
        <f t="shared" si="1"/>
        <v>0</v>
      </c>
    </row>
    <row r="24" spans="1:21" s="7" customFormat="1" ht="22.5" customHeight="1">
      <c r="A24" s="367" t="s">
        <v>495</v>
      </c>
      <c r="B24" s="358"/>
      <c r="C24" s="359"/>
      <c r="D24" s="358"/>
      <c r="E24" s="359"/>
      <c r="F24" s="358"/>
      <c r="G24" s="362"/>
      <c r="H24" s="362"/>
      <c r="I24" s="359"/>
      <c r="J24" s="361"/>
      <c r="K24" s="387"/>
      <c r="L24" s="392"/>
      <c r="M24" s="393"/>
      <c r="N24" s="358"/>
      <c r="O24" s="360"/>
      <c r="P24" s="358">
        <f t="shared" si="4"/>
        <v>0</v>
      </c>
      <c r="Q24" s="362">
        <f t="shared" si="4"/>
        <v>0</v>
      </c>
      <c r="R24" s="369">
        <f>27</f>
        <v>27</v>
      </c>
      <c r="S24" s="370">
        <f>4.64-4.64</f>
        <v>0</v>
      </c>
      <c r="T24" s="365">
        <f t="shared" si="1"/>
        <v>27</v>
      </c>
      <c r="U24" s="366">
        <f t="shared" si="1"/>
        <v>0</v>
      </c>
    </row>
    <row r="25" spans="1:21" s="7" customFormat="1" ht="22.5" customHeight="1">
      <c r="A25" s="367" t="s">
        <v>496</v>
      </c>
      <c r="B25" s="358"/>
      <c r="C25" s="359"/>
      <c r="D25" s="358"/>
      <c r="E25" s="359"/>
      <c r="F25" s="358"/>
      <c r="G25" s="362"/>
      <c r="H25" s="362"/>
      <c r="I25" s="359"/>
      <c r="J25" s="361"/>
      <c r="K25" s="387"/>
      <c r="L25" s="392"/>
      <c r="M25" s="393"/>
      <c r="N25" s="358"/>
      <c r="O25" s="360"/>
      <c r="P25" s="358">
        <f t="shared" si="4"/>
        <v>0</v>
      </c>
      <c r="Q25" s="362">
        <f t="shared" si="4"/>
        <v>0</v>
      </c>
      <c r="R25" s="369">
        <f>18+18</f>
        <v>36</v>
      </c>
      <c r="S25" s="370"/>
      <c r="T25" s="365">
        <f t="shared" si="1"/>
        <v>36</v>
      </c>
      <c r="U25" s="366">
        <f t="shared" si="1"/>
        <v>0</v>
      </c>
    </row>
    <row r="26" spans="1:21" s="7" customFormat="1" ht="22.5" customHeight="1">
      <c r="A26" s="367" t="s">
        <v>497</v>
      </c>
      <c r="B26" s="358"/>
      <c r="C26" s="359"/>
      <c r="D26" s="358"/>
      <c r="E26" s="359"/>
      <c r="F26" s="358"/>
      <c r="G26" s="362"/>
      <c r="H26" s="362"/>
      <c r="I26" s="359"/>
      <c r="J26" s="361"/>
      <c r="K26" s="387"/>
      <c r="L26" s="392"/>
      <c r="M26" s="393"/>
      <c r="N26" s="358"/>
      <c r="O26" s="360"/>
      <c r="P26" s="358">
        <f t="shared" si="4"/>
        <v>0</v>
      </c>
      <c r="Q26" s="362">
        <f t="shared" si="4"/>
        <v>0</v>
      </c>
      <c r="R26" s="369">
        <f>35+35</f>
        <v>70</v>
      </c>
      <c r="S26" s="370"/>
      <c r="T26" s="365">
        <f t="shared" si="1"/>
        <v>70</v>
      </c>
      <c r="U26" s="366">
        <f t="shared" si="1"/>
        <v>0</v>
      </c>
    </row>
    <row r="27" spans="1:21" s="7" customFormat="1" ht="22.5" customHeight="1" thickBot="1">
      <c r="A27" s="371" t="s">
        <v>498</v>
      </c>
      <c r="B27" s="372"/>
      <c r="C27" s="373"/>
      <c r="D27" s="372"/>
      <c r="E27" s="373"/>
      <c r="F27" s="372"/>
      <c r="G27" s="376"/>
      <c r="H27" s="396"/>
      <c r="I27" s="397"/>
      <c r="J27" s="375"/>
      <c r="K27" s="388"/>
      <c r="L27" s="394"/>
      <c r="M27" s="395"/>
      <c r="N27" s="372"/>
      <c r="O27" s="374"/>
      <c r="P27" s="372">
        <f t="shared" si="4"/>
        <v>0</v>
      </c>
      <c r="Q27" s="376">
        <f t="shared" si="4"/>
        <v>0</v>
      </c>
      <c r="R27" s="369">
        <f>12+12</f>
        <v>24</v>
      </c>
      <c r="S27" s="370"/>
      <c r="T27" s="365">
        <f t="shared" si="1"/>
        <v>24</v>
      </c>
      <c r="U27" s="366">
        <f t="shared" si="1"/>
        <v>0</v>
      </c>
    </row>
    <row r="28" spans="1:21" s="7" customFormat="1" ht="22.5" customHeight="1" thickBot="1">
      <c r="A28" s="377" t="s">
        <v>499</v>
      </c>
      <c r="B28" s="378">
        <f t="shared" ref="B28:T28" si="5">SUM(B6:B27)</f>
        <v>39</v>
      </c>
      <c r="C28" s="379">
        <f t="shared" si="5"/>
        <v>0</v>
      </c>
      <c r="D28" s="380">
        <f t="shared" si="5"/>
        <v>332</v>
      </c>
      <c r="E28" s="380">
        <f t="shared" si="5"/>
        <v>5.4</v>
      </c>
      <c r="F28" s="380">
        <f t="shared" si="5"/>
        <v>831</v>
      </c>
      <c r="G28" s="380">
        <f t="shared" si="5"/>
        <v>11</v>
      </c>
      <c r="H28" s="380">
        <f>SUM(H6:H27)</f>
        <v>1202</v>
      </c>
      <c r="I28" s="380">
        <f>SUM(I6:I27)</f>
        <v>16.399999999999999</v>
      </c>
      <c r="J28" s="380">
        <f t="shared" si="5"/>
        <v>1077</v>
      </c>
      <c r="K28" s="389">
        <f t="shared" si="5"/>
        <v>12.2</v>
      </c>
      <c r="L28" s="378"/>
      <c r="M28" s="380"/>
      <c r="N28" s="380">
        <f t="shared" si="5"/>
        <v>552</v>
      </c>
      <c r="O28" s="380">
        <f t="shared" si="5"/>
        <v>0</v>
      </c>
      <c r="P28" s="380">
        <f t="shared" si="5"/>
        <v>2831</v>
      </c>
      <c r="Q28" s="379">
        <f t="shared" si="5"/>
        <v>28.599999999999998</v>
      </c>
      <c r="R28" s="380">
        <f t="shared" si="5"/>
        <v>2935</v>
      </c>
      <c r="S28" s="379">
        <f t="shared" si="5"/>
        <v>21.81</v>
      </c>
      <c r="T28" s="379">
        <f t="shared" si="5"/>
        <v>5766</v>
      </c>
      <c r="U28" s="379">
        <f>Q28+S28</f>
        <v>50.41</v>
      </c>
    </row>
    <row r="29" spans="1:21" ht="22.5" customHeight="1">
      <c r="A29" s="381"/>
      <c r="B29" s="382"/>
      <c r="C29" s="383"/>
      <c r="D29" s="382"/>
      <c r="E29" s="382"/>
      <c r="F29" s="382"/>
      <c r="G29" s="382"/>
      <c r="H29" s="382"/>
      <c r="I29" s="382"/>
      <c r="J29" s="382"/>
      <c r="K29" s="382"/>
      <c r="L29" s="382"/>
      <c r="M29" s="382"/>
      <c r="N29" s="382"/>
      <c r="O29" s="382"/>
      <c r="P29" s="382"/>
      <c r="Q29" s="383"/>
      <c r="S29" s="384"/>
      <c r="T29" s="384"/>
      <c r="U29" s="384"/>
    </row>
    <row r="30" spans="1:21" ht="22.5" customHeight="1">
      <c r="A30" s="401" t="s">
        <v>504</v>
      </c>
      <c r="B30" s="402"/>
      <c r="C30" s="384"/>
      <c r="Q30" s="384"/>
      <c r="S30" s="384"/>
      <c r="T30" s="384"/>
      <c r="U30" s="384"/>
    </row>
    <row r="31" spans="1:21" ht="22.5" customHeight="1">
      <c r="A31" s="401" t="s">
        <v>505</v>
      </c>
      <c r="B31" s="402">
        <v>83</v>
      </c>
      <c r="C31" s="384"/>
      <c r="Q31" s="384"/>
      <c r="S31" s="384"/>
      <c r="T31" s="384"/>
      <c r="U31" s="384"/>
    </row>
    <row r="32" spans="1:21" ht="22.5" customHeight="1">
      <c r="A32" s="401" t="s">
        <v>506</v>
      </c>
      <c r="B32" s="402">
        <v>134</v>
      </c>
      <c r="C32" s="384"/>
      <c r="Q32" s="384"/>
      <c r="S32" s="384"/>
      <c r="T32" s="384"/>
      <c r="U32" s="384"/>
    </row>
    <row r="33" spans="1:3" ht="22.5" customHeight="1">
      <c r="A33" s="401" t="s">
        <v>507</v>
      </c>
      <c r="B33" s="402">
        <v>63</v>
      </c>
      <c r="C33" s="384"/>
    </row>
    <row r="34" spans="1:3" ht="22.5" customHeight="1">
      <c r="A34" s="402"/>
      <c r="B34" s="403">
        <f>SUM(B28:B33)</f>
        <v>319</v>
      </c>
      <c r="C34" s="384"/>
    </row>
  </sheetData>
  <mergeCells count="12">
    <mergeCell ref="R3:S3"/>
    <mergeCell ref="T3:U3"/>
    <mergeCell ref="L3:M3"/>
    <mergeCell ref="H3:I3"/>
    <mergeCell ref="A1:Q1"/>
    <mergeCell ref="A2:Q2"/>
    <mergeCell ref="B3:C3"/>
    <mergeCell ref="D3:E3"/>
    <mergeCell ref="F3:G3"/>
    <mergeCell ref="J3:K3"/>
    <mergeCell ref="N3:O3"/>
    <mergeCell ref="P3:Q3"/>
  </mergeCells>
  <phoneticPr fontId="8" type="noConversion"/>
  <printOptions horizontalCentered="1"/>
  <pageMargins left="0" right="0" top="0.98425196850393704" bottom="0.98425196850393704" header="0.51181102362204722" footer="0.51181102362204722"/>
  <pageSetup scale="95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18"/>
  <sheetViews>
    <sheetView showGridLines="0" workbookViewId="0">
      <selection activeCell="D7" sqref="D7"/>
    </sheetView>
  </sheetViews>
  <sheetFormatPr defaultRowHeight="12.75"/>
  <cols>
    <col min="1" max="1" width="2" style="17" customWidth="1"/>
    <col min="2" max="2" width="21.5703125" style="17" customWidth="1"/>
    <col min="3" max="5" width="15.28515625" style="17" customWidth="1"/>
    <col min="6" max="6" width="11.140625" style="17" customWidth="1"/>
    <col min="7" max="7" width="12.5703125" style="17" customWidth="1"/>
    <col min="8" max="8" width="1" style="17" customWidth="1"/>
    <col min="9" max="16384" width="9.140625" style="17"/>
  </cols>
  <sheetData>
    <row r="1" spans="1:13" s="18" customFormat="1" ht="26.25" customHeight="1">
      <c r="A1" s="470"/>
      <c r="B1" s="471"/>
      <c r="C1" s="471"/>
      <c r="D1" s="471"/>
      <c r="E1" s="471"/>
      <c r="F1" s="471"/>
      <c r="G1" s="471"/>
      <c r="H1" s="471"/>
      <c r="I1" s="471"/>
      <c r="J1" s="471"/>
      <c r="K1" s="471"/>
      <c r="L1" s="471"/>
      <c r="M1" s="471"/>
    </row>
    <row r="2" spans="1:13" ht="26.25" customHeight="1">
      <c r="A2" s="472" t="s">
        <v>511</v>
      </c>
      <c r="B2" s="472"/>
      <c r="C2" s="472"/>
      <c r="D2" s="472"/>
      <c r="E2" s="472"/>
      <c r="F2" s="472"/>
      <c r="G2" s="472"/>
      <c r="H2" s="14"/>
      <c r="I2" s="14"/>
      <c r="J2" s="14"/>
      <c r="K2" s="14"/>
      <c r="L2" s="14"/>
      <c r="M2" s="14"/>
    </row>
    <row r="3" spans="1:13" ht="23.25" customHeight="1"/>
    <row r="4" spans="1:13" ht="48" customHeight="1">
      <c r="B4" s="24"/>
      <c r="C4" s="1" t="s">
        <v>512</v>
      </c>
      <c r="D4" s="140" t="s">
        <v>513</v>
      </c>
      <c r="E4" s="1" t="s">
        <v>514</v>
      </c>
      <c r="F4" s="21" t="s">
        <v>515</v>
      </c>
      <c r="G4" s="25"/>
    </row>
    <row r="5" spans="1:13" s="19" customFormat="1" ht="23.25" customHeight="1">
      <c r="B5" s="4" t="s">
        <v>0</v>
      </c>
      <c r="C5" s="6" t="s">
        <v>1</v>
      </c>
      <c r="D5" s="8" t="s">
        <v>1</v>
      </c>
      <c r="E5" s="6" t="s">
        <v>1</v>
      </c>
      <c r="F5" s="144" t="s">
        <v>1</v>
      </c>
      <c r="G5" s="132" t="s">
        <v>11</v>
      </c>
    </row>
    <row r="6" spans="1:13" ht="21" customHeight="1">
      <c r="B6" s="133" t="s">
        <v>3</v>
      </c>
      <c r="C6" s="134"/>
      <c r="D6" s="141" t="e">
        <f>#REF!</f>
        <v>#REF!</v>
      </c>
      <c r="E6" s="134"/>
      <c r="F6" s="145" t="e">
        <f>E6-D6</f>
        <v>#REF!</v>
      </c>
      <c r="G6" s="137" t="e">
        <f>IF(F6=0,0,F6/D6*100)</f>
        <v>#REF!</v>
      </c>
      <c r="I6" s="26"/>
    </row>
    <row r="7" spans="1:13" ht="21" customHeight="1">
      <c r="B7" s="85" t="s">
        <v>6</v>
      </c>
      <c r="C7" s="131"/>
      <c r="D7" s="142" t="e">
        <f>#REF!</f>
        <v>#REF!</v>
      </c>
      <c r="E7" s="131"/>
      <c r="F7" s="146" t="e">
        <f>E7-D7</f>
        <v>#REF!</v>
      </c>
      <c r="G7" s="138" t="e">
        <f>IF(F7=0,0,F7/D7*100)</f>
        <v>#REF!</v>
      </c>
      <c r="I7" s="26"/>
    </row>
    <row r="8" spans="1:13" ht="25.5" customHeight="1">
      <c r="B8" s="133" t="s">
        <v>14</v>
      </c>
      <c r="C8" s="134">
        <f>C6-C7</f>
        <v>0</v>
      </c>
      <c r="D8" s="141" t="e">
        <f>D6-D7</f>
        <v>#REF!</v>
      </c>
      <c r="E8" s="134">
        <f>E6-E7</f>
        <v>0</v>
      </c>
      <c r="F8" s="145" t="e">
        <f>E8-D8</f>
        <v>#REF!</v>
      </c>
      <c r="G8" s="137" t="e">
        <f>IF(F8=0,0,F8/D8*100)</f>
        <v>#REF!</v>
      </c>
      <c r="I8" s="26"/>
    </row>
    <row r="9" spans="1:13" ht="25.5" customHeight="1">
      <c r="B9" s="135" t="s">
        <v>5</v>
      </c>
      <c r="C9" s="136"/>
      <c r="D9" s="143" t="e">
        <f>#REF!</f>
        <v>#REF!</v>
      </c>
      <c r="E9" s="148"/>
      <c r="F9" s="147" t="e">
        <f>E9-D9</f>
        <v>#REF!</v>
      </c>
      <c r="G9" s="139" t="e">
        <f>IF(F9=0,0,F9/D9*100)</f>
        <v>#REF!</v>
      </c>
      <c r="I9" s="26"/>
    </row>
    <row r="10" spans="1:13">
      <c r="B10" s="473" t="s">
        <v>516</v>
      </c>
      <c r="C10" s="474"/>
      <c r="D10" s="474"/>
      <c r="E10" s="474"/>
      <c r="F10" s="474"/>
      <c r="G10" s="474"/>
    </row>
    <row r="11" spans="1:13">
      <c r="B11" s="475"/>
      <c r="C11" s="475"/>
      <c r="D11" s="475"/>
      <c r="E11" s="475"/>
      <c r="F11" s="475"/>
      <c r="G11" s="475"/>
    </row>
    <row r="15" spans="1:13" ht="15.75">
      <c r="B15" s="10"/>
      <c r="C15" s="10"/>
      <c r="D15" s="10"/>
      <c r="E15" s="11"/>
      <c r="K15" s="9"/>
    </row>
    <row r="16" spans="1:13" ht="15.75">
      <c r="K16" s="27"/>
    </row>
    <row r="17" spans="11:11" ht="15.75">
      <c r="K17" s="27"/>
    </row>
    <row r="18" spans="11:11" ht="15.75">
      <c r="K18" s="27"/>
    </row>
  </sheetData>
  <mergeCells count="3">
    <mergeCell ref="A1:M1"/>
    <mergeCell ref="A2:G2"/>
    <mergeCell ref="B10:G11"/>
  </mergeCells>
  <phoneticPr fontId="8" type="noConversion"/>
  <printOptions horizontalCentered="1"/>
  <pageMargins left="0.47244094488188981" right="0.47244094488188981" top="0.98425196850393704" bottom="0.98425196850393704" header="0.51181102362204722" footer="0.51181102362204722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V269"/>
  <sheetViews>
    <sheetView zoomScale="75" zoomScaleNormal="75" workbookViewId="0">
      <pane ySplit="5" topLeftCell="A6" activePane="bottomLeft" state="frozen"/>
      <selection pane="bottomLeft" activeCell="C254" sqref="C254"/>
    </sheetView>
  </sheetViews>
  <sheetFormatPr defaultColWidth="8.85546875" defaultRowHeight="12.75"/>
  <cols>
    <col min="1" max="1" width="67.7109375" customWidth="1"/>
    <col min="2" max="2" width="15.85546875" style="200" customWidth="1"/>
    <col min="3" max="6" width="12.7109375" style="159" customWidth="1"/>
    <col min="7" max="7" width="17.28515625" style="159" customWidth="1"/>
    <col min="8" max="8" width="17" style="159" customWidth="1"/>
    <col min="9" max="16384" width="8.85546875" style="159"/>
  </cols>
  <sheetData>
    <row r="1" spans="1:22" ht="18">
      <c r="A1" s="165" t="s">
        <v>45</v>
      </c>
      <c r="B1" s="191"/>
      <c r="C1" s="165"/>
      <c r="D1" s="166"/>
      <c r="E1" s="166"/>
      <c r="F1" s="166"/>
      <c r="G1" s="166"/>
      <c r="H1" s="166"/>
      <c r="I1" s="166"/>
      <c r="J1" s="166"/>
      <c r="K1" s="166"/>
      <c r="L1" s="166"/>
      <c r="M1" s="166"/>
      <c r="N1" s="166"/>
      <c r="O1" s="166"/>
      <c r="P1" s="166"/>
      <c r="Q1" s="166"/>
      <c r="R1" s="166"/>
      <c r="S1" s="166"/>
      <c r="T1" s="166"/>
      <c r="U1" s="166"/>
      <c r="V1" s="166"/>
    </row>
    <row r="2" spans="1:22" ht="18">
      <c r="A2" s="165" t="s">
        <v>46</v>
      </c>
      <c r="B2" s="191"/>
      <c r="C2" s="165"/>
      <c r="D2" s="166"/>
      <c r="E2" s="166"/>
      <c r="F2" s="166"/>
      <c r="G2" s="166"/>
      <c r="H2" s="166"/>
      <c r="I2" s="166"/>
      <c r="J2" s="166"/>
      <c r="K2" s="166"/>
      <c r="L2" s="166"/>
      <c r="M2" s="166"/>
      <c r="N2" s="166"/>
      <c r="O2" s="166"/>
      <c r="P2" s="166"/>
      <c r="Q2" s="166"/>
      <c r="R2" s="166"/>
      <c r="S2" s="166"/>
      <c r="T2" s="166"/>
      <c r="U2" s="166"/>
      <c r="V2" s="166"/>
    </row>
    <row r="4" spans="1:22" ht="15.75">
      <c r="A4" s="477" t="s">
        <v>8</v>
      </c>
      <c r="B4" s="478" t="s">
        <v>261</v>
      </c>
      <c r="C4" s="477" t="s">
        <v>47</v>
      </c>
      <c r="D4" s="477"/>
      <c r="E4" s="477" t="s">
        <v>508</v>
      </c>
      <c r="F4" s="477"/>
      <c r="G4" s="476" t="s">
        <v>509</v>
      </c>
      <c r="H4" s="476" t="s">
        <v>510</v>
      </c>
    </row>
    <row r="5" spans="1:22" ht="48" customHeight="1">
      <c r="A5" s="477"/>
      <c r="B5" s="479"/>
      <c r="C5" s="167">
        <v>2011</v>
      </c>
      <c r="D5" s="167">
        <v>2012</v>
      </c>
      <c r="E5" s="167">
        <v>2011</v>
      </c>
      <c r="F5" s="167">
        <v>2012</v>
      </c>
      <c r="G5" s="476"/>
      <c r="H5" s="476"/>
    </row>
    <row r="6" spans="1:22" hidden="1">
      <c r="A6" s="168" t="s">
        <v>48</v>
      </c>
      <c r="B6" s="192"/>
      <c r="C6" s="169"/>
      <c r="D6" s="169"/>
      <c r="E6" s="170">
        <f>SUM(C6:C8)</f>
        <v>703.2</v>
      </c>
      <c r="F6" s="170">
        <f>SUM(D6:D8)</f>
        <v>35</v>
      </c>
      <c r="H6" s="160"/>
    </row>
    <row r="7" spans="1:22" hidden="1">
      <c r="A7" s="171" t="s">
        <v>49</v>
      </c>
      <c r="B7" s="193" t="s">
        <v>262</v>
      </c>
      <c r="C7" s="172">
        <v>668.2</v>
      </c>
      <c r="D7" s="172">
        <v>0</v>
      </c>
      <c r="E7" s="173"/>
      <c r="F7" s="173"/>
      <c r="H7" s="160"/>
    </row>
    <row r="8" spans="1:22" hidden="1">
      <c r="A8" s="174" t="s">
        <v>50</v>
      </c>
      <c r="B8" s="194" t="s">
        <v>263</v>
      </c>
      <c r="C8" s="172">
        <v>35</v>
      </c>
      <c r="D8" s="172">
        <v>35</v>
      </c>
      <c r="E8" s="173"/>
      <c r="F8" s="173"/>
      <c r="H8" s="160"/>
    </row>
    <row r="9" spans="1:22" hidden="1">
      <c r="A9" s="178" t="s">
        <v>52</v>
      </c>
      <c r="B9" s="195"/>
      <c r="C9" s="169"/>
      <c r="D9" s="169"/>
      <c r="E9" s="170">
        <f>SUM(C9:C13)</f>
        <v>14420.2</v>
      </c>
      <c r="F9" s="170">
        <f>SUM(D9:D13)</f>
        <v>28764.6</v>
      </c>
      <c r="H9" s="160"/>
    </row>
    <row r="10" spans="1:22" hidden="1">
      <c r="A10" s="174" t="s">
        <v>50</v>
      </c>
      <c r="B10" s="194" t="s">
        <v>265</v>
      </c>
      <c r="C10" s="172">
        <v>995.7</v>
      </c>
      <c r="D10" s="172">
        <v>1025.7</v>
      </c>
      <c r="E10" s="173"/>
      <c r="F10" s="173"/>
      <c r="H10" s="160"/>
    </row>
    <row r="11" spans="1:22" hidden="1">
      <c r="A11" s="174" t="s">
        <v>53</v>
      </c>
      <c r="B11" s="194" t="s">
        <v>266</v>
      </c>
      <c r="C11" s="172">
        <v>6218.2</v>
      </c>
      <c r="D11" s="172">
        <v>6404.7</v>
      </c>
      <c r="E11" s="173"/>
      <c r="F11" s="173"/>
      <c r="H11" s="160"/>
    </row>
    <row r="12" spans="1:22" hidden="1">
      <c r="A12" s="174" t="s">
        <v>51</v>
      </c>
      <c r="B12" s="194" t="s">
        <v>264</v>
      </c>
      <c r="C12" s="172">
        <v>7206.3</v>
      </c>
      <c r="D12" s="172">
        <v>0</v>
      </c>
      <c r="E12" s="173"/>
      <c r="F12" s="173"/>
      <c r="H12" s="160"/>
    </row>
    <row r="13" spans="1:22" hidden="1">
      <c r="A13" s="175" t="s">
        <v>54</v>
      </c>
      <c r="B13" s="194" t="s">
        <v>267</v>
      </c>
      <c r="C13" s="176">
        <v>0</v>
      </c>
      <c r="D13" s="176">
        <v>21334.2</v>
      </c>
      <c r="E13" s="177"/>
      <c r="F13" s="177"/>
      <c r="H13" s="160"/>
    </row>
    <row r="14" spans="1:22" hidden="1">
      <c r="A14" s="178" t="s">
        <v>55</v>
      </c>
      <c r="B14" s="204"/>
      <c r="C14" s="169"/>
      <c r="D14" s="169"/>
      <c r="E14" s="170">
        <f>C15</f>
        <v>-538.20000000000005</v>
      </c>
      <c r="F14" s="170">
        <f>D15</f>
        <v>0</v>
      </c>
      <c r="H14" s="160"/>
    </row>
    <row r="15" spans="1:22" ht="25.5" hidden="1">
      <c r="A15" s="175" t="s">
        <v>56</v>
      </c>
      <c r="B15" s="205" t="s">
        <v>268</v>
      </c>
      <c r="C15" s="176">
        <v>-538.20000000000005</v>
      </c>
      <c r="D15" s="176">
        <v>0</v>
      </c>
      <c r="E15" s="177"/>
      <c r="F15" s="177"/>
      <c r="H15" s="160"/>
    </row>
    <row r="16" spans="1:22" hidden="1">
      <c r="A16" s="178" t="s">
        <v>57</v>
      </c>
      <c r="B16" s="206"/>
      <c r="C16" s="169"/>
      <c r="D16" s="169"/>
      <c r="E16" s="170">
        <f>SUM(C17:C19)</f>
        <v>30.900000000000006</v>
      </c>
      <c r="F16" s="170">
        <f>SUM(D17:D19)</f>
        <v>0</v>
      </c>
      <c r="H16" s="160"/>
    </row>
    <row r="17" spans="1:8" hidden="1">
      <c r="A17" s="174" t="s">
        <v>58</v>
      </c>
      <c r="B17" s="194" t="s">
        <v>269</v>
      </c>
      <c r="C17" s="172">
        <v>110.9</v>
      </c>
      <c r="D17" s="172">
        <v>0</v>
      </c>
      <c r="E17" s="173"/>
      <c r="F17" s="173"/>
      <c r="H17" s="160"/>
    </row>
    <row r="18" spans="1:8" hidden="1">
      <c r="A18" s="174" t="s">
        <v>59</v>
      </c>
      <c r="B18" s="194" t="s">
        <v>270</v>
      </c>
      <c r="C18" s="172">
        <v>-230</v>
      </c>
      <c r="D18" s="172">
        <v>0</v>
      </c>
      <c r="E18" s="173"/>
      <c r="F18" s="173"/>
      <c r="H18" s="160"/>
    </row>
    <row r="19" spans="1:8" hidden="1">
      <c r="A19" s="175" t="s">
        <v>60</v>
      </c>
      <c r="B19" s="207" t="s">
        <v>271</v>
      </c>
      <c r="C19" s="176">
        <v>150</v>
      </c>
      <c r="D19" s="176">
        <v>0</v>
      </c>
      <c r="E19" s="177"/>
      <c r="F19" s="177"/>
      <c r="H19" s="160"/>
    </row>
    <row r="20" spans="1:8" hidden="1">
      <c r="A20" s="178" t="s">
        <v>61</v>
      </c>
      <c r="B20" s="208"/>
      <c r="C20" s="169"/>
      <c r="D20" s="169"/>
      <c r="E20" s="170">
        <f>SUM(C20:C23)</f>
        <v>551.59999999999991</v>
      </c>
      <c r="F20" s="170">
        <f>SUM(D20:D23)</f>
        <v>365.6</v>
      </c>
      <c r="H20" s="160"/>
    </row>
    <row r="21" spans="1:8" hidden="1">
      <c r="A21" s="174" t="s">
        <v>62</v>
      </c>
      <c r="B21" s="194" t="s">
        <v>272</v>
      </c>
      <c r="C21" s="172">
        <v>124</v>
      </c>
      <c r="D21" s="172">
        <v>0</v>
      </c>
      <c r="E21" s="173"/>
      <c r="F21" s="173"/>
      <c r="H21" s="160"/>
    </row>
    <row r="22" spans="1:8" hidden="1">
      <c r="A22" s="174" t="s">
        <v>63</v>
      </c>
      <c r="B22" s="194" t="s">
        <v>273</v>
      </c>
      <c r="C22" s="172">
        <v>72.7</v>
      </c>
      <c r="D22" s="172">
        <v>0</v>
      </c>
      <c r="E22" s="173"/>
      <c r="F22" s="173"/>
      <c r="H22" s="160"/>
    </row>
    <row r="23" spans="1:8" hidden="1">
      <c r="A23" s="175" t="s">
        <v>50</v>
      </c>
      <c r="B23" s="205" t="s">
        <v>274</v>
      </c>
      <c r="C23" s="176">
        <v>354.9</v>
      </c>
      <c r="D23" s="176">
        <v>365.6</v>
      </c>
      <c r="E23" s="177"/>
      <c r="F23" s="177"/>
      <c r="H23" s="160"/>
    </row>
    <row r="24" spans="1:8" hidden="1">
      <c r="A24" s="178" t="s">
        <v>64</v>
      </c>
      <c r="B24" s="206"/>
      <c r="C24" s="169"/>
      <c r="D24" s="169"/>
      <c r="E24" s="170">
        <f>SUM(C24:C26)</f>
        <v>1051.8</v>
      </c>
      <c r="F24" s="170">
        <f>SUM(D24:D26)</f>
        <v>900</v>
      </c>
      <c r="H24" s="160"/>
    </row>
    <row r="25" spans="1:8" hidden="1">
      <c r="A25" s="174" t="s">
        <v>65</v>
      </c>
      <c r="B25" s="194" t="s">
        <v>275</v>
      </c>
      <c r="C25" s="172">
        <v>151.80000000000001</v>
      </c>
      <c r="D25" s="172">
        <v>0</v>
      </c>
      <c r="E25" s="173"/>
      <c r="F25" s="173"/>
      <c r="H25" s="160"/>
    </row>
    <row r="26" spans="1:8" hidden="1">
      <c r="A26" s="175" t="s">
        <v>66</v>
      </c>
      <c r="B26" s="207" t="s">
        <v>276</v>
      </c>
      <c r="C26" s="176">
        <v>900</v>
      </c>
      <c r="D26" s="176">
        <v>900</v>
      </c>
      <c r="E26" s="177"/>
      <c r="F26" s="177"/>
      <c r="H26" s="160"/>
    </row>
    <row r="27" spans="1:8" hidden="1">
      <c r="A27" s="178" t="s">
        <v>67</v>
      </c>
      <c r="B27" s="208"/>
      <c r="C27" s="169"/>
      <c r="D27" s="169"/>
      <c r="E27" s="170">
        <f>SUM(C27:C72)</f>
        <v>4804.3000000000011</v>
      </c>
      <c r="F27" s="170">
        <f>SUM(D27:D72)</f>
        <v>0</v>
      </c>
      <c r="H27" s="160"/>
    </row>
    <row r="28" spans="1:8" hidden="1">
      <c r="A28" s="174" t="s">
        <v>68</v>
      </c>
      <c r="B28" s="194" t="s">
        <v>277</v>
      </c>
      <c r="C28" s="172">
        <v>-42.3</v>
      </c>
      <c r="D28" s="172">
        <v>0</v>
      </c>
      <c r="E28" s="173"/>
      <c r="F28" s="173"/>
      <c r="H28" s="160"/>
    </row>
    <row r="29" spans="1:8" hidden="1">
      <c r="A29" s="174" t="s">
        <v>69</v>
      </c>
      <c r="B29" s="194" t="s">
        <v>278</v>
      </c>
      <c r="C29" s="172">
        <v>-26.9</v>
      </c>
      <c r="D29" s="172">
        <v>0</v>
      </c>
      <c r="E29" s="173"/>
      <c r="F29" s="173"/>
      <c r="H29" s="160"/>
    </row>
    <row r="30" spans="1:8" hidden="1">
      <c r="A30" s="174" t="s">
        <v>70</v>
      </c>
      <c r="B30" s="194" t="s">
        <v>279</v>
      </c>
      <c r="C30" s="172">
        <v>-24.3</v>
      </c>
      <c r="D30" s="172">
        <v>0</v>
      </c>
      <c r="E30" s="173"/>
      <c r="F30" s="173"/>
      <c r="H30" s="160"/>
    </row>
    <row r="31" spans="1:8" hidden="1">
      <c r="A31" s="174" t="s">
        <v>71</v>
      </c>
      <c r="B31" s="194" t="s">
        <v>280</v>
      </c>
      <c r="C31" s="172">
        <v>-8.8000000000000007</v>
      </c>
      <c r="D31" s="172">
        <v>0</v>
      </c>
      <c r="E31" s="173"/>
      <c r="F31" s="173"/>
      <c r="H31" s="160"/>
    </row>
    <row r="32" spans="1:8" hidden="1">
      <c r="A32" s="174" t="s">
        <v>72</v>
      </c>
      <c r="B32" s="194" t="s">
        <v>281</v>
      </c>
      <c r="C32" s="172">
        <v>-88.4</v>
      </c>
      <c r="D32" s="172">
        <v>0</v>
      </c>
      <c r="E32" s="173"/>
      <c r="F32" s="173"/>
      <c r="H32" s="160"/>
    </row>
    <row r="33" spans="1:8" hidden="1">
      <c r="A33" s="174" t="s">
        <v>73</v>
      </c>
      <c r="B33" s="194" t="s">
        <v>282</v>
      </c>
      <c r="C33" s="172">
        <v>-45.1</v>
      </c>
      <c r="D33" s="172">
        <v>0</v>
      </c>
      <c r="E33" s="173"/>
      <c r="F33" s="173"/>
      <c r="H33" s="160"/>
    </row>
    <row r="34" spans="1:8" hidden="1">
      <c r="A34" s="174" t="s">
        <v>74</v>
      </c>
      <c r="B34" s="194" t="s">
        <v>283</v>
      </c>
      <c r="C34" s="172">
        <v>-50</v>
      </c>
      <c r="D34" s="172">
        <v>0</v>
      </c>
      <c r="E34" s="173"/>
      <c r="F34" s="173"/>
      <c r="H34" s="160"/>
    </row>
    <row r="35" spans="1:8" hidden="1">
      <c r="A35" s="174" t="s">
        <v>75</v>
      </c>
      <c r="B35" s="194" t="s">
        <v>284</v>
      </c>
      <c r="C35" s="172">
        <v>2000</v>
      </c>
      <c r="D35" s="172">
        <v>0</v>
      </c>
      <c r="E35" s="173"/>
      <c r="F35" s="173"/>
      <c r="H35" s="160"/>
    </row>
    <row r="36" spans="1:8" hidden="1">
      <c r="A36" s="174" t="s">
        <v>76</v>
      </c>
      <c r="B36" s="194" t="s">
        <v>285</v>
      </c>
      <c r="C36" s="172">
        <v>364.7</v>
      </c>
      <c r="D36" s="172">
        <v>0</v>
      </c>
      <c r="E36" s="173"/>
      <c r="F36" s="173"/>
      <c r="H36" s="160"/>
    </row>
    <row r="37" spans="1:8" hidden="1">
      <c r="A37" s="174" t="s">
        <v>77</v>
      </c>
      <c r="B37" s="194" t="s">
        <v>286</v>
      </c>
      <c r="C37" s="172">
        <v>823.7</v>
      </c>
      <c r="D37" s="172">
        <v>0</v>
      </c>
      <c r="E37" s="173"/>
      <c r="F37" s="173"/>
      <c r="H37" s="160"/>
    </row>
    <row r="38" spans="1:8" hidden="1">
      <c r="A38" s="174" t="s">
        <v>78</v>
      </c>
      <c r="B38" s="194" t="s">
        <v>287</v>
      </c>
      <c r="C38" s="172">
        <v>-86.1</v>
      </c>
      <c r="D38" s="172">
        <v>0</v>
      </c>
      <c r="E38" s="173"/>
      <c r="F38" s="173"/>
      <c r="H38" s="160"/>
    </row>
    <row r="39" spans="1:8" hidden="1">
      <c r="A39" s="174" t="s">
        <v>79</v>
      </c>
      <c r="B39" s="194" t="s">
        <v>288</v>
      </c>
      <c r="C39" s="172">
        <v>-85.7</v>
      </c>
      <c r="D39" s="172">
        <v>0</v>
      </c>
      <c r="E39" s="173"/>
      <c r="F39" s="173"/>
      <c r="H39" s="160"/>
    </row>
    <row r="40" spans="1:8" hidden="1">
      <c r="A40" s="174" t="s">
        <v>80</v>
      </c>
      <c r="B40" s="194" t="s">
        <v>289</v>
      </c>
      <c r="C40" s="172">
        <v>-47.7</v>
      </c>
      <c r="D40" s="172">
        <v>0</v>
      </c>
      <c r="E40" s="173"/>
      <c r="F40" s="173"/>
      <c r="H40" s="160"/>
    </row>
    <row r="41" spans="1:8" hidden="1">
      <c r="A41" s="174" t="s">
        <v>81</v>
      </c>
      <c r="B41" s="194" t="s">
        <v>290</v>
      </c>
      <c r="C41" s="172">
        <v>474.5</v>
      </c>
      <c r="D41" s="172">
        <v>0</v>
      </c>
      <c r="E41" s="173"/>
      <c r="F41" s="173"/>
      <c r="H41" s="160"/>
    </row>
    <row r="42" spans="1:8" hidden="1">
      <c r="A42" s="174" t="s">
        <v>82</v>
      </c>
      <c r="B42" s="194" t="s">
        <v>291</v>
      </c>
      <c r="C42" s="172">
        <v>102</v>
      </c>
      <c r="D42" s="172">
        <v>0</v>
      </c>
      <c r="E42" s="173"/>
      <c r="F42" s="173"/>
      <c r="H42" s="160"/>
    </row>
    <row r="43" spans="1:8" hidden="1">
      <c r="A43" s="174" t="s">
        <v>83</v>
      </c>
      <c r="B43" s="194" t="s">
        <v>292</v>
      </c>
      <c r="C43" s="172">
        <v>182.3</v>
      </c>
      <c r="D43" s="172">
        <v>0</v>
      </c>
      <c r="E43" s="173"/>
      <c r="F43" s="173"/>
      <c r="H43" s="160"/>
    </row>
    <row r="44" spans="1:8" hidden="1">
      <c r="A44" s="174" t="s">
        <v>84</v>
      </c>
      <c r="B44" s="194" t="s">
        <v>293</v>
      </c>
      <c r="C44" s="172">
        <v>154</v>
      </c>
      <c r="D44" s="172">
        <v>0</v>
      </c>
      <c r="E44" s="173"/>
      <c r="F44" s="173"/>
      <c r="H44" s="160"/>
    </row>
    <row r="45" spans="1:8" hidden="1">
      <c r="A45" s="174" t="s">
        <v>85</v>
      </c>
      <c r="B45" s="194" t="s">
        <v>294</v>
      </c>
      <c r="C45" s="172">
        <v>42.3</v>
      </c>
      <c r="D45" s="172">
        <v>0</v>
      </c>
      <c r="E45" s="173"/>
      <c r="F45" s="173"/>
      <c r="H45" s="160"/>
    </row>
    <row r="46" spans="1:8" hidden="1">
      <c r="A46" s="174" t="s">
        <v>86</v>
      </c>
      <c r="B46" s="194" t="s">
        <v>295</v>
      </c>
      <c r="C46" s="172">
        <v>82.6</v>
      </c>
      <c r="D46" s="172">
        <v>0</v>
      </c>
      <c r="E46" s="173"/>
      <c r="F46" s="173"/>
      <c r="H46" s="160"/>
    </row>
    <row r="47" spans="1:8" hidden="1">
      <c r="A47" s="174" t="s">
        <v>87</v>
      </c>
      <c r="B47" s="194" t="s">
        <v>296</v>
      </c>
      <c r="C47" s="172">
        <v>44.6</v>
      </c>
      <c r="D47" s="172">
        <v>0</v>
      </c>
      <c r="E47" s="173"/>
      <c r="F47" s="173"/>
      <c r="H47" s="160"/>
    </row>
    <row r="48" spans="1:8" hidden="1">
      <c r="A48" s="174" t="s">
        <v>88</v>
      </c>
      <c r="B48" s="194" t="s">
        <v>297</v>
      </c>
      <c r="C48" s="172">
        <v>27.8</v>
      </c>
      <c r="D48" s="172">
        <v>0</v>
      </c>
      <c r="E48" s="173"/>
      <c r="F48" s="173"/>
      <c r="H48" s="160"/>
    </row>
    <row r="49" spans="1:8" hidden="1">
      <c r="A49" s="174" t="s">
        <v>89</v>
      </c>
      <c r="B49" s="194" t="s">
        <v>298</v>
      </c>
      <c r="C49" s="172">
        <v>26.9</v>
      </c>
      <c r="D49" s="172">
        <v>0</v>
      </c>
      <c r="E49" s="173"/>
      <c r="F49" s="173"/>
      <c r="H49" s="160"/>
    </row>
    <row r="50" spans="1:8" hidden="1">
      <c r="A50" s="174" t="s">
        <v>70</v>
      </c>
      <c r="B50" s="194" t="s">
        <v>299</v>
      </c>
      <c r="C50" s="172">
        <v>24.3</v>
      </c>
      <c r="D50" s="172">
        <v>0</v>
      </c>
      <c r="E50" s="173"/>
      <c r="F50" s="173"/>
      <c r="H50" s="160"/>
    </row>
    <row r="51" spans="1:8" hidden="1">
      <c r="A51" s="174" t="s">
        <v>90</v>
      </c>
      <c r="B51" s="194" t="s">
        <v>300</v>
      </c>
      <c r="C51" s="172">
        <v>20.6</v>
      </c>
      <c r="D51" s="172">
        <v>0</v>
      </c>
      <c r="E51" s="173"/>
      <c r="F51" s="173"/>
      <c r="H51" s="160"/>
    </row>
    <row r="52" spans="1:8" hidden="1">
      <c r="A52" s="174" t="s">
        <v>71</v>
      </c>
      <c r="B52" s="194" t="s">
        <v>301</v>
      </c>
      <c r="C52" s="172">
        <v>8.8000000000000007</v>
      </c>
      <c r="D52" s="172">
        <v>0</v>
      </c>
      <c r="E52" s="173"/>
      <c r="F52" s="173"/>
      <c r="H52" s="160"/>
    </row>
    <row r="53" spans="1:8" hidden="1">
      <c r="A53" s="174" t="s">
        <v>91</v>
      </c>
      <c r="B53" s="194" t="s">
        <v>302</v>
      </c>
      <c r="C53" s="172">
        <v>7</v>
      </c>
      <c r="D53" s="172">
        <v>0</v>
      </c>
      <c r="E53" s="173"/>
      <c r="F53" s="173"/>
      <c r="H53" s="160"/>
    </row>
    <row r="54" spans="1:8" hidden="1">
      <c r="A54" s="174" t="s">
        <v>92</v>
      </c>
      <c r="B54" s="194" t="s">
        <v>303</v>
      </c>
      <c r="C54" s="172">
        <v>120</v>
      </c>
      <c r="D54" s="172">
        <v>0</v>
      </c>
      <c r="E54" s="173"/>
      <c r="F54" s="173"/>
      <c r="H54" s="160"/>
    </row>
    <row r="55" spans="1:8" hidden="1">
      <c r="A55" s="174" t="s">
        <v>93</v>
      </c>
      <c r="B55" s="194" t="s">
        <v>304</v>
      </c>
      <c r="C55" s="172">
        <v>1</v>
      </c>
      <c r="D55" s="172">
        <v>0</v>
      </c>
      <c r="E55" s="173"/>
      <c r="F55" s="173"/>
      <c r="H55" s="160"/>
    </row>
    <row r="56" spans="1:8" hidden="1">
      <c r="A56" s="174" t="s">
        <v>94</v>
      </c>
      <c r="B56" s="194" t="s">
        <v>305</v>
      </c>
      <c r="C56" s="172">
        <v>7.6</v>
      </c>
      <c r="D56" s="172">
        <v>0</v>
      </c>
      <c r="E56" s="173"/>
      <c r="F56" s="173"/>
      <c r="H56" s="160"/>
    </row>
    <row r="57" spans="1:8" hidden="1">
      <c r="A57" s="174" t="s">
        <v>95</v>
      </c>
      <c r="B57" s="194" t="s">
        <v>306</v>
      </c>
      <c r="C57" s="172">
        <v>8.1999999999999993</v>
      </c>
      <c r="D57" s="172">
        <v>0</v>
      </c>
      <c r="E57" s="173"/>
      <c r="F57" s="173"/>
      <c r="H57" s="160"/>
    </row>
    <row r="58" spans="1:8" hidden="1">
      <c r="A58" s="174" t="s">
        <v>96</v>
      </c>
      <c r="B58" s="194" t="s">
        <v>307</v>
      </c>
      <c r="C58" s="172">
        <v>10.8</v>
      </c>
      <c r="D58" s="172">
        <v>0</v>
      </c>
      <c r="E58" s="173"/>
      <c r="F58" s="173"/>
      <c r="H58" s="160"/>
    </row>
    <row r="59" spans="1:8" hidden="1">
      <c r="A59" s="174" t="s">
        <v>97</v>
      </c>
      <c r="B59" s="194" t="s">
        <v>308</v>
      </c>
      <c r="C59" s="172">
        <v>11.2</v>
      </c>
      <c r="D59" s="172">
        <v>0</v>
      </c>
      <c r="E59" s="173"/>
      <c r="F59" s="173"/>
      <c r="H59" s="160"/>
    </row>
    <row r="60" spans="1:8" hidden="1">
      <c r="A60" s="174" t="s">
        <v>98</v>
      </c>
      <c r="B60" s="194" t="s">
        <v>309</v>
      </c>
      <c r="C60" s="172">
        <v>10</v>
      </c>
      <c r="D60" s="172">
        <v>0</v>
      </c>
      <c r="E60" s="173"/>
      <c r="F60" s="173"/>
      <c r="H60" s="160"/>
    </row>
    <row r="61" spans="1:8" hidden="1">
      <c r="A61" s="174" t="s">
        <v>99</v>
      </c>
      <c r="B61" s="194" t="s">
        <v>310</v>
      </c>
      <c r="C61" s="172">
        <v>9.5</v>
      </c>
      <c r="D61" s="172">
        <v>0</v>
      </c>
      <c r="E61" s="173"/>
      <c r="F61" s="173"/>
      <c r="H61" s="160"/>
    </row>
    <row r="62" spans="1:8" hidden="1">
      <c r="A62" s="174" t="s">
        <v>100</v>
      </c>
      <c r="B62" s="194" t="s">
        <v>311</v>
      </c>
      <c r="C62" s="172">
        <v>9</v>
      </c>
      <c r="D62" s="172">
        <v>0</v>
      </c>
      <c r="E62" s="173"/>
      <c r="F62" s="173"/>
      <c r="H62" s="160"/>
    </row>
    <row r="63" spans="1:8" hidden="1">
      <c r="A63" s="174" t="s">
        <v>101</v>
      </c>
      <c r="B63" s="194" t="s">
        <v>312</v>
      </c>
      <c r="C63" s="172">
        <v>6</v>
      </c>
      <c r="D63" s="172">
        <v>0</v>
      </c>
      <c r="E63" s="173"/>
      <c r="F63" s="173"/>
      <c r="H63" s="160"/>
    </row>
    <row r="64" spans="1:8" hidden="1">
      <c r="A64" s="174" t="s">
        <v>102</v>
      </c>
      <c r="B64" s="194" t="s">
        <v>313</v>
      </c>
      <c r="C64" s="172">
        <v>122.8</v>
      </c>
      <c r="D64" s="172">
        <v>0</v>
      </c>
      <c r="E64" s="173"/>
      <c r="F64" s="173"/>
      <c r="H64" s="160"/>
    </row>
    <row r="65" spans="1:8" hidden="1">
      <c r="A65" s="174" t="s">
        <v>72</v>
      </c>
      <c r="B65" s="194" t="s">
        <v>314</v>
      </c>
      <c r="C65" s="172">
        <v>88.4</v>
      </c>
      <c r="D65" s="172">
        <v>0</v>
      </c>
      <c r="E65" s="173"/>
      <c r="F65" s="173"/>
      <c r="H65" s="160"/>
    </row>
    <row r="66" spans="1:8" hidden="1">
      <c r="A66" s="174" t="s">
        <v>103</v>
      </c>
      <c r="B66" s="194" t="s">
        <v>315</v>
      </c>
      <c r="C66" s="172">
        <v>66.400000000000006</v>
      </c>
      <c r="D66" s="172">
        <v>0</v>
      </c>
      <c r="E66" s="173"/>
      <c r="F66" s="173"/>
      <c r="H66" s="160"/>
    </row>
    <row r="67" spans="1:8" ht="25.5" hidden="1">
      <c r="A67" s="174" t="s">
        <v>104</v>
      </c>
      <c r="B67" s="194" t="s">
        <v>316</v>
      </c>
      <c r="C67" s="172">
        <v>65.8</v>
      </c>
      <c r="D67" s="172">
        <v>0</v>
      </c>
      <c r="E67" s="173"/>
      <c r="F67" s="173"/>
      <c r="H67" s="160"/>
    </row>
    <row r="68" spans="1:8" hidden="1">
      <c r="A68" s="174" t="s">
        <v>105</v>
      </c>
      <c r="B68" s="194" t="s">
        <v>317</v>
      </c>
      <c r="C68" s="172">
        <v>83.3</v>
      </c>
      <c r="D68" s="172">
        <v>0</v>
      </c>
      <c r="E68" s="173"/>
      <c r="F68" s="173"/>
      <c r="H68" s="160"/>
    </row>
    <row r="69" spans="1:8" hidden="1">
      <c r="A69" s="174" t="s">
        <v>106</v>
      </c>
      <c r="B69" s="194" t="s">
        <v>310</v>
      </c>
      <c r="C69" s="172">
        <v>85.7</v>
      </c>
      <c r="D69" s="172">
        <v>0</v>
      </c>
      <c r="E69" s="173"/>
      <c r="F69" s="173"/>
      <c r="H69" s="160"/>
    </row>
    <row r="70" spans="1:8" hidden="1">
      <c r="A70" s="174" t="s">
        <v>107</v>
      </c>
      <c r="B70" s="194" t="s">
        <v>311</v>
      </c>
      <c r="C70" s="172">
        <v>47.7</v>
      </c>
      <c r="D70" s="172">
        <v>0</v>
      </c>
      <c r="E70" s="173"/>
      <c r="F70" s="173"/>
      <c r="H70" s="160"/>
    </row>
    <row r="71" spans="1:8" hidden="1">
      <c r="A71" s="174" t="s">
        <v>108</v>
      </c>
      <c r="B71" s="194" t="s">
        <v>318</v>
      </c>
      <c r="C71" s="172">
        <v>45.1</v>
      </c>
      <c r="D71" s="172">
        <v>0</v>
      </c>
      <c r="E71" s="173"/>
      <c r="F71" s="173"/>
      <c r="H71" s="160"/>
    </row>
    <row r="72" spans="1:8" hidden="1">
      <c r="A72" s="175" t="s">
        <v>109</v>
      </c>
      <c r="B72" s="205" t="s">
        <v>319</v>
      </c>
      <c r="C72" s="176">
        <v>125</v>
      </c>
      <c r="D72" s="176">
        <v>0</v>
      </c>
      <c r="E72" s="177"/>
      <c r="F72" s="177"/>
      <c r="H72" s="160"/>
    </row>
    <row r="73" spans="1:8" hidden="1">
      <c r="A73" s="178" t="s">
        <v>110</v>
      </c>
      <c r="B73" s="206"/>
      <c r="C73" s="169"/>
      <c r="D73" s="169"/>
      <c r="E73" s="170">
        <f>SUM(C73:C81)</f>
        <v>37677.9</v>
      </c>
      <c r="F73" s="170">
        <f>SUM(D73:D81)</f>
        <v>9737.7999999999993</v>
      </c>
      <c r="H73" s="160"/>
    </row>
    <row r="74" spans="1:8" hidden="1">
      <c r="A74" s="174" t="s">
        <v>111</v>
      </c>
      <c r="B74" s="194" t="s">
        <v>320</v>
      </c>
      <c r="C74" s="172">
        <v>0</v>
      </c>
      <c r="D74" s="172">
        <v>871</v>
      </c>
      <c r="E74" s="173"/>
      <c r="F74" s="173"/>
      <c r="H74" s="160"/>
    </row>
    <row r="75" spans="1:8" hidden="1">
      <c r="A75" s="174" t="s">
        <v>112</v>
      </c>
      <c r="B75" s="194" t="s">
        <v>321</v>
      </c>
      <c r="C75" s="172">
        <v>921</v>
      </c>
      <c r="D75" s="172">
        <v>1060</v>
      </c>
      <c r="E75" s="173"/>
      <c r="F75" s="173"/>
      <c r="H75" s="160"/>
    </row>
    <row r="76" spans="1:8" hidden="1">
      <c r="A76" s="174" t="s">
        <v>113</v>
      </c>
      <c r="B76" s="194" t="s">
        <v>322</v>
      </c>
      <c r="C76" s="172">
        <v>47.7</v>
      </c>
      <c r="D76" s="172">
        <v>0</v>
      </c>
      <c r="E76" s="173"/>
      <c r="F76" s="173"/>
      <c r="H76" s="160"/>
    </row>
    <row r="77" spans="1:8" hidden="1">
      <c r="A77" s="174" t="s">
        <v>114</v>
      </c>
      <c r="B77" s="194" t="s">
        <v>323</v>
      </c>
      <c r="C77" s="172">
        <v>206</v>
      </c>
      <c r="D77" s="172">
        <v>0</v>
      </c>
      <c r="E77" s="173"/>
      <c r="F77" s="173"/>
      <c r="H77" s="160"/>
    </row>
    <row r="78" spans="1:8" hidden="1">
      <c r="A78" s="174" t="s">
        <v>115</v>
      </c>
      <c r="B78" s="194" t="s">
        <v>324</v>
      </c>
      <c r="C78" s="172">
        <v>29981.200000000001</v>
      </c>
      <c r="D78" s="172">
        <v>0</v>
      </c>
      <c r="E78" s="173"/>
      <c r="F78" s="173"/>
      <c r="H78" s="160"/>
    </row>
    <row r="79" spans="1:8" hidden="1">
      <c r="A79" s="174" t="s">
        <v>116</v>
      </c>
      <c r="B79" s="194" t="s">
        <v>325</v>
      </c>
      <c r="C79" s="172">
        <v>0</v>
      </c>
      <c r="D79" s="172">
        <v>871</v>
      </c>
      <c r="E79" s="173"/>
      <c r="F79" s="173"/>
      <c r="H79" s="160"/>
    </row>
    <row r="80" spans="1:8" hidden="1">
      <c r="A80" s="174" t="s">
        <v>66</v>
      </c>
      <c r="B80" s="194" t="s">
        <v>326</v>
      </c>
      <c r="C80" s="172">
        <v>922</v>
      </c>
      <c r="D80" s="172">
        <v>935.8</v>
      </c>
      <c r="E80" s="173"/>
      <c r="F80" s="173"/>
      <c r="H80" s="160"/>
    </row>
    <row r="81" spans="1:8" hidden="1">
      <c r="A81" s="175" t="s">
        <v>117</v>
      </c>
      <c r="B81" s="207" t="s">
        <v>327</v>
      </c>
      <c r="C81" s="176">
        <v>5600</v>
      </c>
      <c r="D81" s="176">
        <v>6000</v>
      </c>
      <c r="E81" s="177"/>
      <c r="F81" s="177"/>
      <c r="H81" s="160"/>
    </row>
    <row r="82" spans="1:8" hidden="1">
      <c r="A82" s="178" t="s">
        <v>118</v>
      </c>
      <c r="B82" s="208"/>
      <c r="C82" s="169"/>
      <c r="D82" s="169"/>
      <c r="E82" s="170">
        <f>SUM(C82:C84)</f>
        <v>373</v>
      </c>
      <c r="F82" s="170">
        <f>SUM(D82:D84)</f>
        <v>257.10000000000002</v>
      </c>
      <c r="H82" s="160"/>
    </row>
    <row r="83" spans="1:8" hidden="1">
      <c r="A83" s="179" t="s">
        <v>119</v>
      </c>
      <c r="B83" s="194" t="s">
        <v>328</v>
      </c>
      <c r="C83" s="172">
        <v>122.3</v>
      </c>
      <c r="D83" s="172">
        <v>0</v>
      </c>
      <c r="E83" s="173"/>
      <c r="F83" s="173"/>
      <c r="H83" s="160"/>
    </row>
    <row r="84" spans="1:8" hidden="1">
      <c r="A84" s="180" t="s">
        <v>66</v>
      </c>
      <c r="B84" s="205" t="s">
        <v>329</v>
      </c>
      <c r="C84" s="176">
        <v>250.7</v>
      </c>
      <c r="D84" s="176">
        <v>257.10000000000002</v>
      </c>
      <c r="E84" s="177"/>
      <c r="F84" s="177"/>
      <c r="H84" s="160"/>
    </row>
    <row r="85" spans="1:8" hidden="1">
      <c r="A85" s="178" t="s">
        <v>120</v>
      </c>
      <c r="B85" s="206"/>
      <c r="C85" s="169"/>
      <c r="D85" s="169"/>
      <c r="E85" s="170">
        <f>SUM(C85:C95)</f>
        <v>-43078.1</v>
      </c>
      <c r="F85" s="170">
        <f>SUM(D85:D95)</f>
        <v>-56927.8</v>
      </c>
      <c r="H85" s="160"/>
    </row>
    <row r="86" spans="1:8" hidden="1">
      <c r="A86" s="174" t="s">
        <v>121</v>
      </c>
      <c r="B86" s="194" t="s">
        <v>330</v>
      </c>
      <c r="C86" s="172">
        <v>20800</v>
      </c>
      <c r="D86" s="172">
        <v>20800</v>
      </c>
      <c r="E86" s="173"/>
      <c r="F86" s="173"/>
      <c r="H86" s="160"/>
    </row>
    <row r="87" spans="1:8" hidden="1">
      <c r="A87" s="174" t="s">
        <v>122</v>
      </c>
      <c r="B87" s="194" t="s">
        <v>331</v>
      </c>
      <c r="C87" s="172">
        <v>-4363.8999999999996</v>
      </c>
      <c r="D87" s="172">
        <v>-8727.7999999999993</v>
      </c>
      <c r="E87" s="173"/>
      <c r="F87" s="173"/>
      <c r="H87" s="160"/>
    </row>
    <row r="88" spans="1:8" hidden="1">
      <c r="A88" s="174" t="s">
        <v>123</v>
      </c>
      <c r="B88" s="194" t="s">
        <v>332</v>
      </c>
      <c r="C88" s="172">
        <v>8085.8</v>
      </c>
      <c r="D88" s="172">
        <v>0</v>
      </c>
      <c r="E88" s="173"/>
      <c r="F88" s="173"/>
      <c r="H88" s="160"/>
    </row>
    <row r="89" spans="1:8" hidden="1">
      <c r="A89" s="174" t="s">
        <v>124</v>
      </c>
      <c r="B89" s="194" t="s">
        <v>333</v>
      </c>
      <c r="C89" s="172">
        <v>-158.5</v>
      </c>
      <c r="D89" s="172">
        <v>-158.5</v>
      </c>
      <c r="E89" s="173"/>
      <c r="F89" s="173"/>
      <c r="H89" s="160"/>
    </row>
    <row r="90" spans="1:8" hidden="1">
      <c r="A90" s="174" t="s">
        <v>125</v>
      </c>
      <c r="B90" s="194" t="s">
        <v>334</v>
      </c>
      <c r="C90" s="172">
        <v>-79.599999999999994</v>
      </c>
      <c r="D90" s="172">
        <v>-79.599999999999994</v>
      </c>
      <c r="E90" s="173"/>
      <c r="F90" s="173"/>
      <c r="H90" s="160"/>
    </row>
    <row r="91" spans="1:8" hidden="1">
      <c r="A91" s="174" t="s">
        <v>126</v>
      </c>
      <c r="B91" s="194" t="s">
        <v>335</v>
      </c>
      <c r="C91" s="172">
        <v>-69000</v>
      </c>
      <c r="D91" s="172">
        <v>-69000</v>
      </c>
      <c r="E91" s="173"/>
      <c r="F91" s="173"/>
      <c r="H91" s="160"/>
    </row>
    <row r="92" spans="1:8" hidden="1">
      <c r="A92" s="174" t="s">
        <v>127</v>
      </c>
      <c r="B92" s="194" t="s">
        <v>336</v>
      </c>
      <c r="C92" s="172">
        <v>158.5</v>
      </c>
      <c r="D92" s="172">
        <v>158.5</v>
      </c>
      <c r="E92" s="173"/>
      <c r="F92" s="173"/>
      <c r="H92" s="160"/>
    </row>
    <row r="93" spans="1:8" hidden="1">
      <c r="A93" s="174" t="s">
        <v>128</v>
      </c>
      <c r="B93" s="194" t="s">
        <v>337</v>
      </c>
      <c r="C93" s="172">
        <v>79.599999999999994</v>
      </c>
      <c r="D93" s="172">
        <v>79.599999999999994</v>
      </c>
      <c r="E93" s="173"/>
      <c r="F93" s="173"/>
      <c r="H93" s="160"/>
    </row>
    <row r="94" spans="1:8" hidden="1">
      <c r="A94" s="174" t="s">
        <v>129</v>
      </c>
      <c r="B94" s="194" t="s">
        <v>338</v>
      </c>
      <c r="C94" s="172">
        <v>1200</v>
      </c>
      <c r="D94" s="172">
        <v>0</v>
      </c>
      <c r="E94" s="173"/>
      <c r="F94" s="173"/>
      <c r="H94" s="160"/>
    </row>
    <row r="95" spans="1:8" hidden="1">
      <c r="A95" s="175" t="s">
        <v>130</v>
      </c>
      <c r="B95" s="207" t="s">
        <v>339</v>
      </c>
      <c r="C95" s="176">
        <v>200</v>
      </c>
      <c r="D95" s="176">
        <v>0</v>
      </c>
      <c r="E95" s="177"/>
      <c r="F95" s="177"/>
      <c r="H95" s="160"/>
    </row>
    <row r="96" spans="1:8" hidden="1">
      <c r="A96" s="178" t="s">
        <v>131</v>
      </c>
      <c r="B96" s="208"/>
      <c r="C96" s="169"/>
      <c r="D96" s="169"/>
      <c r="E96" s="170">
        <f>C97</f>
        <v>534.9</v>
      </c>
      <c r="F96" s="170">
        <f>D97</f>
        <v>545.6</v>
      </c>
      <c r="H96" s="160"/>
    </row>
    <row r="97" spans="1:8" hidden="1">
      <c r="A97" s="175" t="s">
        <v>66</v>
      </c>
      <c r="B97" s="205" t="s">
        <v>340</v>
      </c>
      <c r="C97" s="176">
        <v>534.9</v>
      </c>
      <c r="D97" s="176">
        <v>545.6</v>
      </c>
      <c r="E97" s="177"/>
      <c r="F97" s="177"/>
      <c r="H97" s="160"/>
    </row>
    <row r="98" spans="1:8" hidden="1">
      <c r="A98" s="178" t="s">
        <v>132</v>
      </c>
      <c r="B98" s="206"/>
      <c r="C98" s="169"/>
      <c r="D98" s="169"/>
      <c r="E98" s="170">
        <f>SUM(C98:C101)</f>
        <v>1841</v>
      </c>
      <c r="F98" s="170">
        <f>SUM(D98:D101)</f>
        <v>-630</v>
      </c>
      <c r="H98" s="160"/>
    </row>
    <row r="99" spans="1:8" hidden="1">
      <c r="A99" s="174" t="s">
        <v>133</v>
      </c>
      <c r="B99" s="194" t="s">
        <v>341</v>
      </c>
      <c r="C99" s="172">
        <v>429.2</v>
      </c>
      <c r="D99" s="172">
        <v>0</v>
      </c>
      <c r="E99" s="173"/>
      <c r="F99" s="173"/>
      <c r="H99" s="160"/>
    </row>
    <row r="100" spans="1:8" hidden="1">
      <c r="A100" s="174" t="s">
        <v>134</v>
      </c>
      <c r="B100" s="194" t="s">
        <v>342</v>
      </c>
      <c r="C100" s="172">
        <v>817.6</v>
      </c>
      <c r="D100" s="172">
        <v>-630</v>
      </c>
      <c r="E100" s="173"/>
      <c r="F100" s="173"/>
      <c r="H100" s="160"/>
    </row>
    <row r="101" spans="1:8" hidden="1">
      <c r="A101" s="175" t="s">
        <v>135</v>
      </c>
      <c r="B101" s="207" t="s">
        <v>343</v>
      </c>
      <c r="C101" s="176">
        <v>594.20000000000005</v>
      </c>
      <c r="D101" s="176">
        <v>0</v>
      </c>
      <c r="E101" s="177"/>
      <c r="F101" s="177"/>
      <c r="H101" s="160"/>
    </row>
    <row r="102" spans="1:8" hidden="1">
      <c r="A102" s="178" t="s">
        <v>136</v>
      </c>
      <c r="B102" s="208"/>
      <c r="C102" s="169"/>
      <c r="D102" s="169"/>
      <c r="E102" s="170">
        <f>C103</f>
        <v>532.4</v>
      </c>
      <c r="F102" s="170">
        <f>D103</f>
        <v>548.4</v>
      </c>
      <c r="H102" s="160"/>
    </row>
    <row r="103" spans="1:8" hidden="1">
      <c r="A103" s="175" t="s">
        <v>137</v>
      </c>
      <c r="B103" s="205" t="s">
        <v>344</v>
      </c>
      <c r="C103" s="176">
        <v>532.4</v>
      </c>
      <c r="D103" s="176">
        <v>548.4</v>
      </c>
      <c r="E103" s="177"/>
      <c r="F103" s="177"/>
      <c r="H103" s="160"/>
    </row>
    <row r="104" spans="1:8" hidden="1">
      <c r="A104" s="178" t="s">
        <v>138</v>
      </c>
      <c r="B104" s="206"/>
      <c r="C104" s="169"/>
      <c r="D104" s="169"/>
      <c r="E104" s="170">
        <f>SUM(C104:C107)</f>
        <v>141.49999999999994</v>
      </c>
      <c r="F104" s="170">
        <f>SUM(D104:D107)</f>
        <v>519.9</v>
      </c>
      <c r="H104" s="160"/>
    </row>
    <row r="105" spans="1:8" hidden="1">
      <c r="A105" s="174" t="s">
        <v>137</v>
      </c>
      <c r="B105" s="194" t="s">
        <v>345</v>
      </c>
      <c r="C105" s="172">
        <v>504.8</v>
      </c>
      <c r="D105" s="172">
        <v>519.9</v>
      </c>
      <c r="E105" s="173"/>
      <c r="F105" s="173"/>
      <c r="H105" s="160"/>
    </row>
    <row r="106" spans="1:8" hidden="1">
      <c r="A106" s="174" t="s">
        <v>139</v>
      </c>
      <c r="B106" s="194" t="s">
        <v>346</v>
      </c>
      <c r="C106" s="172">
        <v>26</v>
      </c>
      <c r="D106" s="172">
        <v>0</v>
      </c>
      <c r="E106" s="173"/>
      <c r="F106" s="173"/>
      <c r="H106" s="160"/>
    </row>
    <row r="107" spans="1:8" hidden="1">
      <c r="A107" s="175" t="s">
        <v>140</v>
      </c>
      <c r="B107" s="207" t="s">
        <v>347</v>
      </c>
      <c r="C107" s="176">
        <v>-389.3</v>
      </c>
      <c r="D107" s="176">
        <v>0</v>
      </c>
      <c r="E107" s="177"/>
      <c r="F107" s="177"/>
      <c r="H107" s="160"/>
    </row>
    <row r="108" spans="1:8" hidden="1">
      <c r="A108" s="178" t="s">
        <v>141</v>
      </c>
      <c r="B108" s="208"/>
      <c r="C108" s="169"/>
      <c r="D108" s="169"/>
      <c r="E108" s="170">
        <f>SUM(C108:C112)</f>
        <v>1054.5</v>
      </c>
      <c r="F108" s="170">
        <f>SUM(D108:D112)</f>
        <v>332.2</v>
      </c>
      <c r="H108" s="160"/>
    </row>
    <row r="109" spans="1:8" hidden="1">
      <c r="A109" s="174" t="s">
        <v>142</v>
      </c>
      <c r="B109" s="194" t="s">
        <v>348</v>
      </c>
      <c r="C109" s="172">
        <v>689</v>
      </c>
      <c r="D109" s="172">
        <v>0</v>
      </c>
      <c r="E109" s="173"/>
      <c r="F109" s="173"/>
      <c r="H109" s="160"/>
    </row>
    <row r="110" spans="1:8" hidden="1">
      <c r="A110" s="174" t="s">
        <v>143</v>
      </c>
      <c r="B110" s="194" t="s">
        <v>349</v>
      </c>
      <c r="C110" s="172">
        <v>100.6</v>
      </c>
      <c r="D110" s="172">
        <v>0</v>
      </c>
      <c r="E110" s="173"/>
      <c r="F110" s="173"/>
      <c r="H110" s="160"/>
    </row>
    <row r="111" spans="1:8" hidden="1">
      <c r="A111" s="174" t="s">
        <v>50</v>
      </c>
      <c r="B111" s="194" t="s">
        <v>350</v>
      </c>
      <c r="C111" s="172">
        <v>328.9</v>
      </c>
      <c r="D111" s="172">
        <v>332.2</v>
      </c>
      <c r="E111" s="173"/>
      <c r="F111" s="173"/>
      <c r="H111" s="160"/>
    </row>
    <row r="112" spans="1:8" hidden="1">
      <c r="A112" s="175" t="s">
        <v>144</v>
      </c>
      <c r="B112" s="205" t="s">
        <v>351</v>
      </c>
      <c r="C112" s="176">
        <v>-64</v>
      </c>
      <c r="D112" s="176">
        <v>0</v>
      </c>
      <c r="E112" s="177"/>
      <c r="F112" s="177"/>
      <c r="H112" s="160"/>
    </row>
    <row r="113" spans="1:8" hidden="1">
      <c r="A113" s="181" t="s">
        <v>145</v>
      </c>
      <c r="B113" s="206"/>
      <c r="C113" s="169"/>
      <c r="D113" s="169"/>
      <c r="E113" s="170">
        <f>SUM(C113:C116)</f>
        <v>76.5</v>
      </c>
      <c r="F113" s="170">
        <f>SUM(D113:D116)</f>
        <v>-342.1</v>
      </c>
      <c r="H113" s="160"/>
    </row>
    <row r="114" spans="1:8" hidden="1">
      <c r="A114" s="174" t="s">
        <v>137</v>
      </c>
      <c r="B114" s="194" t="s">
        <v>352</v>
      </c>
      <c r="C114" s="172">
        <v>195.1</v>
      </c>
      <c r="D114" s="172">
        <v>200.9</v>
      </c>
      <c r="E114" s="173"/>
      <c r="F114" s="173"/>
      <c r="H114" s="160"/>
    </row>
    <row r="115" spans="1:8" hidden="1">
      <c r="A115" s="174" t="s">
        <v>146</v>
      </c>
      <c r="B115" s="194" t="s">
        <v>353</v>
      </c>
      <c r="C115" s="172">
        <v>-118.6</v>
      </c>
      <c r="D115" s="172">
        <v>0</v>
      </c>
      <c r="E115" s="173"/>
      <c r="F115" s="173"/>
      <c r="H115" s="160"/>
    </row>
    <row r="116" spans="1:8" hidden="1">
      <c r="A116" s="182" t="s">
        <v>147</v>
      </c>
      <c r="B116" s="207" t="s">
        <v>354</v>
      </c>
      <c r="C116" s="176">
        <v>0</v>
      </c>
      <c r="D116" s="176">
        <v>-543</v>
      </c>
      <c r="E116" s="177"/>
      <c r="F116" s="177"/>
      <c r="H116" s="160"/>
    </row>
    <row r="117" spans="1:8" hidden="1">
      <c r="A117" s="178" t="s">
        <v>148</v>
      </c>
      <c r="B117" s="208"/>
      <c r="C117" s="169"/>
      <c r="D117" s="169"/>
      <c r="E117" s="170">
        <f>SUM(C117:C119)</f>
        <v>349.7</v>
      </c>
      <c r="F117" s="170">
        <f>SUM(D117:D119)</f>
        <v>-474.8</v>
      </c>
      <c r="H117" s="160"/>
    </row>
    <row r="118" spans="1:8" ht="25.5" hidden="1">
      <c r="A118" s="174" t="s">
        <v>149</v>
      </c>
      <c r="B118" s="194" t="s">
        <v>355</v>
      </c>
      <c r="C118" s="172">
        <v>325</v>
      </c>
      <c r="D118" s="172">
        <v>-500</v>
      </c>
      <c r="E118" s="173"/>
      <c r="F118" s="173"/>
      <c r="H118" s="160"/>
    </row>
    <row r="119" spans="1:8" hidden="1">
      <c r="A119" s="174" t="s">
        <v>66</v>
      </c>
      <c r="B119" s="194" t="s">
        <v>356</v>
      </c>
      <c r="C119" s="172">
        <v>24.7</v>
      </c>
      <c r="D119" s="172">
        <v>25.2</v>
      </c>
      <c r="E119" s="173"/>
      <c r="F119" s="173"/>
      <c r="H119" s="160"/>
    </row>
    <row r="120" spans="1:8" hidden="1">
      <c r="A120" s="175"/>
      <c r="B120" s="205"/>
      <c r="C120" s="176"/>
      <c r="D120" s="176"/>
      <c r="E120" s="177"/>
      <c r="F120" s="177"/>
      <c r="H120" s="160"/>
    </row>
    <row r="121" spans="1:8" hidden="1">
      <c r="A121" s="178" t="s">
        <v>150</v>
      </c>
      <c r="B121" s="206"/>
      <c r="C121" s="169">
        <v>7745</v>
      </c>
      <c r="D121" s="169">
        <v>0</v>
      </c>
      <c r="E121" s="170">
        <f>C121</f>
        <v>7745</v>
      </c>
      <c r="F121" s="170">
        <f>D121</f>
        <v>0</v>
      </c>
      <c r="H121" s="160"/>
    </row>
    <row r="122" spans="1:8" hidden="1">
      <c r="A122" s="183"/>
      <c r="B122" s="207"/>
      <c r="C122" s="176"/>
      <c r="D122" s="176"/>
      <c r="E122" s="177"/>
      <c r="F122" s="177"/>
      <c r="H122" s="160"/>
    </row>
    <row r="123" spans="1:8" hidden="1">
      <c r="A123" s="178" t="s">
        <v>151</v>
      </c>
      <c r="B123" s="208"/>
      <c r="C123" s="169"/>
      <c r="D123" s="169"/>
      <c r="E123" s="170">
        <f>SUM(C123:C129)</f>
        <v>1003.8</v>
      </c>
      <c r="F123" s="170">
        <f>SUM(D123:D129)</f>
        <v>992.8</v>
      </c>
      <c r="H123" s="160"/>
    </row>
    <row r="124" spans="1:8" hidden="1">
      <c r="A124" s="174" t="s">
        <v>152</v>
      </c>
      <c r="B124" s="194" t="s">
        <v>357</v>
      </c>
      <c r="C124" s="172">
        <v>-36.6</v>
      </c>
      <c r="D124" s="172">
        <v>0</v>
      </c>
      <c r="E124" s="173"/>
      <c r="F124" s="173"/>
      <c r="H124" s="160"/>
    </row>
    <row r="125" spans="1:8" hidden="1">
      <c r="A125" s="174" t="s">
        <v>153</v>
      </c>
      <c r="B125" s="194" t="s">
        <v>358</v>
      </c>
      <c r="C125" s="172">
        <v>36.6</v>
      </c>
      <c r="D125" s="172">
        <v>0</v>
      </c>
      <c r="E125" s="173"/>
      <c r="F125" s="173"/>
      <c r="H125" s="160"/>
    </row>
    <row r="126" spans="1:8" hidden="1">
      <c r="A126" s="174" t="s">
        <v>154</v>
      </c>
      <c r="B126" s="194" t="s">
        <v>359</v>
      </c>
      <c r="C126" s="172">
        <v>11</v>
      </c>
      <c r="D126" s="172">
        <v>0</v>
      </c>
      <c r="E126" s="173"/>
      <c r="F126" s="173"/>
      <c r="H126" s="160"/>
    </row>
    <row r="127" spans="1:8" hidden="1">
      <c r="A127" s="174" t="s">
        <v>66</v>
      </c>
      <c r="B127" s="194" t="s">
        <v>360</v>
      </c>
      <c r="C127" s="172">
        <v>775.3</v>
      </c>
      <c r="D127" s="172">
        <v>775.3</v>
      </c>
      <c r="E127" s="173"/>
      <c r="F127" s="173"/>
      <c r="H127" s="160"/>
    </row>
    <row r="128" spans="1:8" hidden="1">
      <c r="A128" s="174" t="s">
        <v>155</v>
      </c>
      <c r="B128" s="194" t="s">
        <v>361</v>
      </c>
      <c r="C128" s="172">
        <v>117.5</v>
      </c>
      <c r="D128" s="172">
        <v>117.5</v>
      </c>
      <c r="E128" s="173"/>
      <c r="F128" s="173"/>
      <c r="H128" s="160"/>
    </row>
    <row r="129" spans="1:8" hidden="1">
      <c r="A129" s="175" t="s">
        <v>156</v>
      </c>
      <c r="B129" s="205" t="s">
        <v>362</v>
      </c>
      <c r="C129" s="176">
        <v>100</v>
      </c>
      <c r="D129" s="176">
        <v>100</v>
      </c>
      <c r="E129" s="177"/>
      <c r="F129" s="177"/>
      <c r="H129" s="160"/>
    </row>
    <row r="130" spans="1:8" hidden="1">
      <c r="A130" s="178" t="s">
        <v>157</v>
      </c>
      <c r="B130" s="206" t="s">
        <v>12</v>
      </c>
      <c r="C130" s="169"/>
      <c r="D130" s="169"/>
      <c r="E130" s="170">
        <f>SUM(C130:C132)</f>
        <v>49.4</v>
      </c>
      <c r="F130" s="170">
        <f>SUM(D130:D132)</f>
        <v>4.4000000000000004</v>
      </c>
      <c r="H130" s="160"/>
    </row>
    <row r="131" spans="1:8" hidden="1">
      <c r="A131" s="174" t="s">
        <v>158</v>
      </c>
      <c r="B131" s="194" t="s">
        <v>363</v>
      </c>
      <c r="C131" s="172">
        <v>45</v>
      </c>
      <c r="D131" s="172">
        <v>0</v>
      </c>
      <c r="E131" s="173"/>
      <c r="F131" s="173"/>
      <c r="H131" s="160"/>
    </row>
    <row r="132" spans="1:8" hidden="1">
      <c r="A132" s="175" t="s">
        <v>137</v>
      </c>
      <c r="B132" s="207" t="s">
        <v>364</v>
      </c>
      <c r="C132" s="176">
        <v>4.4000000000000004</v>
      </c>
      <c r="D132" s="176">
        <v>4.4000000000000004</v>
      </c>
      <c r="E132" s="177"/>
      <c r="F132" s="177"/>
      <c r="H132" s="160"/>
    </row>
    <row r="133" spans="1:8" hidden="1">
      <c r="A133" s="178" t="s">
        <v>159</v>
      </c>
      <c r="B133" s="208"/>
      <c r="C133" s="169"/>
      <c r="D133" s="169"/>
      <c r="E133" s="170">
        <f>SUM(C133:C143)</f>
        <v>928.3</v>
      </c>
      <c r="F133" s="170">
        <f>SUM(D133:D143)</f>
        <v>787</v>
      </c>
      <c r="H133" s="160"/>
    </row>
    <row r="134" spans="1:8" hidden="1">
      <c r="A134" s="174" t="s">
        <v>160</v>
      </c>
      <c r="B134" s="194" t="s">
        <v>365</v>
      </c>
      <c r="C134" s="172">
        <v>60.1</v>
      </c>
      <c r="D134" s="172">
        <v>0</v>
      </c>
      <c r="E134" s="173"/>
      <c r="F134" s="173"/>
      <c r="H134" s="160"/>
    </row>
    <row r="135" spans="1:8" hidden="1">
      <c r="A135" s="174" t="s">
        <v>161</v>
      </c>
      <c r="B135" s="194" t="s">
        <v>366</v>
      </c>
      <c r="C135" s="172">
        <v>14.5</v>
      </c>
      <c r="D135" s="172">
        <v>0</v>
      </c>
      <c r="E135" s="173"/>
      <c r="F135" s="173"/>
      <c r="H135" s="160"/>
    </row>
    <row r="136" spans="1:8" hidden="1">
      <c r="A136" s="174" t="s">
        <v>162</v>
      </c>
      <c r="B136" s="194" t="s">
        <v>367</v>
      </c>
      <c r="C136" s="172">
        <v>77.7</v>
      </c>
      <c r="D136" s="172">
        <v>0</v>
      </c>
      <c r="E136" s="173"/>
      <c r="F136" s="173"/>
      <c r="H136" s="160"/>
    </row>
    <row r="137" spans="1:8" hidden="1">
      <c r="A137" s="174" t="s">
        <v>161</v>
      </c>
      <c r="B137" s="194" t="s">
        <v>368</v>
      </c>
      <c r="C137" s="172">
        <v>46.3</v>
      </c>
      <c r="D137" s="172">
        <v>0</v>
      </c>
      <c r="E137" s="173"/>
      <c r="F137" s="173"/>
      <c r="H137" s="160"/>
    </row>
    <row r="138" spans="1:8" hidden="1">
      <c r="A138" s="174" t="s">
        <v>163</v>
      </c>
      <c r="B138" s="194" t="s">
        <v>369</v>
      </c>
      <c r="C138" s="172">
        <v>36.9</v>
      </c>
      <c r="D138" s="172">
        <v>0</v>
      </c>
      <c r="E138" s="173"/>
      <c r="F138" s="173"/>
      <c r="H138" s="160"/>
    </row>
    <row r="139" spans="1:8" hidden="1">
      <c r="A139" s="174" t="s">
        <v>164</v>
      </c>
      <c r="B139" s="194" t="s">
        <v>370</v>
      </c>
      <c r="C139" s="172">
        <v>15</v>
      </c>
      <c r="D139" s="172">
        <v>17</v>
      </c>
      <c r="E139" s="173"/>
      <c r="F139" s="173"/>
      <c r="H139" s="160"/>
    </row>
    <row r="140" spans="1:8" hidden="1">
      <c r="A140" s="174" t="s">
        <v>165</v>
      </c>
      <c r="B140" s="194" t="s">
        <v>371</v>
      </c>
      <c r="C140" s="172">
        <v>120.3</v>
      </c>
      <c r="D140" s="172">
        <v>94</v>
      </c>
      <c r="E140" s="173"/>
      <c r="F140" s="173"/>
      <c r="H140" s="160"/>
    </row>
    <row r="141" spans="1:8" hidden="1">
      <c r="A141" s="174" t="s">
        <v>166</v>
      </c>
      <c r="B141" s="194" t="s">
        <v>372</v>
      </c>
      <c r="C141" s="172">
        <v>15.5</v>
      </c>
      <c r="D141" s="172">
        <v>15</v>
      </c>
      <c r="E141" s="173"/>
      <c r="F141" s="173"/>
      <c r="H141" s="160"/>
    </row>
    <row r="142" spans="1:8" hidden="1">
      <c r="A142" s="174" t="s">
        <v>167</v>
      </c>
      <c r="B142" s="194" t="s">
        <v>373</v>
      </c>
      <c r="C142" s="172">
        <v>542</v>
      </c>
      <c r="D142" s="172">
        <v>661</v>
      </c>
      <c r="E142" s="173"/>
      <c r="F142" s="173"/>
      <c r="H142" s="160"/>
    </row>
    <row r="143" spans="1:8" hidden="1">
      <c r="A143" s="175"/>
      <c r="B143" s="205"/>
      <c r="C143" s="176">
        <v>0</v>
      </c>
      <c r="D143" s="176">
        <v>0</v>
      </c>
      <c r="E143" s="177"/>
      <c r="F143" s="177"/>
      <c r="H143" s="160"/>
    </row>
    <row r="144" spans="1:8" hidden="1">
      <c r="A144" s="178" t="s">
        <v>168</v>
      </c>
      <c r="B144" s="206"/>
      <c r="C144" s="169"/>
      <c r="D144" s="169"/>
      <c r="E144" s="170">
        <f>SUM(C144:C148)</f>
        <v>1246.2</v>
      </c>
      <c r="F144" s="170">
        <f>SUM(D144:D148)</f>
        <v>1388</v>
      </c>
      <c r="H144" s="160"/>
    </row>
    <row r="145" spans="1:8" hidden="1">
      <c r="A145" s="174" t="s">
        <v>169</v>
      </c>
      <c r="B145" s="194" t="s">
        <v>374</v>
      </c>
      <c r="C145" s="172">
        <v>110</v>
      </c>
      <c r="D145" s="172">
        <v>0</v>
      </c>
      <c r="E145" s="173"/>
      <c r="F145" s="173"/>
      <c r="H145" s="160"/>
    </row>
    <row r="146" spans="1:8" hidden="1">
      <c r="A146" s="174" t="s">
        <v>170</v>
      </c>
      <c r="B146" s="194" t="s">
        <v>375</v>
      </c>
      <c r="C146" s="172">
        <v>191.8</v>
      </c>
      <c r="D146" s="172">
        <v>0</v>
      </c>
      <c r="E146" s="173"/>
      <c r="F146" s="173"/>
      <c r="H146" s="160"/>
    </row>
    <row r="147" spans="1:8" hidden="1">
      <c r="A147" s="174" t="s">
        <v>66</v>
      </c>
      <c r="B147" s="194" t="s">
        <v>376</v>
      </c>
      <c r="C147" s="172">
        <v>774.4</v>
      </c>
      <c r="D147" s="172">
        <v>790</v>
      </c>
      <c r="E147" s="173"/>
      <c r="F147" s="173"/>
      <c r="H147" s="160"/>
    </row>
    <row r="148" spans="1:8" hidden="1">
      <c r="A148" s="175" t="s">
        <v>171</v>
      </c>
      <c r="B148" s="207" t="s">
        <v>377</v>
      </c>
      <c r="C148" s="176">
        <v>170</v>
      </c>
      <c r="D148" s="176">
        <v>598</v>
      </c>
      <c r="E148" s="177"/>
      <c r="F148" s="177"/>
      <c r="H148" s="160"/>
    </row>
    <row r="149" spans="1:8" hidden="1">
      <c r="A149" s="178" t="s">
        <v>172</v>
      </c>
      <c r="B149" s="208"/>
      <c r="C149" s="169"/>
      <c r="D149" s="169"/>
      <c r="E149" s="170">
        <f>C150</f>
        <v>143.4</v>
      </c>
      <c r="F149" s="170">
        <f>D150</f>
        <v>0</v>
      </c>
      <c r="H149" s="160"/>
    </row>
    <row r="150" spans="1:8" hidden="1">
      <c r="A150" s="180" t="s">
        <v>173</v>
      </c>
      <c r="B150" s="205" t="s">
        <v>378</v>
      </c>
      <c r="C150" s="176">
        <v>143.4</v>
      </c>
      <c r="D150" s="176">
        <v>0</v>
      </c>
      <c r="E150" s="177"/>
      <c r="F150" s="177"/>
      <c r="H150" s="160"/>
    </row>
    <row r="151" spans="1:8" hidden="1">
      <c r="A151" s="178" t="s">
        <v>174</v>
      </c>
      <c r="B151" s="206"/>
      <c r="C151" s="169"/>
      <c r="D151" s="169"/>
      <c r="E151" s="170">
        <f>SUM(C151:C165)</f>
        <v>1501.3000000000002</v>
      </c>
      <c r="F151" s="170">
        <f>SUM(D151:D165)</f>
        <v>707.7</v>
      </c>
      <c r="H151" s="160"/>
    </row>
    <row r="152" spans="1:8" hidden="1">
      <c r="A152" s="174" t="s">
        <v>175</v>
      </c>
      <c r="B152" s="194" t="s">
        <v>379</v>
      </c>
      <c r="C152" s="172">
        <v>45.9</v>
      </c>
      <c r="D152" s="172">
        <v>0</v>
      </c>
      <c r="E152" s="173"/>
      <c r="F152" s="173"/>
      <c r="H152" s="160"/>
    </row>
    <row r="153" spans="1:8" hidden="1">
      <c r="A153" s="174" t="s">
        <v>176</v>
      </c>
      <c r="B153" s="194" t="s">
        <v>380</v>
      </c>
      <c r="C153" s="172">
        <v>45.9</v>
      </c>
      <c r="D153" s="172">
        <v>0</v>
      </c>
      <c r="E153" s="173"/>
      <c r="F153" s="173"/>
      <c r="H153" s="160"/>
    </row>
    <row r="154" spans="1:8" hidden="1">
      <c r="A154" s="174" t="s">
        <v>177</v>
      </c>
      <c r="B154" s="194" t="s">
        <v>381</v>
      </c>
      <c r="C154" s="172">
        <v>45.9</v>
      </c>
      <c r="D154" s="172">
        <v>0</v>
      </c>
      <c r="E154" s="173"/>
      <c r="F154" s="173"/>
      <c r="H154" s="160"/>
    </row>
    <row r="155" spans="1:8" ht="25.5" hidden="1">
      <c r="A155" s="174" t="s">
        <v>178</v>
      </c>
      <c r="B155" s="194" t="s">
        <v>382</v>
      </c>
      <c r="C155" s="172">
        <v>45.9</v>
      </c>
      <c r="D155" s="172">
        <v>0</v>
      </c>
      <c r="E155" s="173"/>
      <c r="F155" s="173"/>
      <c r="H155" s="160"/>
    </row>
    <row r="156" spans="1:8" hidden="1">
      <c r="A156" s="174" t="s">
        <v>179</v>
      </c>
      <c r="B156" s="194" t="s">
        <v>383</v>
      </c>
      <c r="C156" s="172">
        <v>45.9</v>
      </c>
      <c r="D156" s="172">
        <v>0</v>
      </c>
      <c r="E156" s="173"/>
      <c r="F156" s="173"/>
      <c r="H156" s="160"/>
    </row>
    <row r="157" spans="1:8" hidden="1">
      <c r="A157" s="174" t="s">
        <v>180</v>
      </c>
      <c r="B157" s="194" t="s">
        <v>384</v>
      </c>
      <c r="C157" s="172">
        <v>37.1</v>
      </c>
      <c r="D157" s="172">
        <v>0</v>
      </c>
      <c r="E157" s="173"/>
      <c r="F157" s="173"/>
      <c r="H157" s="160"/>
    </row>
    <row r="158" spans="1:8" hidden="1">
      <c r="A158" s="174" t="s">
        <v>181</v>
      </c>
      <c r="B158" s="194" t="s">
        <v>385</v>
      </c>
      <c r="C158" s="172">
        <v>37.1</v>
      </c>
      <c r="D158" s="172">
        <v>0</v>
      </c>
      <c r="E158" s="173"/>
      <c r="F158" s="173"/>
      <c r="H158" s="160"/>
    </row>
    <row r="159" spans="1:8" hidden="1">
      <c r="A159" s="174" t="s">
        <v>182</v>
      </c>
      <c r="B159" s="194" t="s">
        <v>386</v>
      </c>
      <c r="C159" s="172">
        <v>74.3</v>
      </c>
      <c r="D159" s="172">
        <v>0</v>
      </c>
      <c r="E159" s="173"/>
      <c r="F159" s="173"/>
      <c r="H159" s="160"/>
    </row>
    <row r="160" spans="1:8" hidden="1">
      <c r="A160" s="174" t="s">
        <v>183</v>
      </c>
      <c r="B160" s="194" t="s">
        <v>387</v>
      </c>
      <c r="C160" s="172">
        <v>37.1</v>
      </c>
      <c r="D160" s="172">
        <v>0</v>
      </c>
      <c r="E160" s="173"/>
      <c r="F160" s="173"/>
      <c r="H160" s="160"/>
    </row>
    <row r="161" spans="1:8" hidden="1">
      <c r="A161" s="174" t="s">
        <v>184</v>
      </c>
      <c r="B161" s="194" t="s">
        <v>388</v>
      </c>
      <c r="C161" s="172">
        <v>259.7</v>
      </c>
      <c r="D161" s="172">
        <v>0</v>
      </c>
      <c r="E161" s="173"/>
      <c r="F161" s="173"/>
      <c r="H161" s="160"/>
    </row>
    <row r="162" spans="1:8" hidden="1">
      <c r="A162" s="174" t="s">
        <v>185</v>
      </c>
      <c r="B162" s="194" t="s">
        <v>389</v>
      </c>
      <c r="C162" s="172">
        <v>154.80000000000001</v>
      </c>
      <c r="D162" s="172">
        <v>0</v>
      </c>
      <c r="E162" s="173"/>
      <c r="F162" s="173"/>
      <c r="H162" s="160"/>
    </row>
    <row r="163" spans="1:8" hidden="1">
      <c r="A163" s="174" t="s">
        <v>186</v>
      </c>
      <c r="B163" s="194" t="s">
        <v>390</v>
      </c>
      <c r="C163" s="172">
        <v>111.4</v>
      </c>
      <c r="D163" s="172">
        <v>0</v>
      </c>
      <c r="E163" s="173"/>
      <c r="F163" s="173"/>
      <c r="H163" s="160"/>
    </row>
    <row r="164" spans="1:8" hidden="1">
      <c r="A164" s="174" t="s">
        <v>187</v>
      </c>
      <c r="B164" s="194" t="s">
        <v>391</v>
      </c>
      <c r="C164" s="172">
        <v>-135.4</v>
      </c>
      <c r="D164" s="172">
        <v>0</v>
      </c>
      <c r="E164" s="173"/>
      <c r="F164" s="173"/>
      <c r="H164" s="160"/>
    </row>
    <row r="165" spans="1:8" hidden="1">
      <c r="A165" s="175" t="s">
        <v>66</v>
      </c>
      <c r="B165" s="207" t="s">
        <v>392</v>
      </c>
      <c r="C165" s="176">
        <v>695.7</v>
      </c>
      <c r="D165" s="176">
        <v>707.7</v>
      </c>
      <c r="E165" s="177"/>
      <c r="F165" s="177"/>
      <c r="H165" s="160"/>
    </row>
    <row r="166" spans="1:8" hidden="1">
      <c r="A166" s="178" t="s">
        <v>188</v>
      </c>
      <c r="B166" s="208"/>
      <c r="C166" s="169"/>
      <c r="D166" s="169"/>
      <c r="E166" s="170">
        <f>SUM(C166:C171)</f>
        <v>322.2</v>
      </c>
      <c r="F166" s="170">
        <f>SUM(D166:D171)</f>
        <v>0</v>
      </c>
      <c r="H166" s="160"/>
    </row>
    <row r="167" spans="1:8" hidden="1">
      <c r="A167" s="174" t="s">
        <v>189</v>
      </c>
      <c r="B167" s="194" t="s">
        <v>393</v>
      </c>
      <c r="C167" s="172">
        <v>66.400000000000006</v>
      </c>
      <c r="D167" s="172">
        <v>0</v>
      </c>
      <c r="E167" s="173"/>
      <c r="F167" s="173"/>
      <c r="H167" s="160"/>
    </row>
    <row r="168" spans="1:8" hidden="1">
      <c r="A168" s="174" t="s">
        <v>190</v>
      </c>
      <c r="B168" s="194" t="s">
        <v>394</v>
      </c>
      <c r="C168" s="172">
        <v>114.3</v>
      </c>
      <c r="D168" s="172">
        <v>0</v>
      </c>
      <c r="E168" s="173"/>
      <c r="F168" s="173"/>
      <c r="H168" s="160"/>
    </row>
    <row r="169" spans="1:8" hidden="1">
      <c r="A169" s="174" t="s">
        <v>191</v>
      </c>
      <c r="B169" s="194" t="s">
        <v>395</v>
      </c>
      <c r="C169" s="172">
        <v>52.9</v>
      </c>
      <c r="D169" s="172">
        <v>0</v>
      </c>
      <c r="E169" s="173"/>
      <c r="F169" s="173"/>
      <c r="H169" s="160"/>
    </row>
    <row r="170" spans="1:8" hidden="1">
      <c r="A170" s="174" t="s">
        <v>192</v>
      </c>
      <c r="B170" s="194" t="s">
        <v>396</v>
      </c>
      <c r="C170" s="172">
        <v>46.6</v>
      </c>
      <c r="D170" s="172">
        <v>0</v>
      </c>
      <c r="E170" s="173"/>
      <c r="F170" s="173"/>
      <c r="H170" s="160"/>
    </row>
    <row r="171" spans="1:8" hidden="1">
      <c r="A171" s="175" t="s">
        <v>193</v>
      </c>
      <c r="B171" s="205" t="s">
        <v>397</v>
      </c>
      <c r="C171" s="176">
        <v>42</v>
      </c>
      <c r="D171" s="176">
        <v>0</v>
      </c>
      <c r="E171" s="177"/>
      <c r="F171" s="177"/>
      <c r="H171" s="160"/>
    </row>
    <row r="172" spans="1:8" hidden="1">
      <c r="A172" s="178" t="s">
        <v>194</v>
      </c>
      <c r="B172" s="206"/>
      <c r="C172" s="169"/>
      <c r="D172" s="169"/>
      <c r="E172" s="170">
        <f>SUM(C172:C177)</f>
        <v>3212.9</v>
      </c>
      <c r="F172" s="170">
        <f>SUM(D172:D177)</f>
        <v>265.8</v>
      </c>
      <c r="H172" s="160"/>
    </row>
    <row r="173" spans="1:8" hidden="1">
      <c r="A173" s="174" t="s">
        <v>195</v>
      </c>
      <c r="B173" s="194" t="s">
        <v>398</v>
      </c>
      <c r="C173" s="172">
        <v>1932.9</v>
      </c>
      <c r="D173" s="172">
        <v>265.8</v>
      </c>
      <c r="E173" s="173"/>
      <c r="F173" s="173"/>
      <c r="H173" s="160"/>
    </row>
    <row r="174" spans="1:8" hidden="1">
      <c r="A174" s="174" t="s">
        <v>196</v>
      </c>
      <c r="B174" s="194" t="s">
        <v>399</v>
      </c>
      <c r="C174" s="172">
        <v>893</v>
      </c>
      <c r="D174" s="172">
        <v>0</v>
      </c>
      <c r="E174" s="173"/>
      <c r="F174" s="173"/>
      <c r="H174" s="160"/>
    </row>
    <row r="175" spans="1:8" hidden="1">
      <c r="A175" s="174" t="s">
        <v>197</v>
      </c>
      <c r="B175" s="194" t="s">
        <v>400</v>
      </c>
      <c r="C175" s="172">
        <v>236</v>
      </c>
      <c r="D175" s="172">
        <v>0</v>
      </c>
      <c r="E175" s="173"/>
      <c r="F175" s="173"/>
      <c r="H175" s="160"/>
    </row>
    <row r="176" spans="1:8" hidden="1">
      <c r="A176" s="174" t="s">
        <v>198</v>
      </c>
      <c r="B176" s="194" t="s">
        <v>401</v>
      </c>
      <c r="C176" s="172">
        <v>0</v>
      </c>
      <c r="D176" s="172">
        <v>0</v>
      </c>
      <c r="E176" s="173"/>
      <c r="F176" s="173"/>
      <c r="H176" s="160"/>
    </row>
    <row r="177" spans="1:8" hidden="1">
      <c r="A177" s="174" t="s">
        <v>199</v>
      </c>
      <c r="B177" s="194" t="s">
        <v>402</v>
      </c>
      <c r="C177" s="172">
        <v>151</v>
      </c>
      <c r="D177" s="172">
        <v>0</v>
      </c>
      <c r="E177" s="173"/>
      <c r="F177" s="173"/>
      <c r="H177" s="160"/>
    </row>
    <row r="178" spans="1:8" hidden="1">
      <c r="A178" s="175"/>
      <c r="B178" s="207"/>
      <c r="C178" s="176"/>
      <c r="D178" s="176"/>
      <c r="E178" s="177"/>
      <c r="F178" s="177"/>
      <c r="H178" s="160"/>
    </row>
    <row r="179" spans="1:8" hidden="1">
      <c r="A179" s="178" t="s">
        <v>200</v>
      </c>
      <c r="B179" s="208"/>
      <c r="C179" s="169"/>
      <c r="D179" s="169"/>
      <c r="E179" s="170">
        <f>SUM(C179:C182)</f>
        <v>33</v>
      </c>
      <c r="F179" s="170">
        <f>SUM(D179:D182)</f>
        <v>0</v>
      </c>
      <c r="H179" s="160"/>
    </row>
    <row r="180" spans="1:8" hidden="1">
      <c r="A180" s="174" t="s">
        <v>201</v>
      </c>
      <c r="B180" s="194" t="s">
        <v>403</v>
      </c>
      <c r="C180" s="172">
        <v>27.5</v>
      </c>
      <c r="D180" s="172">
        <v>0</v>
      </c>
      <c r="E180" s="173"/>
      <c r="F180" s="173"/>
      <c r="H180" s="160"/>
    </row>
    <row r="181" spans="1:8" hidden="1">
      <c r="A181" s="174" t="s">
        <v>201</v>
      </c>
      <c r="B181" s="194" t="s">
        <v>404</v>
      </c>
      <c r="C181" s="172">
        <v>5.5</v>
      </c>
      <c r="D181" s="172">
        <v>0</v>
      </c>
      <c r="E181" s="173"/>
      <c r="F181" s="173"/>
      <c r="H181" s="160"/>
    </row>
    <row r="182" spans="1:8" hidden="1">
      <c r="A182" s="175"/>
      <c r="B182" s="205"/>
      <c r="C182" s="176">
        <v>0</v>
      </c>
      <c r="D182" s="176">
        <v>0</v>
      </c>
      <c r="E182" s="177"/>
      <c r="F182" s="177"/>
      <c r="H182" s="160"/>
    </row>
    <row r="183" spans="1:8" hidden="1">
      <c r="A183" s="178" t="s">
        <v>202</v>
      </c>
      <c r="B183" s="206"/>
      <c r="C183" s="169"/>
      <c r="D183" s="169"/>
      <c r="E183" s="170">
        <f>SUM(C183:C186)</f>
        <v>67.2</v>
      </c>
      <c r="F183" s="170">
        <f>SUM(D183:D186)</f>
        <v>59.900000000000006</v>
      </c>
      <c r="H183" s="160"/>
    </row>
    <row r="184" spans="1:8" hidden="1">
      <c r="A184" s="174" t="s">
        <v>203</v>
      </c>
      <c r="B184" s="194" t="s">
        <v>405</v>
      </c>
      <c r="C184" s="172">
        <v>0</v>
      </c>
      <c r="D184" s="172">
        <v>-9.6</v>
      </c>
      <c r="E184" s="173"/>
      <c r="F184" s="173"/>
      <c r="H184" s="160"/>
    </row>
    <row r="185" spans="1:8" hidden="1">
      <c r="A185" s="174" t="s">
        <v>66</v>
      </c>
      <c r="B185" s="194" t="s">
        <v>406</v>
      </c>
      <c r="C185" s="172">
        <v>63.2</v>
      </c>
      <c r="D185" s="172">
        <v>65.400000000000006</v>
      </c>
      <c r="E185" s="173"/>
      <c r="F185" s="173"/>
      <c r="H185" s="160"/>
    </row>
    <row r="186" spans="1:8" hidden="1">
      <c r="A186" s="175" t="s">
        <v>204</v>
      </c>
      <c r="B186" s="207" t="s">
        <v>407</v>
      </c>
      <c r="C186" s="176">
        <v>4</v>
      </c>
      <c r="D186" s="176">
        <v>4.0999999999999996</v>
      </c>
      <c r="E186" s="177"/>
      <c r="F186" s="177"/>
      <c r="H186" s="160"/>
    </row>
    <row r="187" spans="1:8" hidden="1">
      <c r="A187" s="184" t="s">
        <v>205</v>
      </c>
      <c r="B187" s="208"/>
      <c r="C187" s="172"/>
      <c r="D187" s="172"/>
      <c r="E187" s="173">
        <f>SUM(C188:C189)</f>
        <v>105.1</v>
      </c>
      <c r="F187" s="173">
        <f>SUM(D188:D189)</f>
        <v>45.400000000000006</v>
      </c>
      <c r="H187" s="160"/>
    </row>
    <row r="188" spans="1:8" hidden="1">
      <c r="A188" s="174" t="s">
        <v>203</v>
      </c>
      <c r="B188" s="194"/>
      <c r="C188" s="172">
        <v>0</v>
      </c>
      <c r="D188" s="172">
        <v>-62.5</v>
      </c>
      <c r="E188" s="173"/>
      <c r="F188" s="173"/>
      <c r="H188" s="160"/>
    </row>
    <row r="189" spans="1:8" hidden="1">
      <c r="A189" s="175" t="s">
        <v>206</v>
      </c>
      <c r="B189" s="205"/>
      <c r="C189" s="176">
        <v>105.1</v>
      </c>
      <c r="D189" s="176">
        <v>107.9</v>
      </c>
      <c r="E189" s="177"/>
      <c r="F189" s="177"/>
      <c r="H189" s="160"/>
    </row>
    <row r="190" spans="1:8" hidden="1">
      <c r="A190" s="178" t="s">
        <v>207</v>
      </c>
      <c r="B190" s="206"/>
      <c r="C190" s="169"/>
      <c r="D190" s="169"/>
      <c r="E190" s="170">
        <f>SUM(C190:C194)</f>
        <v>299.40000000000003</v>
      </c>
      <c r="F190" s="170">
        <f>SUM(D190:D194)</f>
        <v>32.5</v>
      </c>
      <c r="H190" s="160"/>
    </row>
    <row r="191" spans="1:8" hidden="1">
      <c r="A191" s="174" t="s">
        <v>208</v>
      </c>
      <c r="B191" s="194" t="s">
        <v>408</v>
      </c>
      <c r="C191" s="172">
        <v>279.10000000000002</v>
      </c>
      <c r="D191" s="172">
        <v>14</v>
      </c>
      <c r="E191" s="173"/>
      <c r="F191" s="173"/>
      <c r="H191" s="160"/>
    </row>
    <row r="192" spans="1:8" hidden="1">
      <c r="A192" s="174" t="s">
        <v>203</v>
      </c>
      <c r="B192" s="194" t="s">
        <v>409</v>
      </c>
      <c r="C192" s="172">
        <v>0</v>
      </c>
      <c r="D192" s="172">
        <v>-2.5</v>
      </c>
      <c r="E192" s="173"/>
      <c r="F192" s="173"/>
      <c r="H192" s="160"/>
    </row>
    <row r="193" spans="1:8" hidden="1">
      <c r="A193" s="174" t="s">
        <v>209</v>
      </c>
      <c r="B193" s="194" t="s">
        <v>410</v>
      </c>
      <c r="C193" s="172">
        <v>16.600000000000001</v>
      </c>
      <c r="D193" s="172">
        <v>17.2</v>
      </c>
      <c r="E193" s="173"/>
      <c r="F193" s="173"/>
      <c r="H193" s="160"/>
    </row>
    <row r="194" spans="1:8" hidden="1">
      <c r="A194" s="175" t="s">
        <v>210</v>
      </c>
      <c r="B194" s="207" t="s">
        <v>411</v>
      </c>
      <c r="C194" s="176">
        <v>3.7</v>
      </c>
      <c r="D194" s="176">
        <v>3.8</v>
      </c>
      <c r="E194" s="177"/>
      <c r="F194" s="177"/>
      <c r="H194" s="160"/>
    </row>
    <row r="195" spans="1:8" hidden="1">
      <c r="A195" s="178" t="s">
        <v>211</v>
      </c>
      <c r="B195" s="208"/>
      <c r="C195" s="169"/>
      <c r="D195" s="169"/>
      <c r="E195" s="170">
        <f>C196</f>
        <v>12</v>
      </c>
      <c r="F195" s="170">
        <f>D196</f>
        <v>11.9</v>
      </c>
      <c r="H195" s="160"/>
    </row>
    <row r="196" spans="1:8" hidden="1">
      <c r="A196" s="175" t="s">
        <v>209</v>
      </c>
      <c r="B196" s="205"/>
      <c r="C196" s="176">
        <v>12</v>
      </c>
      <c r="D196" s="176">
        <v>11.9</v>
      </c>
      <c r="E196" s="177"/>
      <c r="F196" s="177"/>
      <c r="H196" s="160"/>
    </row>
    <row r="197" spans="1:8" hidden="1">
      <c r="A197" s="178" t="s">
        <v>212</v>
      </c>
      <c r="B197" s="208"/>
      <c r="C197" s="169"/>
      <c r="D197" s="169"/>
      <c r="E197" s="170">
        <f>SUM(C197:C202)</f>
        <v>1398.1000000000001</v>
      </c>
      <c r="F197" s="170">
        <f>SUM(D197:D202)</f>
        <v>195</v>
      </c>
      <c r="H197" s="160"/>
    </row>
    <row r="198" spans="1:8" hidden="1">
      <c r="A198" s="174" t="s">
        <v>213</v>
      </c>
      <c r="B198" s="194" t="s">
        <v>412</v>
      </c>
      <c r="C198" s="172">
        <v>680.3</v>
      </c>
      <c r="D198" s="172">
        <v>0</v>
      </c>
      <c r="E198" s="173"/>
      <c r="F198" s="173"/>
      <c r="H198" s="160"/>
    </row>
    <row r="199" spans="1:8" hidden="1">
      <c r="A199" s="174" t="s">
        <v>214</v>
      </c>
      <c r="B199" s="194" t="s">
        <v>413</v>
      </c>
      <c r="C199" s="172">
        <v>60</v>
      </c>
      <c r="D199" s="172">
        <v>195</v>
      </c>
      <c r="E199" s="173"/>
      <c r="F199" s="173"/>
      <c r="H199" s="160"/>
    </row>
    <row r="200" spans="1:8" hidden="1">
      <c r="A200" s="174" t="s">
        <v>215</v>
      </c>
      <c r="B200" s="194" t="s">
        <v>414</v>
      </c>
      <c r="C200" s="172">
        <v>24.7</v>
      </c>
      <c r="D200" s="172">
        <v>0</v>
      </c>
      <c r="E200" s="173"/>
      <c r="F200" s="173"/>
      <c r="H200" s="160"/>
    </row>
    <row r="201" spans="1:8" hidden="1">
      <c r="A201" s="174" t="s">
        <v>216</v>
      </c>
      <c r="B201" s="194" t="s">
        <v>415</v>
      </c>
      <c r="C201" s="172">
        <v>1313.4</v>
      </c>
      <c r="D201" s="172">
        <v>0</v>
      </c>
      <c r="E201" s="173"/>
      <c r="F201" s="173"/>
      <c r="H201" s="160"/>
    </row>
    <row r="202" spans="1:8" hidden="1">
      <c r="A202" s="175" t="s">
        <v>217</v>
      </c>
      <c r="B202" s="205" t="s">
        <v>416</v>
      </c>
      <c r="C202" s="176">
        <v>-680.3</v>
      </c>
      <c r="D202" s="176">
        <v>0</v>
      </c>
      <c r="E202" s="177"/>
      <c r="F202" s="177"/>
      <c r="H202" s="160"/>
    </row>
    <row r="203" spans="1:8">
      <c r="A203" s="185" t="s">
        <v>218</v>
      </c>
      <c r="B203" s="206"/>
      <c r="C203" s="169"/>
      <c r="D203" s="169"/>
      <c r="E203" s="170"/>
      <c r="F203" s="170"/>
      <c r="H203" s="160"/>
    </row>
    <row r="204" spans="1:8">
      <c r="A204" s="308" t="s">
        <v>455</v>
      </c>
      <c r="B204" s="206"/>
      <c r="C204" s="172">
        <f>E204</f>
        <v>163907.80000000002</v>
      </c>
      <c r="D204" s="172"/>
      <c r="E204" s="173">
        <f>161883.2+2024.6</f>
        <v>163907.80000000002</v>
      </c>
      <c r="F204" s="173"/>
      <c r="H204" s="160"/>
    </row>
    <row r="205" spans="1:8">
      <c r="A205" s="307"/>
      <c r="B205" s="206"/>
      <c r="C205" s="172"/>
      <c r="D205" s="172"/>
      <c r="E205" s="173"/>
      <c r="F205" s="173"/>
      <c r="H205" s="160"/>
    </row>
    <row r="206" spans="1:8">
      <c r="A206" s="174" t="s">
        <v>219</v>
      </c>
      <c r="B206" s="194" t="s">
        <v>417</v>
      </c>
      <c r="C206" s="172">
        <v>250</v>
      </c>
      <c r="D206" s="172">
        <v>0</v>
      </c>
      <c r="E206" s="173"/>
      <c r="F206" s="173"/>
      <c r="G206" s="284">
        <f>E206-C206</f>
        <v>-250</v>
      </c>
      <c r="H206" s="295">
        <f>F206-D206</f>
        <v>0</v>
      </c>
    </row>
    <row r="207" spans="1:8" ht="25.5">
      <c r="A207" s="174" t="s">
        <v>220</v>
      </c>
      <c r="B207" s="194" t="s">
        <v>418</v>
      </c>
      <c r="C207" s="172">
        <v>1500</v>
      </c>
      <c r="D207" s="172">
        <v>0</v>
      </c>
      <c r="E207" s="173">
        <v>1000</v>
      </c>
      <c r="F207" s="173"/>
      <c r="G207" s="284">
        <f t="shared" ref="G207:G265" si="0">E207-C207</f>
        <v>-500</v>
      </c>
      <c r="H207" s="295">
        <f t="shared" ref="H207:H265" si="1">F207-D207</f>
        <v>0</v>
      </c>
    </row>
    <row r="208" spans="1:8" ht="25.5">
      <c r="A208" s="174" t="s">
        <v>221</v>
      </c>
      <c r="B208" s="194" t="s">
        <v>419</v>
      </c>
      <c r="C208" s="172">
        <v>56.7</v>
      </c>
      <c r="D208" s="172">
        <v>0</v>
      </c>
      <c r="E208" s="173">
        <v>56.7</v>
      </c>
      <c r="F208" s="173"/>
      <c r="G208" s="284">
        <f t="shared" si="0"/>
        <v>0</v>
      </c>
      <c r="H208" s="295">
        <f t="shared" si="1"/>
        <v>0</v>
      </c>
    </row>
    <row r="209" spans="1:8">
      <c r="A209" s="174" t="s">
        <v>222</v>
      </c>
      <c r="B209" s="194" t="s">
        <v>420</v>
      </c>
      <c r="C209" s="172">
        <v>191</v>
      </c>
      <c r="D209" s="172">
        <v>0</v>
      </c>
      <c r="E209" s="173">
        <f>319-39</f>
        <v>280</v>
      </c>
      <c r="F209" s="173"/>
      <c r="G209" s="284">
        <f t="shared" si="0"/>
        <v>89</v>
      </c>
      <c r="H209" s="295">
        <f t="shared" si="1"/>
        <v>0</v>
      </c>
    </row>
    <row r="210" spans="1:8">
      <c r="A210" s="174" t="s">
        <v>223</v>
      </c>
      <c r="B210" s="194" t="s">
        <v>421</v>
      </c>
      <c r="C210" s="172">
        <v>-34</v>
      </c>
      <c r="D210" s="172">
        <v>-36</v>
      </c>
      <c r="E210" s="173"/>
      <c r="F210" s="173"/>
      <c r="G210" s="284">
        <f t="shared" si="0"/>
        <v>34</v>
      </c>
      <c r="H210" s="295">
        <f t="shared" si="1"/>
        <v>36</v>
      </c>
    </row>
    <row r="211" spans="1:8">
      <c r="A211" s="174" t="s">
        <v>111</v>
      </c>
      <c r="B211" s="194" t="s">
        <v>422</v>
      </c>
      <c r="C211" s="172">
        <v>249</v>
      </c>
      <c r="D211" s="172">
        <v>1237</v>
      </c>
      <c r="E211" s="173">
        <v>39</v>
      </c>
      <c r="F211" s="173">
        <v>332</v>
      </c>
      <c r="G211" s="284">
        <f t="shared" si="0"/>
        <v>-210</v>
      </c>
      <c r="H211" s="295">
        <f t="shared" si="1"/>
        <v>-905</v>
      </c>
    </row>
    <row r="212" spans="1:8">
      <c r="A212" s="174" t="s">
        <v>66</v>
      </c>
      <c r="B212" s="194" t="s">
        <v>423</v>
      </c>
      <c r="C212" s="172">
        <v>815.7</v>
      </c>
      <c r="D212" s="172">
        <v>840.2</v>
      </c>
      <c r="E212" s="173">
        <f>205.8+176.6</f>
        <v>382.4</v>
      </c>
      <c r="F212" s="173">
        <f>210.9+181</f>
        <v>391.9</v>
      </c>
      <c r="G212" s="284">
        <f t="shared" si="0"/>
        <v>-433.30000000000007</v>
      </c>
      <c r="H212" s="295">
        <f t="shared" si="1"/>
        <v>-448.30000000000007</v>
      </c>
    </row>
    <row r="213" spans="1:8">
      <c r="A213" s="175" t="s">
        <v>224</v>
      </c>
      <c r="B213" s="205" t="s">
        <v>424</v>
      </c>
      <c r="C213" s="176">
        <v>9</v>
      </c>
      <c r="D213" s="176">
        <v>9.3000000000000007</v>
      </c>
      <c r="E213" s="177">
        <v>226.7</v>
      </c>
      <c r="F213" s="177">
        <v>232.3</v>
      </c>
      <c r="G213" s="306">
        <f t="shared" si="0"/>
        <v>217.7</v>
      </c>
      <c r="H213" s="298">
        <f t="shared" si="1"/>
        <v>223</v>
      </c>
    </row>
    <row r="214" spans="1:8" hidden="1">
      <c r="A214" s="185" t="s">
        <v>225</v>
      </c>
      <c r="B214" s="208"/>
      <c r="C214" s="169"/>
      <c r="D214" s="169"/>
      <c r="E214" s="170">
        <f>C215</f>
        <v>181</v>
      </c>
      <c r="F214" s="170">
        <f>D215</f>
        <v>186.5</v>
      </c>
      <c r="G214" s="284">
        <f t="shared" si="0"/>
        <v>181</v>
      </c>
      <c r="H214" s="295">
        <f t="shared" si="1"/>
        <v>186.5</v>
      </c>
    </row>
    <row r="215" spans="1:8" hidden="1">
      <c r="A215" s="175" t="s">
        <v>226</v>
      </c>
      <c r="B215" s="205" t="s">
        <v>425</v>
      </c>
      <c r="C215" s="176">
        <v>181</v>
      </c>
      <c r="D215" s="176">
        <v>186.5</v>
      </c>
      <c r="E215" s="177"/>
      <c r="F215" s="177"/>
      <c r="G215" s="284">
        <f t="shared" si="0"/>
        <v>-181</v>
      </c>
      <c r="H215" s="295">
        <f t="shared" si="1"/>
        <v>-186.5</v>
      </c>
    </row>
    <row r="216" spans="1:8" hidden="1">
      <c r="A216" s="185" t="s">
        <v>227</v>
      </c>
      <c r="B216" s="206"/>
      <c r="C216" s="169"/>
      <c r="D216" s="169"/>
      <c r="E216" s="170">
        <f>C217</f>
        <v>-10</v>
      </c>
      <c r="F216" s="170">
        <f>D217</f>
        <v>-10</v>
      </c>
      <c r="G216" s="284">
        <f t="shared" si="0"/>
        <v>-10</v>
      </c>
      <c r="H216" s="295">
        <f t="shared" si="1"/>
        <v>-10</v>
      </c>
    </row>
    <row r="217" spans="1:8" hidden="1">
      <c r="A217" s="174" t="s">
        <v>228</v>
      </c>
      <c r="B217" s="194" t="s">
        <v>426</v>
      </c>
      <c r="C217" s="172">
        <v>-10</v>
      </c>
      <c r="D217" s="172">
        <v>-10</v>
      </c>
      <c r="E217" s="173"/>
      <c r="F217" s="173"/>
      <c r="G217" s="284">
        <f t="shared" si="0"/>
        <v>10</v>
      </c>
      <c r="H217" s="295">
        <f t="shared" si="1"/>
        <v>10</v>
      </c>
    </row>
    <row r="218" spans="1:8" hidden="1">
      <c r="A218" s="175"/>
      <c r="B218" s="207"/>
      <c r="C218" s="176"/>
      <c r="D218" s="176"/>
      <c r="E218" s="177"/>
      <c r="F218" s="177"/>
      <c r="G218" s="284">
        <f t="shared" si="0"/>
        <v>0</v>
      </c>
      <c r="H218" s="295">
        <f t="shared" si="1"/>
        <v>0</v>
      </c>
    </row>
    <row r="219" spans="1:8" hidden="1">
      <c r="A219" s="178" t="s">
        <v>229</v>
      </c>
      <c r="B219" s="209" t="s">
        <v>12</v>
      </c>
      <c r="C219" s="169"/>
      <c r="D219" s="169"/>
      <c r="E219" s="170">
        <f>SUM(C219:C221)</f>
        <v>219.5</v>
      </c>
      <c r="F219" s="170">
        <f>SUM(D219:D221)</f>
        <v>222.6</v>
      </c>
      <c r="G219" s="284">
        <f t="shared" si="0"/>
        <v>219.5</v>
      </c>
      <c r="H219" s="295">
        <f t="shared" si="1"/>
        <v>222.6</v>
      </c>
    </row>
    <row r="220" spans="1:8" hidden="1">
      <c r="A220" s="186" t="s">
        <v>230</v>
      </c>
      <c r="B220" s="194" t="s">
        <v>427</v>
      </c>
      <c r="C220" s="172">
        <v>148</v>
      </c>
      <c r="D220" s="172">
        <v>27</v>
      </c>
      <c r="E220" s="173"/>
      <c r="F220" s="173"/>
      <c r="G220" s="284">
        <f t="shared" si="0"/>
        <v>-148</v>
      </c>
      <c r="H220" s="295">
        <f t="shared" si="1"/>
        <v>-27</v>
      </c>
    </row>
    <row r="221" spans="1:8" hidden="1">
      <c r="A221" s="175" t="s">
        <v>231</v>
      </c>
      <c r="B221" s="205" t="s">
        <v>428</v>
      </c>
      <c r="C221" s="176">
        <v>71.5</v>
      </c>
      <c r="D221" s="176">
        <v>195.6</v>
      </c>
      <c r="E221" s="177"/>
      <c r="F221" s="177"/>
      <c r="G221" s="284">
        <f t="shared" si="0"/>
        <v>-71.5</v>
      </c>
      <c r="H221" s="295">
        <f t="shared" si="1"/>
        <v>-195.6</v>
      </c>
    </row>
    <row r="222" spans="1:8" hidden="1">
      <c r="A222" s="178" t="s">
        <v>232</v>
      </c>
      <c r="B222" s="206"/>
      <c r="C222" s="169"/>
      <c r="D222" s="169"/>
      <c r="E222" s="170">
        <f>C223</f>
        <v>865.5</v>
      </c>
      <c r="F222" s="170">
        <f>D223</f>
        <v>882.8</v>
      </c>
      <c r="G222" s="284">
        <f t="shared" si="0"/>
        <v>865.5</v>
      </c>
      <c r="H222" s="295">
        <f t="shared" si="1"/>
        <v>882.8</v>
      </c>
    </row>
    <row r="223" spans="1:8" hidden="1">
      <c r="A223" s="175" t="s">
        <v>233</v>
      </c>
      <c r="B223" s="210" t="s">
        <v>429</v>
      </c>
      <c r="C223" s="176">
        <v>865.5</v>
      </c>
      <c r="D223" s="176">
        <v>882.8</v>
      </c>
      <c r="E223" s="177"/>
      <c r="F223" s="177"/>
      <c r="G223" s="284">
        <f t="shared" si="0"/>
        <v>-865.5</v>
      </c>
      <c r="H223" s="295">
        <f t="shared" si="1"/>
        <v>-882.8</v>
      </c>
    </row>
    <row r="224" spans="1:8" hidden="1">
      <c r="A224" s="178" t="s">
        <v>234</v>
      </c>
      <c r="B224" s="209" t="s">
        <v>12</v>
      </c>
      <c r="C224" s="169"/>
      <c r="D224" s="169"/>
      <c r="E224" s="170">
        <f>C225</f>
        <v>-480</v>
      </c>
      <c r="F224" s="170">
        <f>D225</f>
        <v>0</v>
      </c>
      <c r="G224" s="284">
        <f t="shared" si="0"/>
        <v>-480</v>
      </c>
      <c r="H224" s="295">
        <f t="shared" si="1"/>
        <v>0</v>
      </c>
    </row>
    <row r="225" spans="1:8" hidden="1">
      <c r="A225" s="175" t="s">
        <v>235</v>
      </c>
      <c r="B225" s="205" t="s">
        <v>430</v>
      </c>
      <c r="C225" s="176">
        <v>-480</v>
      </c>
      <c r="D225" s="176">
        <v>0</v>
      </c>
      <c r="E225" s="177"/>
      <c r="F225" s="177"/>
      <c r="G225" s="284">
        <f t="shared" si="0"/>
        <v>480</v>
      </c>
      <c r="H225" s="295">
        <f t="shared" si="1"/>
        <v>0</v>
      </c>
    </row>
    <row r="226" spans="1:8" hidden="1">
      <c r="A226" s="178" t="s">
        <v>236</v>
      </c>
      <c r="B226" s="206"/>
      <c r="C226" s="169"/>
      <c r="D226" s="169"/>
      <c r="E226" s="170">
        <f>SUM(C226:C236)</f>
        <v>188000</v>
      </c>
      <c r="F226" s="170">
        <f>SUM(D226:D236)</f>
        <v>0</v>
      </c>
      <c r="G226" s="284">
        <f t="shared" si="0"/>
        <v>188000</v>
      </c>
      <c r="H226" s="295">
        <f t="shared" si="1"/>
        <v>0</v>
      </c>
    </row>
    <row r="227" spans="1:8" hidden="1">
      <c r="A227" s="174" t="s">
        <v>230</v>
      </c>
      <c r="B227" s="194"/>
      <c r="C227" s="172">
        <v>27000</v>
      </c>
      <c r="D227" s="172">
        <v>0</v>
      </c>
      <c r="E227" s="173"/>
      <c r="F227" s="173"/>
      <c r="G227" s="284">
        <f t="shared" si="0"/>
        <v>-27000</v>
      </c>
      <c r="H227" s="295">
        <f t="shared" si="1"/>
        <v>0</v>
      </c>
    </row>
    <row r="228" spans="1:8" hidden="1">
      <c r="A228" s="174" t="s">
        <v>237</v>
      </c>
      <c r="B228" s="194"/>
      <c r="C228" s="172">
        <v>16000</v>
      </c>
      <c r="D228" s="172">
        <v>0</v>
      </c>
      <c r="E228" s="173"/>
      <c r="F228" s="173"/>
      <c r="G228" s="284">
        <f t="shared" si="0"/>
        <v>-16000</v>
      </c>
      <c r="H228" s="295">
        <f t="shared" si="1"/>
        <v>0</v>
      </c>
    </row>
    <row r="229" spans="1:8" hidden="1">
      <c r="A229" s="174" t="s">
        <v>238</v>
      </c>
      <c r="B229" s="194"/>
      <c r="C229" s="172">
        <v>20000</v>
      </c>
      <c r="D229" s="172">
        <v>0</v>
      </c>
      <c r="E229" s="173"/>
      <c r="F229" s="173"/>
      <c r="G229" s="284">
        <f t="shared" si="0"/>
        <v>-20000</v>
      </c>
      <c r="H229" s="295">
        <f t="shared" si="1"/>
        <v>0</v>
      </c>
    </row>
    <row r="230" spans="1:8" hidden="1">
      <c r="A230" s="174" t="s">
        <v>239</v>
      </c>
      <c r="B230" s="194"/>
      <c r="C230" s="172">
        <v>11000</v>
      </c>
      <c r="D230" s="172">
        <v>0</v>
      </c>
      <c r="E230" s="173"/>
      <c r="F230" s="173"/>
      <c r="G230" s="284">
        <f t="shared" si="0"/>
        <v>-11000</v>
      </c>
      <c r="H230" s="295">
        <f t="shared" si="1"/>
        <v>0</v>
      </c>
    </row>
    <row r="231" spans="1:8" hidden="1">
      <c r="A231" s="174" t="s">
        <v>240</v>
      </c>
      <c r="B231" s="194"/>
      <c r="C231" s="172">
        <v>4000</v>
      </c>
      <c r="D231" s="172">
        <v>0</v>
      </c>
      <c r="E231" s="173"/>
      <c r="F231" s="173"/>
      <c r="G231" s="284">
        <f t="shared" si="0"/>
        <v>-4000</v>
      </c>
      <c r="H231" s="295">
        <f t="shared" si="1"/>
        <v>0</v>
      </c>
    </row>
    <row r="232" spans="1:8" hidden="1">
      <c r="A232" s="174" t="s">
        <v>241</v>
      </c>
      <c r="B232" s="194"/>
      <c r="C232" s="172">
        <v>4000</v>
      </c>
      <c r="D232" s="172">
        <v>0</v>
      </c>
      <c r="E232" s="173"/>
      <c r="F232" s="173"/>
      <c r="G232" s="284">
        <f t="shared" si="0"/>
        <v>-4000</v>
      </c>
      <c r="H232" s="295">
        <f t="shared" si="1"/>
        <v>0</v>
      </c>
    </row>
    <row r="233" spans="1:8" hidden="1">
      <c r="A233" s="174" t="s">
        <v>242</v>
      </c>
      <c r="B233" s="194"/>
      <c r="C233" s="172">
        <v>3000</v>
      </c>
      <c r="D233" s="172">
        <v>0</v>
      </c>
      <c r="E233" s="173"/>
      <c r="F233" s="173"/>
      <c r="G233" s="284">
        <f t="shared" si="0"/>
        <v>-3000</v>
      </c>
      <c r="H233" s="295">
        <f t="shared" si="1"/>
        <v>0</v>
      </c>
    </row>
    <row r="234" spans="1:8" hidden="1">
      <c r="A234" s="174" t="s">
        <v>243</v>
      </c>
      <c r="B234" s="194"/>
      <c r="C234" s="172">
        <v>8000</v>
      </c>
      <c r="D234" s="172">
        <v>0</v>
      </c>
      <c r="E234" s="173"/>
      <c r="F234" s="173"/>
      <c r="G234" s="284">
        <f t="shared" si="0"/>
        <v>-8000</v>
      </c>
      <c r="H234" s="295">
        <f t="shared" si="1"/>
        <v>0</v>
      </c>
    </row>
    <row r="235" spans="1:8" hidden="1">
      <c r="A235" s="174" t="s">
        <v>244</v>
      </c>
      <c r="B235" s="194"/>
      <c r="C235" s="172">
        <v>92000</v>
      </c>
      <c r="D235" s="172">
        <v>0</v>
      </c>
      <c r="E235" s="173"/>
      <c r="F235" s="173"/>
      <c r="G235" s="284">
        <f t="shared" si="0"/>
        <v>-92000</v>
      </c>
      <c r="H235" s="295">
        <f t="shared" si="1"/>
        <v>0</v>
      </c>
    </row>
    <row r="236" spans="1:8" hidden="1">
      <c r="A236" s="175" t="s">
        <v>245</v>
      </c>
      <c r="B236" s="207"/>
      <c r="C236" s="176">
        <v>3000</v>
      </c>
      <c r="D236" s="176">
        <v>0</v>
      </c>
      <c r="E236" s="177"/>
      <c r="F236" s="177"/>
      <c r="G236" s="284">
        <f t="shared" si="0"/>
        <v>-3000</v>
      </c>
      <c r="H236" s="295">
        <f t="shared" si="1"/>
        <v>0</v>
      </c>
    </row>
    <row r="237" spans="1:8" hidden="1">
      <c r="A237" s="178" t="s">
        <v>246</v>
      </c>
      <c r="B237" s="208"/>
      <c r="C237" s="169"/>
      <c r="D237" s="169"/>
      <c r="E237" s="170">
        <f>C238</f>
        <v>6900</v>
      </c>
      <c r="F237" s="170">
        <f>D238</f>
        <v>0</v>
      </c>
      <c r="G237" s="284">
        <f t="shared" si="0"/>
        <v>6900</v>
      </c>
      <c r="H237" s="295">
        <f t="shared" si="1"/>
        <v>0</v>
      </c>
    </row>
    <row r="238" spans="1:8" hidden="1">
      <c r="A238" s="175" t="s">
        <v>247</v>
      </c>
      <c r="B238" s="205"/>
      <c r="C238" s="176">
        <v>6900</v>
      </c>
      <c r="D238" s="176"/>
      <c r="E238" s="177"/>
      <c r="F238" s="177"/>
      <c r="G238" s="284">
        <f t="shared" si="0"/>
        <v>-6900</v>
      </c>
      <c r="H238" s="295">
        <f t="shared" si="1"/>
        <v>0</v>
      </c>
    </row>
    <row r="239" spans="1:8" hidden="1">
      <c r="A239" s="201" t="s">
        <v>248</v>
      </c>
      <c r="B239" s="211"/>
      <c r="C239" s="169"/>
      <c r="D239" s="169"/>
      <c r="E239" s="170">
        <f>SUM(C239:C243)</f>
        <v>42875</v>
      </c>
      <c r="F239" s="170">
        <f>SUM(D239:D243)</f>
        <v>16355.9</v>
      </c>
      <c r="G239" s="284">
        <f t="shared" si="0"/>
        <v>42875</v>
      </c>
      <c r="H239" s="295">
        <f t="shared" si="1"/>
        <v>16355.9</v>
      </c>
    </row>
    <row r="240" spans="1:8" hidden="1">
      <c r="A240" s="202" t="s">
        <v>230</v>
      </c>
      <c r="B240" s="212" t="s">
        <v>431</v>
      </c>
      <c r="C240" s="172">
        <v>26661</v>
      </c>
      <c r="D240" s="172">
        <v>0</v>
      </c>
      <c r="E240" s="173"/>
      <c r="F240" s="173"/>
      <c r="G240" s="284">
        <f t="shared" si="0"/>
        <v>-26661</v>
      </c>
      <c r="H240" s="295">
        <f t="shared" si="1"/>
        <v>0</v>
      </c>
    </row>
    <row r="241" spans="1:8" hidden="1">
      <c r="A241" s="202" t="s">
        <v>249</v>
      </c>
      <c r="B241" s="212"/>
      <c r="C241" s="172">
        <v>2746.8</v>
      </c>
      <c r="D241" s="172">
        <v>0</v>
      </c>
      <c r="E241" s="173"/>
      <c r="F241" s="173"/>
      <c r="G241" s="284">
        <f t="shared" si="0"/>
        <v>-2746.8</v>
      </c>
      <c r="H241" s="295">
        <f t="shared" si="1"/>
        <v>0</v>
      </c>
    </row>
    <row r="242" spans="1:8" ht="25.5" hidden="1">
      <c r="A242" s="202" t="s">
        <v>250</v>
      </c>
      <c r="B242" s="212"/>
      <c r="C242" s="172">
        <v>6997.4</v>
      </c>
      <c r="D242" s="172">
        <v>15983.9</v>
      </c>
      <c r="E242" s="173"/>
      <c r="F242" s="173"/>
      <c r="G242" s="284">
        <f t="shared" si="0"/>
        <v>-6997.4</v>
      </c>
      <c r="H242" s="295">
        <f t="shared" si="1"/>
        <v>-15983.9</v>
      </c>
    </row>
    <row r="243" spans="1:8" ht="25.5" hidden="1">
      <c r="A243" s="203" t="s">
        <v>251</v>
      </c>
      <c r="B243" s="213"/>
      <c r="C243" s="176">
        <v>6469.8</v>
      </c>
      <c r="D243" s="176">
        <v>372</v>
      </c>
      <c r="E243" s="177"/>
      <c r="F243" s="177"/>
      <c r="G243" s="284">
        <f t="shared" si="0"/>
        <v>-6469.8</v>
      </c>
      <c r="H243" s="295">
        <f t="shared" si="1"/>
        <v>-372</v>
      </c>
    </row>
    <row r="244" spans="1:8" hidden="1">
      <c r="A244" s="178" t="s">
        <v>252</v>
      </c>
      <c r="B244" s="214"/>
      <c r="C244" s="169"/>
      <c r="D244" s="169"/>
      <c r="E244" s="170">
        <f>C245</f>
        <v>31.6</v>
      </c>
      <c r="F244" s="170">
        <f>D245</f>
        <v>6.2</v>
      </c>
      <c r="G244" s="284">
        <f t="shared" si="0"/>
        <v>31.6</v>
      </c>
      <c r="H244" s="295">
        <f t="shared" si="1"/>
        <v>6.2</v>
      </c>
    </row>
    <row r="245" spans="1:8" hidden="1">
      <c r="A245" s="175" t="s">
        <v>253</v>
      </c>
      <c r="B245" s="205" t="s">
        <v>432</v>
      </c>
      <c r="C245" s="176">
        <v>31.6</v>
      </c>
      <c r="D245" s="176">
        <v>6.2</v>
      </c>
      <c r="E245" s="177"/>
      <c r="F245" s="177"/>
      <c r="G245" s="284">
        <f t="shared" si="0"/>
        <v>-31.6</v>
      </c>
      <c r="H245" s="295">
        <f t="shared" si="1"/>
        <v>-6.2</v>
      </c>
    </row>
    <row r="246" spans="1:8" hidden="1">
      <c r="A246" s="187" t="s">
        <v>254</v>
      </c>
      <c r="B246" s="215"/>
      <c r="C246" s="169"/>
      <c r="D246" s="169"/>
      <c r="E246" s="170">
        <f>SUM(C246:C251)</f>
        <v>454047.3</v>
      </c>
      <c r="F246" s="170">
        <f>SUM(D246:D251)</f>
        <v>103782.09999999999</v>
      </c>
      <c r="G246" s="284">
        <f t="shared" si="0"/>
        <v>454047.3</v>
      </c>
      <c r="H246" s="295">
        <f t="shared" si="1"/>
        <v>103782.09999999999</v>
      </c>
    </row>
    <row r="247" spans="1:8" hidden="1">
      <c r="A247" s="188" t="s">
        <v>255</v>
      </c>
      <c r="B247" s="216"/>
      <c r="C247" s="172">
        <v>266300</v>
      </c>
      <c r="D247" s="172">
        <v>67800</v>
      </c>
      <c r="E247" s="173"/>
      <c r="F247" s="173"/>
      <c r="G247" s="284">
        <f t="shared" si="0"/>
        <v>-266300</v>
      </c>
      <c r="H247" s="295">
        <f t="shared" si="1"/>
        <v>-67800</v>
      </c>
    </row>
    <row r="248" spans="1:8" hidden="1">
      <c r="A248" s="188" t="s">
        <v>256</v>
      </c>
      <c r="B248" s="216"/>
      <c r="C248" s="172">
        <v>75995.8</v>
      </c>
      <c r="D248" s="172">
        <v>63755.8</v>
      </c>
      <c r="E248" s="173"/>
      <c r="F248" s="173"/>
      <c r="G248" s="284">
        <f t="shared" si="0"/>
        <v>-75995.8</v>
      </c>
      <c r="H248" s="295">
        <f t="shared" si="1"/>
        <v>-63755.8</v>
      </c>
    </row>
    <row r="249" spans="1:8" hidden="1">
      <c r="A249" s="188" t="s">
        <v>257</v>
      </c>
      <c r="B249" s="216"/>
      <c r="C249" s="172">
        <v>65891.199999999997</v>
      </c>
      <c r="D249" s="172">
        <v>-27773.7</v>
      </c>
      <c r="E249" s="173"/>
      <c r="F249" s="173"/>
      <c r="G249" s="284">
        <f t="shared" si="0"/>
        <v>-65891.199999999997</v>
      </c>
      <c r="H249" s="295">
        <f t="shared" si="1"/>
        <v>27773.7</v>
      </c>
    </row>
    <row r="250" spans="1:8" hidden="1">
      <c r="A250" s="182" t="s">
        <v>258</v>
      </c>
      <c r="B250" s="196"/>
      <c r="C250" s="172">
        <v>16931.8</v>
      </c>
      <c r="D250" s="172">
        <v>0</v>
      </c>
      <c r="E250" s="173"/>
      <c r="F250" s="173"/>
      <c r="G250" s="284">
        <f t="shared" si="0"/>
        <v>-16931.8</v>
      </c>
      <c r="H250" s="295">
        <f t="shared" si="1"/>
        <v>0</v>
      </c>
    </row>
    <row r="251" spans="1:8" hidden="1">
      <c r="A251" s="180" t="s">
        <v>259</v>
      </c>
      <c r="B251" s="197"/>
      <c r="C251" s="176">
        <v>28928.5</v>
      </c>
      <c r="D251" s="176">
        <v>0</v>
      </c>
      <c r="E251" s="177"/>
      <c r="F251" s="177"/>
      <c r="G251" s="284">
        <f t="shared" si="0"/>
        <v>-28928.5</v>
      </c>
      <c r="H251" s="295">
        <f t="shared" si="1"/>
        <v>0</v>
      </c>
    </row>
    <row r="252" spans="1:8" ht="18" hidden="1" customHeight="1">
      <c r="A252" s="189" t="s">
        <v>260</v>
      </c>
      <c r="B252" s="198"/>
      <c r="C252" s="190">
        <v>734261.7</v>
      </c>
      <c r="D252" s="190">
        <v>111598.5</v>
      </c>
      <c r="E252" s="190">
        <f>SUM(E6:E251)</f>
        <v>897116.89999999991</v>
      </c>
      <c r="F252" s="190">
        <f>SUM(F6:F251)</f>
        <v>110504.19999999998</v>
      </c>
      <c r="G252" s="284">
        <f t="shared" si="0"/>
        <v>162855.19999999995</v>
      </c>
      <c r="H252" s="295">
        <f t="shared" si="1"/>
        <v>-1094.3000000000175</v>
      </c>
    </row>
    <row r="253" spans="1:8">
      <c r="A253" s="296"/>
      <c r="B253" s="199"/>
      <c r="G253" s="284"/>
      <c r="H253" s="295"/>
    </row>
    <row r="254" spans="1:8">
      <c r="A254" s="297"/>
      <c r="B254" s="213"/>
      <c r="C254" s="284">
        <f>SUM(C206:C213)</f>
        <v>3037.3999999999996</v>
      </c>
      <c r="D254" s="284">
        <f>SUM(D206:D213)</f>
        <v>2050.5</v>
      </c>
      <c r="G254" s="284"/>
      <c r="H254" s="295"/>
    </row>
    <row r="255" spans="1:8">
      <c r="A255" s="297" t="s">
        <v>230</v>
      </c>
      <c r="B255" s="213"/>
      <c r="C255" s="309">
        <v>2395.9</v>
      </c>
      <c r="E255" s="398">
        <v>2395.9</v>
      </c>
      <c r="F255" s="398">
        <v>2664.7</v>
      </c>
      <c r="G255" s="399">
        <f>E255</f>
        <v>2395.9</v>
      </c>
      <c r="H255" s="400">
        <f>F255</f>
        <v>2664.7</v>
      </c>
    </row>
    <row r="256" spans="1:8">
      <c r="A256" s="297" t="s">
        <v>450</v>
      </c>
      <c r="B256" s="213"/>
      <c r="C256" s="309">
        <v>699.2</v>
      </c>
      <c r="E256" s="159">
        <v>699.2</v>
      </c>
      <c r="F256" s="159">
        <v>695</v>
      </c>
      <c r="G256" s="284">
        <f t="shared" si="0"/>
        <v>0</v>
      </c>
      <c r="H256" s="295">
        <f t="shared" si="1"/>
        <v>695</v>
      </c>
    </row>
    <row r="257" spans="1:8">
      <c r="A257" s="297" t="s">
        <v>451</v>
      </c>
      <c r="B257" s="213"/>
      <c r="C257" s="309">
        <v>348.3</v>
      </c>
      <c r="E257" s="290">
        <v>348.3</v>
      </c>
      <c r="F257" s="290">
        <v>355.3</v>
      </c>
      <c r="G257" s="291">
        <f t="shared" si="0"/>
        <v>0</v>
      </c>
      <c r="H257" s="298">
        <f t="shared" si="1"/>
        <v>355.3</v>
      </c>
    </row>
    <row r="258" spans="1:8">
      <c r="A258" s="297"/>
      <c r="B258" s="213"/>
      <c r="G258" s="284"/>
      <c r="H258" s="295"/>
    </row>
    <row r="259" spans="1:8" s="292" customFormat="1">
      <c r="A259" s="163" t="s">
        <v>452</v>
      </c>
      <c r="B259" s="285"/>
      <c r="C259" s="164">
        <f>SUM(C254:C257)</f>
        <v>6480.7999999999993</v>
      </c>
      <c r="E259" s="164">
        <f>SUM(E206:E213)+SUM(E255:E258)</f>
        <v>5428.2000000000007</v>
      </c>
      <c r="F259" s="164">
        <f>SUM(F206:F213)+SUM(F255:F258)</f>
        <v>4671.2</v>
      </c>
      <c r="G259" s="164">
        <f>SUM(G206:G213)+SUM(G255:G258)</f>
        <v>1343.3</v>
      </c>
      <c r="H259" s="299">
        <f>SUM(H206:H213)+SUM(H255:H258)</f>
        <v>2620.6999999999998</v>
      </c>
    </row>
    <row r="260" spans="1:8">
      <c r="A260" s="297"/>
      <c r="B260" s="213"/>
      <c r="G260" s="284"/>
      <c r="H260" s="295"/>
    </row>
    <row r="261" spans="1:8" s="293" customFormat="1">
      <c r="A261" s="300" t="s">
        <v>453</v>
      </c>
      <c r="B261" s="301"/>
      <c r="E261" s="294">
        <f>E259-E255</f>
        <v>3032.3000000000006</v>
      </c>
      <c r="F261" s="294">
        <f>F259-F255</f>
        <v>2006.5</v>
      </c>
      <c r="G261" s="294">
        <f>G259-G255</f>
        <v>-1052.6000000000001</v>
      </c>
      <c r="H261" s="302">
        <f>H259-H255</f>
        <v>-44</v>
      </c>
    </row>
    <row r="262" spans="1:8">
      <c r="A262" s="297"/>
      <c r="B262" s="213"/>
      <c r="G262" s="284"/>
      <c r="H262" s="295"/>
    </row>
    <row r="263" spans="1:8">
      <c r="A263" s="297" t="s">
        <v>456</v>
      </c>
      <c r="B263" s="213"/>
      <c r="C263" s="284">
        <f>C259+C204</f>
        <v>170388.6</v>
      </c>
      <c r="D263" s="284"/>
      <c r="E263" s="284">
        <f>E259+E204</f>
        <v>169336.00000000003</v>
      </c>
      <c r="G263" s="284"/>
      <c r="H263" s="295"/>
    </row>
    <row r="264" spans="1:8">
      <c r="A264" s="297"/>
      <c r="B264" s="213"/>
      <c r="D264" s="284">
        <f>E263-C263</f>
        <v>-1052.5999999999767</v>
      </c>
      <c r="G264" s="284"/>
      <c r="H264" s="295"/>
    </row>
    <row r="265" spans="1:8">
      <c r="A265" s="297" t="s">
        <v>454</v>
      </c>
      <c r="B265" s="213"/>
      <c r="E265" s="159">
        <v>1037</v>
      </c>
      <c r="F265" s="159">
        <v>8550</v>
      </c>
      <c r="G265" s="284">
        <f t="shared" si="0"/>
        <v>1037</v>
      </c>
      <c r="H265" s="295">
        <f t="shared" si="1"/>
        <v>8550</v>
      </c>
    </row>
    <row r="266" spans="1:8">
      <c r="A266" s="303"/>
      <c r="B266" s="304"/>
      <c r="C266" s="290"/>
      <c r="D266" s="290"/>
      <c r="E266" s="290"/>
      <c r="F266" s="290"/>
      <c r="G266" s="290"/>
      <c r="H266" s="305"/>
    </row>
    <row r="268" spans="1:8">
      <c r="D268" s="284">
        <f>D264-C254</f>
        <v>-4089.9999999999764</v>
      </c>
    </row>
    <row r="269" spans="1:8">
      <c r="D269" s="284">
        <f>D268-E255</f>
        <v>-6485.899999999976</v>
      </c>
    </row>
  </sheetData>
  <mergeCells count="6">
    <mergeCell ref="G4:G5"/>
    <mergeCell ref="H4:H5"/>
    <mergeCell ref="A4:A5"/>
    <mergeCell ref="C4:D4"/>
    <mergeCell ref="E4:F4"/>
    <mergeCell ref="B4:B5"/>
  </mergeCells>
  <phoneticPr fontId="8" type="noConversion"/>
  <printOptions horizontalCentered="1"/>
  <pageMargins left="0.511811023622047" right="0.511811023622047" top="0.98425196850393704" bottom="0.98425196850393704" header="0.511811023622047" footer="0.511811023622047"/>
  <pageSetup scale="75" orientation="landscape" r:id="rId1"/>
  <headerFooter alignWithMargins="0">
    <oddHeader>Page &amp;P of &amp;N</oddHeader>
  </headerFooter>
  <rowBreaks count="2" manualBreakCount="2">
    <brk id="84" max="7" man="1"/>
    <brk id="171" max="7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7"/>
  <sheetViews>
    <sheetView showGridLines="0" topLeftCell="A4" workbookViewId="0">
      <selection activeCell="E11" sqref="E11"/>
    </sheetView>
  </sheetViews>
  <sheetFormatPr defaultRowHeight="12.75"/>
  <cols>
    <col min="1" max="2" width="2.28515625" style="17" customWidth="1"/>
    <col min="3" max="3" width="37.7109375" style="17" customWidth="1"/>
    <col min="4" max="4" width="12.42578125" style="17" customWidth="1"/>
    <col min="5" max="5" width="10.7109375" style="17" customWidth="1"/>
    <col min="6" max="6" width="12.140625" style="17" customWidth="1"/>
    <col min="7" max="7" width="11" style="17" customWidth="1"/>
    <col min="8" max="8" width="9.140625" style="17"/>
    <col min="9" max="10" width="12.140625" style="20" customWidth="1"/>
    <col min="11" max="11" width="3" style="17" customWidth="1"/>
    <col min="12" max="16384" width="9.140625" style="17"/>
  </cols>
  <sheetData>
    <row r="1" spans="1:14" s="18" customFormat="1" ht="26.25" customHeight="1">
      <c r="A1" s="470"/>
      <c r="B1" s="470"/>
      <c r="C1" s="471"/>
      <c r="D1" s="471"/>
      <c r="E1" s="471"/>
      <c r="F1" s="471"/>
      <c r="G1" s="471"/>
      <c r="H1" s="471"/>
      <c r="I1" s="471"/>
      <c r="J1" s="471"/>
      <c r="K1" s="471"/>
      <c r="L1" s="471"/>
      <c r="M1" s="471"/>
      <c r="N1" s="471"/>
    </row>
    <row r="2" spans="1:14" ht="26.25" customHeight="1">
      <c r="A2" s="12"/>
      <c r="B2" s="12"/>
      <c r="C2" s="486" t="s">
        <v>517</v>
      </c>
      <c r="D2" s="486"/>
      <c r="E2" s="486"/>
      <c r="F2" s="486"/>
      <c r="G2" s="486"/>
      <c r="H2" s="486"/>
      <c r="I2" s="486"/>
      <c r="J2" s="486"/>
      <c r="K2" s="13"/>
      <c r="L2" s="13"/>
      <c r="M2" s="13"/>
      <c r="N2" s="13"/>
    </row>
    <row r="3" spans="1:14" ht="15" customHeight="1" thickBot="1">
      <c r="C3" s="22"/>
      <c r="D3" s="23"/>
      <c r="E3" s="23"/>
      <c r="F3" s="23"/>
      <c r="G3" s="23"/>
      <c r="I3" s="17"/>
      <c r="J3" s="17"/>
    </row>
    <row r="4" spans="1:14" s="2" customFormat="1" ht="36" customHeight="1">
      <c r="C4" s="230"/>
      <c r="D4" s="484" t="s">
        <v>518</v>
      </c>
      <c r="E4" s="487" t="s">
        <v>519</v>
      </c>
      <c r="F4" s="487" t="s">
        <v>520</v>
      </c>
      <c r="G4" s="480" t="s">
        <v>521</v>
      </c>
      <c r="H4" s="481"/>
      <c r="I4" s="231" t="s">
        <v>7</v>
      </c>
      <c r="J4" s="232"/>
    </row>
    <row r="5" spans="1:14" s="19" customFormat="1" ht="15" customHeight="1">
      <c r="C5" s="233"/>
      <c r="D5" s="485"/>
      <c r="E5" s="488"/>
      <c r="F5" s="488"/>
      <c r="G5" s="482"/>
      <c r="H5" s="483"/>
      <c r="I5" s="1">
        <v>2012</v>
      </c>
      <c r="J5" s="234">
        <v>2013</v>
      </c>
    </row>
    <row r="6" spans="1:14" ht="18.75" customHeight="1">
      <c r="C6" s="235" t="s">
        <v>0</v>
      </c>
      <c r="D6" s="4" t="s">
        <v>1</v>
      </c>
      <c r="E6" s="15" t="s">
        <v>1</v>
      </c>
      <c r="F6" s="15" t="s">
        <v>1</v>
      </c>
      <c r="G6" s="5" t="s">
        <v>1</v>
      </c>
      <c r="H6" s="5" t="s">
        <v>2</v>
      </c>
      <c r="I6" s="153" t="s">
        <v>1</v>
      </c>
      <c r="J6" s="236" t="s">
        <v>1</v>
      </c>
    </row>
    <row r="7" spans="1:14" ht="21" customHeight="1">
      <c r="C7" s="237" t="s">
        <v>3</v>
      </c>
      <c r="D7" s="127" t="e">
        <f>#REF!</f>
        <v>#REF!</v>
      </c>
      <c r="E7" s="130"/>
      <c r="F7" s="130" t="e">
        <f>#REF!</f>
        <v>#REF!</v>
      </c>
      <c r="G7" s="88" t="e">
        <f>F7-D7</f>
        <v>#REF!</v>
      </c>
      <c r="H7" s="88" t="e">
        <f>IF(D7=0,"NA",G7/D7*100)</f>
        <v>#REF!</v>
      </c>
      <c r="I7" s="128" t="e">
        <f>#REF!</f>
        <v>#REF!</v>
      </c>
      <c r="J7" s="238" t="e">
        <f>#REF!</f>
        <v>#REF!</v>
      </c>
    </row>
    <row r="8" spans="1:14" ht="21" customHeight="1">
      <c r="C8" s="239" t="s">
        <v>4</v>
      </c>
      <c r="D8" s="86" t="e">
        <f>#REF!</f>
        <v>#REF!</v>
      </c>
      <c r="E8" s="129"/>
      <c r="F8" s="129" t="e">
        <f>#REF!</f>
        <v>#REF!</v>
      </c>
      <c r="G8" s="87" t="e">
        <f>F8-D8</f>
        <v>#REF!</v>
      </c>
      <c r="H8" s="87" t="e">
        <f>IF(D8=0,"NA",G8/D8*100)</f>
        <v>#REF!</v>
      </c>
      <c r="I8" s="84" t="e">
        <f>#REF!</f>
        <v>#REF!</v>
      </c>
      <c r="J8" s="240" t="e">
        <f>#REF!</f>
        <v>#REF!</v>
      </c>
    </row>
    <row r="9" spans="1:14" ht="21" customHeight="1">
      <c r="C9" s="241" t="s">
        <v>14</v>
      </c>
      <c r="D9" s="154" t="e">
        <f>D7-D8</f>
        <v>#REF!</v>
      </c>
      <c r="E9" s="155">
        <f>E7-E8</f>
        <v>0</v>
      </c>
      <c r="F9" s="155" t="e">
        <f>F7-F8</f>
        <v>#REF!</v>
      </c>
      <c r="G9" s="152" t="e">
        <f>F9-D9</f>
        <v>#REF!</v>
      </c>
      <c r="H9" s="152" t="e">
        <f>IF(D9=0,"NA",G9/D9*100)</f>
        <v>#REF!</v>
      </c>
      <c r="I9" s="156" t="e">
        <f>I7-I8</f>
        <v>#REF!</v>
      </c>
      <c r="J9" s="242" t="e">
        <f>J7-J8</f>
        <v>#REF!</v>
      </c>
    </row>
    <row r="10" spans="1:14" ht="28.5" customHeight="1" thickBot="1">
      <c r="C10" s="243" t="s">
        <v>5</v>
      </c>
      <c r="D10" s="244" t="e">
        <f>#REF!</f>
        <v>#REF!</v>
      </c>
      <c r="E10" s="245"/>
      <c r="F10" s="245" t="e">
        <f>#REF!</f>
        <v>#REF!</v>
      </c>
      <c r="G10" s="246" t="e">
        <f>F10-D10</f>
        <v>#REF!</v>
      </c>
      <c r="H10" s="246" t="e">
        <f>IF(D10=0,"NA",G10/D10*100)</f>
        <v>#REF!</v>
      </c>
      <c r="I10" s="247" t="e">
        <f>#REF!</f>
        <v>#REF!</v>
      </c>
      <c r="J10" s="248" t="e">
        <f>#REF!</f>
        <v>#REF!</v>
      </c>
    </row>
    <row r="11" spans="1:14" ht="18.75" customHeight="1">
      <c r="C11" s="217" t="s">
        <v>438</v>
      </c>
      <c r="D11" s="218"/>
      <c r="E11" s="219" t="e">
        <f>#REF!</f>
        <v>#REF!</v>
      </c>
      <c r="F11" s="219" t="e">
        <f>#REF!</f>
        <v>#REF!</v>
      </c>
      <c r="G11" s="220"/>
      <c r="H11" s="220"/>
      <c r="I11" s="221" t="e">
        <f>#REF!</f>
        <v>#REF!</v>
      </c>
      <c r="J11" s="222"/>
      <c r="L11" t="s">
        <v>436</v>
      </c>
    </row>
    <row r="12" spans="1:14" ht="15.75" customHeight="1">
      <c r="C12" s="223" t="s">
        <v>439</v>
      </c>
      <c r="D12" s="150"/>
      <c r="E12" s="149" t="e">
        <f>E9-E11</f>
        <v>#REF!</v>
      </c>
      <c r="F12" s="149" t="e">
        <f>F9-F11</f>
        <v>#REF!</v>
      </c>
      <c r="G12" s="150"/>
      <c r="H12" s="150"/>
      <c r="I12" s="157"/>
      <c r="J12" s="224"/>
    </row>
    <row r="13" spans="1:14" ht="15.75" customHeight="1" thickBot="1">
      <c r="C13" s="225" t="s">
        <v>440</v>
      </c>
      <c r="D13" s="226"/>
      <c r="E13" s="227" t="e">
        <f>IF(E12=0,0,E12/E11)</f>
        <v>#REF!</v>
      </c>
      <c r="F13" s="227" t="e">
        <f>IF(F12=0,0,F12/F11)</f>
        <v>#REF!</v>
      </c>
      <c r="G13" s="226"/>
      <c r="H13" s="226"/>
      <c r="I13" s="228"/>
      <c r="J13" s="229"/>
    </row>
    <row r="14" spans="1:14" ht="9.75" customHeight="1" thickBot="1">
      <c r="I14" s="17"/>
      <c r="J14" s="17"/>
    </row>
    <row r="15" spans="1:14" ht="18" customHeight="1">
      <c r="C15" s="249" t="s">
        <v>443</v>
      </c>
      <c r="D15" s="289" t="e">
        <f>E15/(D9)</f>
        <v>#REF!</v>
      </c>
      <c r="E15" s="219" t="e">
        <f>#REF!</f>
        <v>#REF!</v>
      </c>
      <c r="F15" s="406" t="e">
        <f>E15</f>
        <v>#REF!</v>
      </c>
      <c r="G15"/>
      <c r="I15" s="17"/>
      <c r="J15" s="17"/>
      <c r="K15" t="s">
        <v>442</v>
      </c>
    </row>
    <row r="16" spans="1:14" ht="18" customHeight="1">
      <c r="C16" s="251" t="s">
        <v>437</v>
      </c>
      <c r="D16" s="286"/>
      <c r="E16" s="151" t="e">
        <f>#REF!</f>
        <v>#REF!</v>
      </c>
      <c r="F16" s="407" t="e">
        <f>#REF!</f>
        <v>#REF!</v>
      </c>
      <c r="G16"/>
      <c r="I16" s="17"/>
      <c r="J16" s="17"/>
      <c r="K16" t="s">
        <v>448</v>
      </c>
    </row>
    <row r="17" spans="3:11" ht="15" customHeight="1">
      <c r="C17" s="223" t="s">
        <v>9</v>
      </c>
      <c r="D17" s="287"/>
      <c r="E17" s="283" t="e">
        <f>E15-E16</f>
        <v>#REF!</v>
      </c>
      <c r="F17" s="408" t="e">
        <f>F15-F16</f>
        <v>#REF!</v>
      </c>
      <c r="G17"/>
      <c r="I17" s="17"/>
      <c r="J17" s="17"/>
      <c r="K17"/>
    </row>
    <row r="18" spans="3:11" ht="15" customHeight="1" thickBot="1">
      <c r="C18" s="225" t="s">
        <v>444</v>
      </c>
      <c r="D18" s="288"/>
      <c r="E18" s="227" t="e">
        <f>E16/E15*D15</f>
        <v>#REF!</v>
      </c>
      <c r="F18" s="409" t="e">
        <f>F16/F15*D15</f>
        <v>#REF!</v>
      </c>
      <c r="G18"/>
      <c r="I18" s="17"/>
      <c r="J18" s="17"/>
      <c r="K18"/>
    </row>
    <row r="19" spans="3:11" ht="9.75" customHeight="1" thickBot="1">
      <c r="I19" s="17"/>
      <c r="J19" s="17"/>
    </row>
    <row r="20" spans="3:11" ht="18" customHeight="1">
      <c r="C20" s="249" t="s">
        <v>445</v>
      </c>
      <c r="D20" s="289" t="e">
        <f>E20/D9</f>
        <v>#REF!</v>
      </c>
      <c r="E20" s="219" t="e">
        <f>#REF!</f>
        <v>#REF!</v>
      </c>
      <c r="F20" s="406" t="e">
        <f>E20</f>
        <v>#REF!</v>
      </c>
      <c r="G20"/>
      <c r="I20" s="17"/>
      <c r="J20" s="17"/>
      <c r="K20" t="s">
        <v>446</v>
      </c>
    </row>
    <row r="21" spans="3:11" ht="18" customHeight="1">
      <c r="C21" s="251" t="s">
        <v>437</v>
      </c>
      <c r="D21" s="126"/>
      <c r="E21" s="151" t="e">
        <f>#REF!-'Table3 2011 Rec''d Base Bud CM'!E16</f>
        <v>#REF!</v>
      </c>
      <c r="F21" s="407" t="e">
        <f>#REF!-'Table3 2011 Rec''d Base Bud CM'!F16</f>
        <v>#REF!</v>
      </c>
      <c r="G21"/>
      <c r="I21" s="17"/>
      <c r="J21" s="17"/>
      <c r="K21" t="s">
        <v>448</v>
      </c>
    </row>
    <row r="22" spans="3:11" ht="15" customHeight="1">
      <c r="C22" s="223" t="s">
        <v>9</v>
      </c>
      <c r="D22" s="16"/>
      <c r="E22" s="283" t="e">
        <f>E21-E20</f>
        <v>#REF!</v>
      </c>
      <c r="F22" s="408" t="e">
        <f>F21-F20</f>
        <v>#REF!</v>
      </c>
      <c r="G22"/>
      <c r="I22" s="17"/>
      <c r="J22" s="17"/>
      <c r="K22"/>
    </row>
    <row r="23" spans="3:11" ht="15" customHeight="1" thickBot="1">
      <c r="C23" s="225" t="s">
        <v>449</v>
      </c>
      <c r="D23" s="250"/>
      <c r="E23" s="227" t="e">
        <f>IF(E21=0,0,E21/E20*D20)</f>
        <v>#REF!</v>
      </c>
      <c r="F23" s="409" t="e">
        <f>IF(F21=0,0,F21/F20*D20)</f>
        <v>#REF!</v>
      </c>
      <c r="G23"/>
      <c r="I23" s="17"/>
      <c r="J23" s="17"/>
      <c r="K23"/>
    </row>
    <row r="24" spans="3:11" ht="9.75" customHeight="1" thickBot="1">
      <c r="I24" s="17"/>
      <c r="J24" s="17"/>
    </row>
    <row r="25" spans="3:11" ht="18" customHeight="1">
      <c r="C25" s="249" t="s">
        <v>441</v>
      </c>
      <c r="D25" s="289" t="e">
        <f>E25/(D9)</f>
        <v>#REF!</v>
      </c>
      <c r="E25" s="219" t="e">
        <f>#REF!</f>
        <v>#REF!</v>
      </c>
      <c r="F25" s="406" t="e">
        <f>E25</f>
        <v>#REF!</v>
      </c>
      <c r="G25"/>
      <c r="I25" s="17"/>
      <c r="J25" s="17"/>
      <c r="K25" t="s">
        <v>446</v>
      </c>
    </row>
    <row r="26" spans="3:11" ht="18" customHeight="1">
      <c r="C26" s="251" t="s">
        <v>437</v>
      </c>
      <c r="D26" s="126"/>
      <c r="E26" s="151" t="e">
        <f>#REF!</f>
        <v>#REF!</v>
      </c>
      <c r="F26" s="407" t="e">
        <f>#REF!</f>
        <v>#REF!</v>
      </c>
      <c r="G26"/>
      <c r="I26" s="17"/>
      <c r="J26" s="17"/>
      <c r="K26" t="s">
        <v>447</v>
      </c>
    </row>
    <row r="27" spans="3:11" ht="15" customHeight="1">
      <c r="C27" s="223" t="s">
        <v>9</v>
      </c>
      <c r="D27" s="16"/>
      <c r="E27" s="283" t="e">
        <f>E25-E26</f>
        <v>#REF!</v>
      </c>
      <c r="F27" s="408" t="e">
        <f>F25-F26</f>
        <v>#REF!</v>
      </c>
      <c r="G27"/>
      <c r="I27" s="17"/>
      <c r="J27" s="17"/>
      <c r="K27"/>
    </row>
    <row r="28" spans="3:11" ht="15" customHeight="1" thickBot="1">
      <c r="C28" s="225" t="s">
        <v>10</v>
      </c>
      <c r="D28" s="250"/>
      <c r="E28" s="227" t="e">
        <f>E26/E25*D25</f>
        <v>#REF!</v>
      </c>
      <c r="F28" s="409" t="e">
        <f>F26/F25*D25</f>
        <v>#REF!</v>
      </c>
      <c r="G28"/>
      <c r="I28" s="17"/>
      <c r="J28" s="17"/>
      <c r="K28"/>
    </row>
    <row r="29" spans="3:11">
      <c r="I29" s="17"/>
      <c r="J29" s="17"/>
    </row>
    <row r="30" spans="3:11">
      <c r="I30" s="17"/>
      <c r="J30" s="17"/>
    </row>
    <row r="31" spans="3:11">
      <c r="I31" s="17"/>
      <c r="J31" s="17"/>
    </row>
    <row r="32" spans="3:11">
      <c r="I32" s="17"/>
      <c r="J32" s="17"/>
    </row>
    <row r="33" spans="9:10">
      <c r="I33" s="17"/>
      <c r="J33" s="17"/>
    </row>
    <row r="34" spans="9:10">
      <c r="I34" s="17"/>
      <c r="J34" s="17"/>
    </row>
    <row r="35" spans="9:10">
      <c r="I35" s="17"/>
      <c r="J35" s="17"/>
    </row>
    <row r="36" spans="9:10">
      <c r="I36" s="17"/>
      <c r="J36" s="17"/>
    </row>
    <row r="37" spans="9:10">
      <c r="I37" s="17"/>
      <c r="J37" s="17"/>
    </row>
    <row r="38" spans="9:10">
      <c r="I38" s="17"/>
      <c r="J38" s="17"/>
    </row>
    <row r="39" spans="9:10">
      <c r="I39" s="17"/>
      <c r="J39" s="17"/>
    </row>
    <row r="40" spans="9:10">
      <c r="I40" s="17"/>
      <c r="J40" s="17"/>
    </row>
    <row r="41" spans="9:10">
      <c r="I41" s="17"/>
      <c r="J41" s="17"/>
    </row>
    <row r="42" spans="9:10">
      <c r="I42" s="17"/>
      <c r="J42" s="17"/>
    </row>
    <row r="43" spans="9:10">
      <c r="I43" s="17"/>
      <c r="J43" s="17"/>
    </row>
    <row r="44" spans="9:10">
      <c r="I44" s="17"/>
      <c r="J44" s="17"/>
    </row>
    <row r="45" spans="9:10">
      <c r="I45" s="17"/>
      <c r="J45" s="17"/>
    </row>
    <row r="46" spans="9:10">
      <c r="I46" s="17"/>
      <c r="J46" s="17"/>
    </row>
    <row r="47" spans="9:10">
      <c r="I47" s="17"/>
      <c r="J47" s="17"/>
    </row>
  </sheetData>
  <mergeCells count="6">
    <mergeCell ref="A1:N1"/>
    <mergeCell ref="G4:H5"/>
    <mergeCell ref="D4:D5"/>
    <mergeCell ref="C2:J2"/>
    <mergeCell ref="F4:F5"/>
    <mergeCell ref="E4:E5"/>
  </mergeCells>
  <phoneticPr fontId="8" type="noConversion"/>
  <printOptions horizontalCentered="1"/>
  <pageMargins left="0.43307086614173229" right="0.39370078740157483" top="0.98425196850393704" bottom="0.98425196850393704" header="0.51181102362204722" footer="0.51181102362204722"/>
  <pageSetup scale="85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dimension ref="A1:D11"/>
  <sheetViews>
    <sheetView workbookViewId="0">
      <selection activeCell="K12" sqref="K12"/>
    </sheetView>
  </sheetViews>
  <sheetFormatPr defaultRowHeight="12.75"/>
  <cols>
    <col min="1" max="1" width="48.42578125" customWidth="1"/>
  </cols>
  <sheetData>
    <row r="1" spans="1:4">
      <c r="A1" s="411"/>
      <c r="B1" s="410">
        <v>2011</v>
      </c>
      <c r="C1" s="415">
        <v>2012</v>
      </c>
      <c r="D1" s="417">
        <v>2013</v>
      </c>
    </row>
    <row r="2" spans="1:4">
      <c r="A2" s="412"/>
      <c r="B2" s="304" t="s">
        <v>477</v>
      </c>
      <c r="C2" s="416" t="s">
        <v>477</v>
      </c>
      <c r="D2" s="418" t="s">
        <v>477</v>
      </c>
    </row>
    <row r="3" spans="1:4">
      <c r="A3" s="413" t="s">
        <v>528</v>
      </c>
      <c r="B3" s="419" t="e">
        <f>#REF!</f>
        <v>#REF!</v>
      </c>
      <c r="C3" s="420" t="e">
        <f>B11</f>
        <v>#REF!</v>
      </c>
      <c r="D3" s="421" t="e">
        <f>C11</f>
        <v>#REF!</v>
      </c>
    </row>
    <row r="4" spans="1:4">
      <c r="A4" s="413" t="s">
        <v>526</v>
      </c>
      <c r="B4" s="419"/>
      <c r="C4" s="420"/>
      <c r="D4" s="421"/>
    </row>
    <row r="5" spans="1:4">
      <c r="A5" s="413" t="s">
        <v>531</v>
      </c>
      <c r="B5" s="419"/>
      <c r="C5" s="420"/>
      <c r="D5" s="421"/>
    </row>
    <row r="6" spans="1:4">
      <c r="A6" s="413" t="s">
        <v>527</v>
      </c>
      <c r="B6" s="419">
        <f>'Operating Impact'!C28</f>
        <v>0</v>
      </c>
      <c r="C6" s="420">
        <f>'Operating Impact'!E28</f>
        <v>5.4</v>
      </c>
      <c r="D6" s="421">
        <f>'Operating Impact'!G28</f>
        <v>11</v>
      </c>
    </row>
    <row r="7" spans="1:4" ht="25.5">
      <c r="A7" s="428" t="s">
        <v>532</v>
      </c>
      <c r="B7" s="429">
        <v>3</v>
      </c>
      <c r="C7" s="430">
        <v>0</v>
      </c>
      <c r="D7" s="431">
        <v>0</v>
      </c>
    </row>
    <row r="8" spans="1:4" ht="25.5">
      <c r="A8" s="428" t="s">
        <v>533</v>
      </c>
      <c r="B8" s="429">
        <v>0</v>
      </c>
      <c r="C8" s="430">
        <v>0</v>
      </c>
      <c r="D8" s="431">
        <v>0</v>
      </c>
    </row>
    <row r="9" spans="1:4">
      <c r="A9" s="412" t="s">
        <v>530</v>
      </c>
      <c r="B9" s="422" t="e">
        <f>#REF!</f>
        <v>#REF!</v>
      </c>
      <c r="C9" s="423" t="e">
        <f>#REF!</f>
        <v>#REF!</v>
      </c>
      <c r="D9" s="424" t="e">
        <f>#REF!</f>
        <v>#REF!</v>
      </c>
    </row>
    <row r="10" spans="1:4">
      <c r="A10" s="413"/>
      <c r="B10" s="419"/>
      <c r="C10" s="420"/>
      <c r="D10" s="421"/>
    </row>
    <row r="11" spans="1:4" ht="13.5" thickBot="1">
      <c r="A11" s="414" t="s">
        <v>529</v>
      </c>
      <c r="B11" s="425" t="e">
        <f>SUM(B3:B10)</f>
        <v>#REF!</v>
      </c>
      <c r="C11" s="426" t="e">
        <f>SUM(C3:C10)</f>
        <v>#REF!</v>
      </c>
      <c r="D11" s="427" t="e">
        <f>SUM(D3:D10)</f>
        <v>#REF!</v>
      </c>
    </row>
  </sheetData>
  <phoneticPr fontId="25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B1:L49"/>
  <sheetViews>
    <sheetView showGridLines="0" workbookViewId="0">
      <selection activeCell="J29" sqref="J29:J37"/>
    </sheetView>
  </sheetViews>
  <sheetFormatPr defaultRowHeight="12.75"/>
  <cols>
    <col min="1" max="1" width="5.140625" style="3" customWidth="1"/>
    <col min="2" max="2" width="3" style="3" customWidth="1"/>
    <col min="3" max="3" width="30.140625" style="3" customWidth="1"/>
    <col min="4" max="4" width="10.28515625" style="3" bestFit="1" customWidth="1"/>
    <col min="5" max="5" width="10.140625" style="3" bestFit="1" customWidth="1"/>
    <col min="6" max="7" width="12.7109375" style="3" customWidth="1"/>
    <col min="8" max="9" width="9.140625" style="3"/>
    <col min="10" max="10" width="11.28515625" style="7" customWidth="1"/>
    <col min="11" max="11" width="11.140625" style="7" customWidth="1"/>
    <col min="12" max="12" width="3.85546875" style="3" customWidth="1"/>
    <col min="13" max="16384" width="9.140625" style="3"/>
  </cols>
  <sheetData>
    <row r="1" spans="2:12" ht="20.25">
      <c r="B1" s="489"/>
      <c r="C1" s="489"/>
      <c r="D1" s="489"/>
      <c r="E1" s="489"/>
      <c r="F1" s="489"/>
      <c r="G1" s="489"/>
      <c r="H1" s="489"/>
      <c r="I1" s="489"/>
      <c r="J1" s="489"/>
      <c r="K1" s="489"/>
      <c r="L1" s="28"/>
    </row>
    <row r="2" spans="2:12" ht="20.25">
      <c r="B2" s="447" t="s">
        <v>13</v>
      </c>
      <c r="C2" s="447"/>
      <c r="D2" s="447"/>
      <c r="E2" s="447"/>
      <c r="F2" s="447"/>
      <c r="G2" s="447"/>
      <c r="H2" s="447"/>
      <c r="I2" s="447"/>
      <c r="J2" s="447"/>
      <c r="K2" s="447"/>
      <c r="L2" s="63"/>
    </row>
    <row r="3" spans="2:12" ht="20.25">
      <c r="B3" s="448" t="s">
        <v>44</v>
      </c>
      <c r="C3" s="448"/>
      <c r="D3" s="448"/>
      <c r="E3" s="448"/>
      <c r="F3" s="448"/>
      <c r="G3" s="448"/>
      <c r="H3" s="448"/>
      <c r="I3" s="448"/>
      <c r="J3" s="448"/>
      <c r="K3" s="448"/>
      <c r="L3" s="29"/>
    </row>
    <row r="4" spans="2:12" ht="15.75">
      <c r="B4" s="449" t="s">
        <v>15</v>
      </c>
      <c r="C4" s="449"/>
      <c r="D4" s="449"/>
      <c r="E4" s="449"/>
      <c r="F4" s="449"/>
      <c r="G4" s="449"/>
      <c r="H4" s="449"/>
      <c r="I4" s="449"/>
      <c r="J4" s="449"/>
      <c r="K4" s="449"/>
      <c r="L4" s="30"/>
    </row>
    <row r="5" spans="2:12" ht="13.5" thickBot="1">
      <c r="B5" s="31"/>
      <c r="C5" s="31"/>
      <c r="D5" s="31"/>
      <c r="E5" s="31"/>
      <c r="F5" s="31"/>
      <c r="G5" s="31"/>
      <c r="H5" s="31"/>
      <c r="I5" s="32"/>
      <c r="J5" s="32"/>
      <c r="K5" s="31"/>
      <c r="L5" s="33"/>
    </row>
    <row r="6" spans="2:12">
      <c r="B6" s="34"/>
      <c r="C6" s="35"/>
      <c r="D6" s="36"/>
      <c r="E6" s="36"/>
      <c r="F6" s="36"/>
      <c r="G6" s="36"/>
      <c r="H6" s="36"/>
      <c r="I6" s="37"/>
      <c r="J6" s="37"/>
      <c r="K6" s="38"/>
      <c r="L6" s="33"/>
    </row>
    <row r="7" spans="2:12">
      <c r="B7" s="44" t="s">
        <v>502</v>
      </c>
      <c r="C7" s="39"/>
      <c r="D7" s="40"/>
      <c r="E7" s="33"/>
      <c r="F7" s="33"/>
      <c r="G7" s="33"/>
      <c r="H7" s="33"/>
      <c r="I7" s="41"/>
      <c r="J7" s="41"/>
      <c r="K7" s="42"/>
      <c r="L7" s="33"/>
    </row>
    <row r="8" spans="2:12">
      <c r="B8" s="65" t="s">
        <v>503</v>
      </c>
      <c r="C8" s="43"/>
      <c r="D8" s="33"/>
      <c r="E8" s="33"/>
      <c r="F8" s="33"/>
      <c r="G8" s="33"/>
      <c r="H8" s="33"/>
      <c r="I8" s="41"/>
      <c r="J8" s="41"/>
      <c r="K8" s="42"/>
      <c r="L8" s="33"/>
    </row>
    <row r="9" spans="2:12" ht="13.5" thickBot="1">
      <c r="B9" s="44"/>
      <c r="C9" s="33"/>
      <c r="D9" s="33"/>
      <c r="E9" s="33"/>
      <c r="F9" s="33"/>
      <c r="G9" s="33"/>
      <c r="H9" s="33"/>
      <c r="I9" s="33"/>
      <c r="J9" s="33"/>
      <c r="K9" s="42"/>
      <c r="L9" s="33"/>
    </row>
    <row r="10" spans="2:12">
      <c r="B10" s="45"/>
      <c r="C10" s="46" t="s">
        <v>12</v>
      </c>
      <c r="D10" s="47"/>
      <c r="E10" s="48"/>
      <c r="F10" s="103"/>
      <c r="G10" s="103"/>
      <c r="H10" s="104"/>
      <c r="I10" s="252"/>
      <c r="J10" s="263"/>
      <c r="K10" s="276"/>
      <c r="L10" s="39"/>
    </row>
    <row r="11" spans="2:12">
      <c r="B11" s="49"/>
      <c r="C11" s="50"/>
      <c r="D11" s="66">
        <v>2010</v>
      </c>
      <c r="E11" s="67">
        <v>2010</v>
      </c>
      <c r="F11" s="105">
        <v>2011</v>
      </c>
      <c r="G11" s="105">
        <v>2011</v>
      </c>
      <c r="H11" s="450" t="s">
        <v>16</v>
      </c>
      <c r="I11" s="450"/>
      <c r="J11" s="264"/>
      <c r="K11" s="277"/>
      <c r="L11" s="68"/>
    </row>
    <row r="12" spans="2:12">
      <c r="B12" s="49"/>
      <c r="C12" s="50"/>
      <c r="D12" s="69" t="s">
        <v>17</v>
      </c>
      <c r="E12" s="67" t="s">
        <v>18</v>
      </c>
      <c r="F12" s="105" t="s">
        <v>433</v>
      </c>
      <c r="G12" s="105" t="s">
        <v>19</v>
      </c>
      <c r="H12" s="451" t="s">
        <v>525</v>
      </c>
      <c r="I12" s="451"/>
      <c r="J12" s="265">
        <v>2012</v>
      </c>
      <c r="K12" s="265">
        <v>2013</v>
      </c>
      <c r="L12" s="64"/>
    </row>
    <row r="13" spans="2:12">
      <c r="B13" s="44"/>
      <c r="C13" s="51"/>
      <c r="D13" s="70" t="s">
        <v>20</v>
      </c>
      <c r="E13" s="71" t="s">
        <v>21</v>
      </c>
      <c r="F13" s="106" t="s">
        <v>20</v>
      </c>
      <c r="G13" s="106" t="s">
        <v>434</v>
      </c>
      <c r="H13" s="446" t="s">
        <v>20</v>
      </c>
      <c r="I13" s="446"/>
      <c r="J13" s="266" t="s">
        <v>22</v>
      </c>
      <c r="K13" s="266" t="s">
        <v>22</v>
      </c>
      <c r="L13" s="64"/>
    </row>
    <row r="14" spans="2:12">
      <c r="B14" s="52"/>
      <c r="C14" s="53"/>
      <c r="D14" s="72" t="s">
        <v>1</v>
      </c>
      <c r="E14" s="73" t="s">
        <v>1</v>
      </c>
      <c r="F14" s="107" t="s">
        <v>1</v>
      </c>
      <c r="G14" s="107" t="s">
        <v>1</v>
      </c>
      <c r="H14" s="108" t="s">
        <v>1</v>
      </c>
      <c r="I14" s="253" t="s">
        <v>2</v>
      </c>
      <c r="J14" s="267" t="s">
        <v>1</v>
      </c>
      <c r="K14" s="267" t="s">
        <v>1</v>
      </c>
      <c r="L14" s="74"/>
    </row>
    <row r="15" spans="2:12">
      <c r="B15" s="54"/>
      <c r="C15" s="55"/>
      <c r="D15" s="89"/>
      <c r="E15" s="90"/>
      <c r="F15" s="109"/>
      <c r="G15" s="109"/>
      <c r="H15" s="110"/>
      <c r="I15" s="254"/>
      <c r="J15" s="268"/>
      <c r="K15" s="278"/>
      <c r="L15" s="75"/>
    </row>
    <row r="16" spans="2:12">
      <c r="B16" s="54"/>
      <c r="C16" s="158" t="s">
        <v>23</v>
      </c>
      <c r="D16" s="91">
        <v>133056.4</v>
      </c>
      <c r="E16" s="92">
        <f>D16+2024.6-1374.6</f>
        <v>133706.4</v>
      </c>
      <c r="F16" s="111">
        <v>135829.70000000001</v>
      </c>
      <c r="G16" s="111">
        <f>-4234</f>
        <v>-4234</v>
      </c>
      <c r="H16" s="112">
        <f>F16+G16-D16</f>
        <v>-1460.6999999999825</v>
      </c>
      <c r="I16" s="255">
        <f t="shared" ref="I16:I24" si="0">IF(D16=0,"n/a",H16/D16)</f>
        <v>-1.0978051412784223E-2</v>
      </c>
      <c r="J16" s="268">
        <f>F16+G16+253+210.9+181+2664.7+232.3-4833</f>
        <v>130304.6</v>
      </c>
      <c r="K16" s="272">
        <f>J16+623+216+185.4+2718+238-4020</f>
        <v>130265</v>
      </c>
      <c r="L16" s="76"/>
    </row>
    <row r="17" spans="2:12">
      <c r="B17" s="54"/>
      <c r="C17" s="158" t="s">
        <v>24</v>
      </c>
      <c r="D17" s="91">
        <v>19716.8</v>
      </c>
      <c r="E17" s="92">
        <f t="shared" ref="E17:E22" si="1">D17</f>
        <v>19716.8</v>
      </c>
      <c r="F17" s="111">
        <v>20158.400000000001</v>
      </c>
      <c r="G17" s="111">
        <f>-348.3-1740</f>
        <v>-2088.3000000000002</v>
      </c>
      <c r="H17" s="112">
        <f t="shared" ref="H17:H24" si="2">F17+G17-D17</f>
        <v>-1646.6999999999971</v>
      </c>
      <c r="I17" s="255">
        <f t="shared" si="0"/>
        <v>-8.3517609348372823E-2</v>
      </c>
      <c r="J17" s="268">
        <f>F17+G17+20+355.3-782</f>
        <v>17663.400000000001</v>
      </c>
      <c r="K17" s="272">
        <f>J17+104+362.4-782</f>
        <v>17347.800000000003</v>
      </c>
      <c r="L17" s="76"/>
    </row>
    <row r="18" spans="2:12">
      <c r="B18" s="54"/>
      <c r="C18" s="158" t="s">
        <v>25</v>
      </c>
      <c r="D18" s="91">
        <v>10.3</v>
      </c>
      <c r="E18" s="92">
        <f t="shared" si="1"/>
        <v>10.3</v>
      </c>
      <c r="F18" s="111">
        <v>112.3</v>
      </c>
      <c r="G18" s="111"/>
      <c r="H18" s="112">
        <f t="shared" si="2"/>
        <v>102</v>
      </c>
      <c r="I18" s="255">
        <f t="shared" si="0"/>
        <v>9.9029126213592225</v>
      </c>
      <c r="J18" s="268">
        <f>F18+G18</f>
        <v>112.3</v>
      </c>
      <c r="K18" s="272">
        <f>J18</f>
        <v>112.3</v>
      </c>
      <c r="L18" s="76"/>
    </row>
    <row r="19" spans="2:12">
      <c r="B19" s="54"/>
      <c r="C19" s="158" t="s">
        <v>26</v>
      </c>
      <c r="D19" s="91">
        <v>22507.200000000001</v>
      </c>
      <c r="E19" s="92">
        <f t="shared" si="1"/>
        <v>22507.200000000001</v>
      </c>
      <c r="F19" s="111">
        <v>23584.799999999999</v>
      </c>
      <c r="G19" s="111">
        <v>-699.2</v>
      </c>
      <c r="H19" s="112">
        <f t="shared" si="2"/>
        <v>378.39999999999782</v>
      </c>
      <c r="I19" s="255">
        <f t="shared" si="0"/>
        <v>1.6812397810478327E-2</v>
      </c>
      <c r="J19" s="268">
        <f>F19+G19+59+695</f>
        <v>23639.599999999999</v>
      </c>
      <c r="K19" s="272">
        <f>J19+104+712.7</f>
        <v>24456.3</v>
      </c>
      <c r="L19" s="76"/>
    </row>
    <row r="20" spans="2:12">
      <c r="B20" s="54"/>
      <c r="C20" s="158" t="s">
        <v>27</v>
      </c>
      <c r="D20" s="91">
        <v>1708</v>
      </c>
      <c r="E20" s="92">
        <f t="shared" si="1"/>
        <v>1708</v>
      </c>
      <c r="F20" s="111">
        <v>1708</v>
      </c>
      <c r="G20" s="111"/>
      <c r="H20" s="112">
        <f t="shared" si="2"/>
        <v>0</v>
      </c>
      <c r="I20" s="255">
        <f t="shared" si="0"/>
        <v>0</v>
      </c>
      <c r="J20" s="268">
        <f>F20+G20</f>
        <v>1708</v>
      </c>
      <c r="K20" s="272">
        <f>J20</f>
        <v>1708</v>
      </c>
      <c r="L20" s="76"/>
    </row>
    <row r="21" spans="2:12">
      <c r="B21" s="54"/>
      <c r="C21" s="158" t="s">
        <v>28</v>
      </c>
      <c r="D21" s="91">
        <v>667</v>
      </c>
      <c r="E21" s="92">
        <f t="shared" si="1"/>
        <v>667</v>
      </c>
      <c r="F21" s="111">
        <v>705</v>
      </c>
      <c r="G21" s="111"/>
      <c r="H21" s="112">
        <f t="shared" si="2"/>
        <v>38</v>
      </c>
      <c r="I21" s="255">
        <f t="shared" si="0"/>
        <v>5.6971514242878558E-2</v>
      </c>
      <c r="J21" s="268">
        <f>F21+G21</f>
        <v>705</v>
      </c>
      <c r="K21" s="272">
        <f>J21</f>
        <v>705</v>
      </c>
      <c r="L21" s="76"/>
    </row>
    <row r="22" spans="2:12">
      <c r="B22" s="54"/>
      <c r="C22" s="158" t="s">
        <v>29</v>
      </c>
      <c r="D22" s="91">
        <v>4</v>
      </c>
      <c r="E22" s="92">
        <f t="shared" si="1"/>
        <v>4</v>
      </c>
      <c r="F22" s="111">
        <v>4</v>
      </c>
      <c r="G22" s="111"/>
      <c r="H22" s="112">
        <f t="shared" si="2"/>
        <v>0</v>
      </c>
      <c r="I22" s="255">
        <f t="shared" si="0"/>
        <v>0</v>
      </c>
      <c r="J22" s="268">
        <f>F22+G22</f>
        <v>4</v>
      </c>
      <c r="K22" s="272">
        <f>J22</f>
        <v>4</v>
      </c>
      <c r="L22" s="76"/>
    </row>
    <row r="23" spans="2:12">
      <c r="B23" s="54"/>
      <c r="C23" s="158" t="s">
        <v>30</v>
      </c>
      <c r="D23" s="91"/>
      <c r="E23" s="92"/>
      <c r="F23" s="111"/>
      <c r="G23" s="111"/>
      <c r="H23" s="112">
        <f>F23+G23-D23</f>
        <v>0</v>
      </c>
      <c r="I23" s="255" t="str">
        <f t="shared" si="0"/>
        <v>n/a</v>
      </c>
      <c r="J23" s="268"/>
      <c r="K23" s="272"/>
      <c r="L23" s="76"/>
    </row>
    <row r="24" spans="2:12">
      <c r="B24" s="54"/>
      <c r="C24" s="158" t="s">
        <v>435</v>
      </c>
      <c r="D24" s="91"/>
      <c r="E24" s="92"/>
      <c r="F24" s="111"/>
      <c r="G24" s="111"/>
      <c r="H24" s="112">
        <f t="shared" si="2"/>
        <v>0</v>
      </c>
      <c r="I24" s="255" t="str">
        <f t="shared" si="0"/>
        <v>n/a</v>
      </c>
      <c r="J24" s="268"/>
      <c r="K24" s="272"/>
      <c r="L24" s="76"/>
    </row>
    <row r="25" spans="2:12">
      <c r="B25" s="54"/>
      <c r="C25" s="55"/>
      <c r="D25" s="93"/>
      <c r="E25" s="94"/>
      <c r="F25" s="113"/>
      <c r="G25" s="113"/>
      <c r="H25" s="114"/>
      <c r="I25" s="256"/>
      <c r="J25" s="269"/>
      <c r="K25" s="279"/>
      <c r="L25" s="76"/>
    </row>
    <row r="26" spans="2:12">
      <c r="B26" s="56" t="s">
        <v>31</v>
      </c>
      <c r="C26" s="77"/>
      <c r="D26" s="95">
        <f>SUM(D16:D25)</f>
        <v>177669.69999999998</v>
      </c>
      <c r="E26" s="96">
        <f>SUM(E16:E24)</f>
        <v>178319.69999999998</v>
      </c>
      <c r="F26" s="115">
        <f>SUM(F16:F24)</f>
        <v>182102.19999999998</v>
      </c>
      <c r="G26" s="115">
        <f>SUM(G16:G24)</f>
        <v>-7021.5</v>
      </c>
      <c r="H26" s="116">
        <f>SUM(H16:H24)</f>
        <v>-2588.9999999999818</v>
      </c>
      <c r="I26" s="257">
        <f>IF(D26=0,"n/a",H26/D26)</f>
        <v>-1.4571983855435013E-2</v>
      </c>
      <c r="J26" s="270">
        <f>SUM(J15:J24)</f>
        <v>174136.9</v>
      </c>
      <c r="K26" s="270">
        <f>SUM(K16:K24)</f>
        <v>174598.39999999997</v>
      </c>
      <c r="L26" s="78"/>
    </row>
    <row r="27" spans="2:12">
      <c r="B27" s="54"/>
      <c r="C27" s="55"/>
      <c r="D27" s="91"/>
      <c r="E27" s="94"/>
      <c r="F27" s="111"/>
      <c r="G27" s="111"/>
      <c r="H27" s="112"/>
      <c r="I27" s="255"/>
      <c r="J27" s="268"/>
      <c r="K27" s="272"/>
      <c r="L27" s="76"/>
    </row>
    <row r="28" spans="2:12">
      <c r="B28" s="54"/>
      <c r="C28" s="158" t="s">
        <v>32</v>
      </c>
      <c r="D28" s="91"/>
      <c r="E28" s="92"/>
      <c r="F28" s="111"/>
      <c r="G28" s="111"/>
      <c r="H28" s="112">
        <f>F28+G28-D28</f>
        <v>0</v>
      </c>
      <c r="I28" s="255" t="str">
        <f t="shared" ref="I28:I37" si="3">IF(D28=0,"n/a",H28/D28)</f>
        <v>n/a</v>
      </c>
      <c r="J28" s="268"/>
      <c r="K28" s="272"/>
      <c r="L28" s="76"/>
    </row>
    <row r="29" spans="2:12">
      <c r="B29" s="54"/>
      <c r="C29" s="158" t="s">
        <v>33</v>
      </c>
      <c r="D29" s="91">
        <v>5674.9</v>
      </c>
      <c r="E29" s="92">
        <f>D29</f>
        <v>5674.9</v>
      </c>
      <c r="F29" s="111">
        <v>5637.4</v>
      </c>
      <c r="G29" s="111"/>
      <c r="H29" s="112">
        <f t="shared" ref="H29:H37" si="4">F29+G29-D29</f>
        <v>-37.5</v>
      </c>
      <c r="I29" s="255">
        <f t="shared" si="3"/>
        <v>-6.6080459567569479E-3</v>
      </c>
      <c r="J29" s="268">
        <f>F29+G29</f>
        <v>5637.4</v>
      </c>
      <c r="K29" s="272">
        <f>J29</f>
        <v>5637.4</v>
      </c>
      <c r="L29" s="76"/>
    </row>
    <row r="30" spans="2:12">
      <c r="B30" s="54"/>
      <c r="C30" s="158" t="s">
        <v>34</v>
      </c>
      <c r="D30" s="91">
        <v>44.3</v>
      </c>
      <c r="E30" s="92">
        <f t="shared" ref="E30:E36" si="5">D30</f>
        <v>44.3</v>
      </c>
      <c r="F30" s="111">
        <v>0</v>
      </c>
      <c r="G30" s="111"/>
      <c r="H30" s="112">
        <f t="shared" si="4"/>
        <v>-44.3</v>
      </c>
      <c r="I30" s="255">
        <f t="shared" si="3"/>
        <v>-1</v>
      </c>
      <c r="J30" s="268">
        <f t="shared" ref="J30:J36" si="6">F30+G30</f>
        <v>0</v>
      </c>
      <c r="K30" s="272">
        <f t="shared" ref="K30:K36" si="7">J30</f>
        <v>0</v>
      </c>
      <c r="L30" s="76"/>
    </row>
    <row r="31" spans="2:12">
      <c r="B31" s="54"/>
      <c r="C31" s="158" t="s">
        <v>35</v>
      </c>
      <c r="D31" s="91">
        <v>245</v>
      </c>
      <c r="E31" s="92">
        <f t="shared" si="5"/>
        <v>245</v>
      </c>
      <c r="F31" s="111">
        <v>43.2</v>
      </c>
      <c r="G31" s="111"/>
      <c r="H31" s="112">
        <f t="shared" si="4"/>
        <v>-201.8</v>
      </c>
      <c r="I31" s="255">
        <f t="shared" si="3"/>
        <v>-0.8236734693877551</v>
      </c>
      <c r="J31" s="268">
        <f t="shared" si="6"/>
        <v>43.2</v>
      </c>
      <c r="K31" s="272">
        <f t="shared" si="7"/>
        <v>43.2</v>
      </c>
      <c r="L31" s="76"/>
    </row>
    <row r="32" spans="2:12">
      <c r="B32" s="54"/>
      <c r="C32" s="158" t="s">
        <v>36</v>
      </c>
      <c r="D32" s="91">
        <v>5163.6000000000004</v>
      </c>
      <c r="E32" s="92">
        <f>D32+674.2</f>
        <v>5837.8</v>
      </c>
      <c r="F32" s="111">
        <v>4264.5</v>
      </c>
      <c r="G32" s="111"/>
      <c r="H32" s="112">
        <f t="shared" si="4"/>
        <v>-899.10000000000036</v>
      </c>
      <c r="I32" s="255">
        <f t="shared" si="3"/>
        <v>-0.17412270508947253</v>
      </c>
      <c r="J32" s="268">
        <f t="shared" si="6"/>
        <v>4264.5</v>
      </c>
      <c r="K32" s="272">
        <f t="shared" si="7"/>
        <v>4264.5</v>
      </c>
      <c r="L32" s="76"/>
    </row>
    <row r="33" spans="2:12">
      <c r="B33" s="54"/>
      <c r="C33" s="158" t="s">
        <v>37</v>
      </c>
      <c r="D33" s="91">
        <v>530.79999999999995</v>
      </c>
      <c r="E33" s="92">
        <f t="shared" si="5"/>
        <v>530.79999999999995</v>
      </c>
      <c r="F33" s="111">
        <v>564.79999999999995</v>
      </c>
      <c r="G33" s="111"/>
      <c r="H33" s="112">
        <f t="shared" si="4"/>
        <v>34</v>
      </c>
      <c r="I33" s="255">
        <f t="shared" si="3"/>
        <v>6.4054257724189906E-2</v>
      </c>
      <c r="J33" s="268">
        <f t="shared" si="6"/>
        <v>564.79999999999995</v>
      </c>
      <c r="K33" s="272">
        <f t="shared" si="7"/>
        <v>564.79999999999995</v>
      </c>
      <c r="L33" s="76"/>
    </row>
    <row r="34" spans="2:12">
      <c r="B34" s="54"/>
      <c r="C34" s="158" t="s">
        <v>38</v>
      </c>
      <c r="D34" s="91">
        <v>1500</v>
      </c>
      <c r="E34" s="92">
        <f t="shared" si="5"/>
        <v>1500</v>
      </c>
      <c r="F34" s="111">
        <v>500</v>
      </c>
      <c r="G34" s="111">
        <v>500</v>
      </c>
      <c r="H34" s="112">
        <f t="shared" si="4"/>
        <v>-500</v>
      </c>
      <c r="I34" s="255">
        <f t="shared" si="3"/>
        <v>-0.33333333333333331</v>
      </c>
      <c r="J34" s="268">
        <f t="shared" si="6"/>
        <v>1000</v>
      </c>
      <c r="K34" s="272">
        <f t="shared" si="7"/>
        <v>1000</v>
      </c>
      <c r="L34" s="76"/>
    </row>
    <row r="35" spans="2:12">
      <c r="B35" s="54"/>
      <c r="C35" s="158" t="s">
        <v>39</v>
      </c>
      <c r="D35" s="91"/>
      <c r="E35" s="92">
        <f t="shared" si="5"/>
        <v>0</v>
      </c>
      <c r="F35" s="111"/>
      <c r="G35" s="111"/>
      <c r="H35" s="112">
        <f t="shared" si="4"/>
        <v>0</v>
      </c>
      <c r="I35" s="255" t="str">
        <f t="shared" si="3"/>
        <v>n/a</v>
      </c>
      <c r="J35" s="268">
        <f t="shared" si="6"/>
        <v>0</v>
      </c>
      <c r="K35" s="272">
        <f t="shared" si="7"/>
        <v>0</v>
      </c>
      <c r="L35" s="76"/>
    </row>
    <row r="36" spans="2:12">
      <c r="B36" s="54"/>
      <c r="C36" s="158" t="s">
        <v>40</v>
      </c>
      <c r="D36" s="91">
        <v>603.29999999999995</v>
      </c>
      <c r="E36" s="92">
        <f t="shared" si="5"/>
        <v>603.29999999999995</v>
      </c>
      <c r="F36" s="111">
        <v>1790.3</v>
      </c>
      <c r="G36" s="111"/>
      <c r="H36" s="112">
        <f>F36+G36-D36</f>
        <v>1187</v>
      </c>
      <c r="I36" s="255">
        <f t="shared" si="3"/>
        <v>1.9675120172385216</v>
      </c>
      <c r="J36" s="268">
        <f t="shared" si="6"/>
        <v>1790.3</v>
      </c>
      <c r="K36" s="272">
        <f t="shared" si="7"/>
        <v>1790.3</v>
      </c>
      <c r="L36" s="76"/>
    </row>
    <row r="37" spans="2:12">
      <c r="B37" s="54"/>
      <c r="C37" s="158" t="s">
        <v>435</v>
      </c>
      <c r="D37" s="91"/>
      <c r="E37" s="92"/>
      <c r="F37" s="111"/>
      <c r="G37" s="111"/>
      <c r="H37" s="112">
        <f t="shared" si="4"/>
        <v>0</v>
      </c>
      <c r="I37" s="255" t="str">
        <f t="shared" si="3"/>
        <v>n/a</v>
      </c>
      <c r="J37" s="268">
        <f>F37+G37</f>
        <v>0</v>
      </c>
      <c r="K37" s="272">
        <f>J37</f>
        <v>0</v>
      </c>
      <c r="L37" s="76"/>
    </row>
    <row r="38" spans="2:12">
      <c r="B38" s="54"/>
      <c r="C38" s="55"/>
      <c r="D38" s="93"/>
      <c r="E38" s="94"/>
      <c r="F38" s="113"/>
      <c r="G38" s="113"/>
      <c r="H38" s="117" t="s">
        <v>12</v>
      </c>
      <c r="I38" s="258"/>
      <c r="J38" s="269"/>
      <c r="K38" s="279"/>
      <c r="L38" s="76"/>
    </row>
    <row r="39" spans="2:12">
      <c r="B39" s="56" t="s">
        <v>41</v>
      </c>
      <c r="C39" s="77"/>
      <c r="D39" s="95">
        <f>SUM(D28:D38)</f>
        <v>13761.899999999998</v>
      </c>
      <c r="E39" s="96">
        <f>SUM(E28:E37)</f>
        <v>14436.099999999999</v>
      </c>
      <c r="F39" s="115">
        <f>SUM(F28:F37)</f>
        <v>12800.199999999997</v>
      </c>
      <c r="G39" s="115">
        <f>SUM(G28:G37)</f>
        <v>500</v>
      </c>
      <c r="H39" s="118">
        <f>SUM(H28:H37)</f>
        <v>-461.70000000000027</v>
      </c>
      <c r="I39" s="257">
        <f>IF(D39=0,"n/a",H39/D39)</f>
        <v>-3.3549146556798144E-2</v>
      </c>
      <c r="J39" s="271">
        <f>SUM(J28:J37)</f>
        <v>13300.199999999997</v>
      </c>
      <c r="K39" s="270">
        <f>SUM(K28:K37)</f>
        <v>13300.199999999997</v>
      </c>
      <c r="L39" s="78"/>
    </row>
    <row r="40" spans="2:12">
      <c r="B40" s="54"/>
      <c r="C40" s="55"/>
      <c r="D40" s="91"/>
      <c r="E40" s="92"/>
      <c r="F40" s="111"/>
      <c r="G40" s="111"/>
      <c r="H40" s="112"/>
      <c r="I40" s="255"/>
      <c r="J40" s="268"/>
      <c r="K40" s="272"/>
      <c r="L40" s="76"/>
    </row>
    <row r="41" spans="2:12">
      <c r="B41" s="54" t="s">
        <v>42</v>
      </c>
      <c r="C41" s="55"/>
      <c r="D41" s="91">
        <f t="shared" ref="D41:K41" si="8">D26-D39</f>
        <v>163907.79999999999</v>
      </c>
      <c r="E41" s="91">
        <f t="shared" si="8"/>
        <v>163883.59999999998</v>
      </c>
      <c r="F41" s="123">
        <f t="shared" si="8"/>
        <v>169302</v>
      </c>
      <c r="G41" s="123">
        <f>G26-G39</f>
        <v>-7521.5</v>
      </c>
      <c r="H41" s="125">
        <f t="shared" si="8"/>
        <v>-2127.2999999999815</v>
      </c>
      <c r="I41" s="259">
        <f t="shared" si="8"/>
        <v>1.8977162701363133E-2</v>
      </c>
      <c r="J41" s="272">
        <f t="shared" si="8"/>
        <v>160836.70000000001</v>
      </c>
      <c r="K41" s="272">
        <f t="shared" si="8"/>
        <v>161298.19999999995</v>
      </c>
      <c r="L41" s="76"/>
    </row>
    <row r="42" spans="2:12">
      <c r="B42" s="57"/>
      <c r="C42" s="79"/>
      <c r="D42" s="97"/>
      <c r="E42" s="98"/>
      <c r="F42" s="119"/>
      <c r="G42" s="119"/>
      <c r="H42" s="120"/>
      <c r="I42" s="260"/>
      <c r="J42" s="273"/>
      <c r="K42" s="280"/>
      <c r="L42" s="80"/>
    </row>
    <row r="43" spans="2:12" ht="13.5" thickBot="1">
      <c r="B43" s="58"/>
      <c r="C43" s="81"/>
      <c r="D43" s="99"/>
      <c r="E43" s="100"/>
      <c r="F43" s="121"/>
      <c r="G43" s="121"/>
      <c r="H43" s="122"/>
      <c r="I43" s="261"/>
      <c r="J43" s="274"/>
      <c r="K43" s="281"/>
      <c r="L43" s="76"/>
    </row>
    <row r="44" spans="2:12">
      <c r="B44" s="59"/>
      <c r="C44" s="82"/>
      <c r="D44" s="91"/>
      <c r="E44" s="92"/>
      <c r="F44" s="111"/>
      <c r="G44" s="111"/>
      <c r="H44" s="112"/>
      <c r="I44" s="255"/>
      <c r="J44" s="268"/>
      <c r="K44" s="272"/>
      <c r="L44" s="76"/>
    </row>
    <row r="45" spans="2:12">
      <c r="B45" s="60" t="s">
        <v>43</v>
      </c>
      <c r="C45" s="83"/>
      <c r="D45" s="101" t="e">
        <f>#REF!</f>
        <v>#REF!</v>
      </c>
      <c r="E45" s="102" t="e">
        <f>D45</f>
        <v>#REF!</v>
      </c>
      <c r="F45" s="123">
        <v>1832.6</v>
      </c>
      <c r="G45" s="123" t="e">
        <f>#REF!</f>
        <v>#REF!</v>
      </c>
      <c r="H45" s="112" t="e">
        <f>F45-D45</f>
        <v>#REF!</v>
      </c>
      <c r="I45" s="255" t="e">
        <f>IF(D45=0,"n/a",H45/D45)</f>
        <v>#REF!</v>
      </c>
      <c r="J45" s="268" t="e">
        <f>G45+5.4-43.3</f>
        <v>#REF!</v>
      </c>
      <c r="K45" s="272" t="e">
        <f>J45+11-52.7</f>
        <v>#REF!</v>
      </c>
      <c r="L45" s="76"/>
    </row>
    <row r="46" spans="2:12" ht="13.5" thickBot="1">
      <c r="B46" s="61"/>
      <c r="C46" s="62"/>
      <c r="D46" s="99"/>
      <c r="E46" s="100"/>
      <c r="F46" s="121"/>
      <c r="G46" s="121"/>
      <c r="H46" s="124"/>
      <c r="I46" s="262"/>
      <c r="J46" s="275"/>
      <c r="K46" s="282"/>
      <c r="L46" s="76"/>
    </row>
    <row r="48" spans="2:12">
      <c r="J48" s="404">
        <f>F41+G41</f>
        <v>161780.5</v>
      </c>
      <c r="K48" s="405">
        <f>K41-J41</f>
        <v>461.49999999994179</v>
      </c>
    </row>
    <row r="49" spans="10:10">
      <c r="J49" s="405">
        <f>J41-J48</f>
        <v>-943.79999999998836</v>
      </c>
    </row>
  </sheetData>
  <mergeCells count="7">
    <mergeCell ref="H13:I13"/>
    <mergeCell ref="B2:K2"/>
    <mergeCell ref="B4:K4"/>
    <mergeCell ref="B1:K1"/>
    <mergeCell ref="B3:K3"/>
    <mergeCell ref="H11:I11"/>
    <mergeCell ref="H12:I12"/>
  </mergeCells>
  <phoneticPr fontId="8" type="noConversion"/>
  <pageMargins left="0.75" right="0.75" top="1" bottom="1" header="0.5" footer="0.5"/>
  <pageSetup scale="70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5</vt:i4>
      </vt:variant>
    </vt:vector>
  </HeadingPairs>
  <TitlesOfParts>
    <vt:vector size="13" baseType="lpstr">
      <vt:lpstr>Appendix 2</vt:lpstr>
      <vt:lpstr>Library Material</vt:lpstr>
      <vt:lpstr>Operating Impact</vt:lpstr>
      <vt:lpstr>Table 2 2010 Variance Review</vt:lpstr>
      <vt:lpstr>Outlooks</vt:lpstr>
      <vt:lpstr>Table3 2011 Rec'd Base Bud CM</vt:lpstr>
      <vt:lpstr>Staff Complement</vt:lpstr>
      <vt:lpstr>Appendix D - Expenditures</vt:lpstr>
      <vt:lpstr>'Appendix 2'!Print_Area</vt:lpstr>
      <vt:lpstr>Outlooks!Print_Area</vt:lpstr>
      <vt:lpstr>'Table 2 2010 Variance Review'!Print_Area</vt:lpstr>
      <vt:lpstr>'Table3 2011 Rec''d Base Bud CM'!Print_Area</vt:lpstr>
      <vt:lpstr>Outlooks!Print_Titles</vt:lpstr>
    </vt:vector>
  </TitlesOfParts>
  <Company>City of Toronto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2007 CAO\CFO excel templ</dc:title>
  <dc:creator>jskinner</dc:creator>
  <cp:lastModifiedBy>shirji</cp:lastModifiedBy>
  <cp:lastPrinted>2010-12-14T15:11:29Z</cp:lastPrinted>
  <dcterms:created xsi:type="dcterms:W3CDTF">2004-10-07T19:14:42Z</dcterms:created>
  <dcterms:modified xsi:type="dcterms:W3CDTF">2011-06-21T15:48:24Z</dcterms:modified>
</cp:coreProperties>
</file>