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6735" windowWidth="19260" windowHeight="6795" tabRatio="906" firstSheet="7" activeTab="7"/>
  </bookViews>
  <sheets>
    <sheet name="Request vs rec'd CT bdgt" sheetId="6360" r:id="rId1"/>
    <sheet name="Table 1-2012 Rec' Budget" sheetId="6329" r:id="rId2"/>
    <sheet name="Table 2 - 2012 Recd Base Budget" sheetId="6347" r:id="rId3"/>
    <sheet name="Table 3 -2012 Staff Complement " sheetId="6351" r:id="rId4"/>
    <sheet name="Table 4 - Rec'd Service Changes" sheetId="6356" r:id="rId5"/>
    <sheet name="Table 5 - New  Enhanced" sheetId="6334" r:id="rId6"/>
    <sheet name="Appendix 1 - Performance" sheetId="6359" r:id="rId7"/>
    <sheet name="Appendix 2 - Budget by Category" sheetId="6349" r:id="rId8"/>
    <sheet name="Library Material" sheetId="6341" state="hidden" r:id="rId9"/>
    <sheet name="Operating Impact" sheetId="6342" state="hidden" r:id="rId10"/>
    <sheet name="Table 2 2010 Variance Review" sheetId="6316" state="hidden" r:id="rId11"/>
    <sheet name="Outlooks" sheetId="6339" state="hidden" r:id="rId12"/>
    <sheet name="Table3 2011 Rec'd Base Bud CM" sheetId="6330" state="hidden" r:id="rId13"/>
    <sheet name="Staff Complement" sheetId="6344" state="hidden" r:id="rId14"/>
    <sheet name="Appendix D - Expenditures" sheetId="6333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1" hidden="1">Outlooks!#REF!</definedName>
    <definedName name="_Table1_In1" hidden="1">#REF!</definedName>
    <definedName name="_Table1_Out" hidden="1">#REF!</definedName>
    <definedName name="AppxCrange">'[1]OBLIG - App C'!$D$10:$AC$243</definedName>
    <definedName name="benefits">#REF!</definedName>
    <definedName name="CapitalLookup">'[2]Detailed Worksheet'!#REF!</definedName>
    <definedName name="CapitalLookup2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IntRange">'[2]Interest Download'!$A$3:$B$221</definedName>
    <definedName name="IntRange2">#REF!</definedName>
    <definedName name="PastFundAdustRange">#REF!</definedName>
    <definedName name="period">#REF!</definedName>
    <definedName name="_xlnm.Print_Area" localSheetId="7">'Appendix 2 - Budget by Category'!$B$1:$L$39</definedName>
    <definedName name="_xlnm.Print_Area" localSheetId="11">Outlooks!$A$1:$H$266</definedName>
    <definedName name="_xlnm.Print_Area" localSheetId="0">'Request vs rec''d CT bdgt'!$A$1:$L$60</definedName>
    <definedName name="_xlnm.Print_Area" localSheetId="1">'Table 1-2012 Rec'' Budget'!$B$1:$K$13</definedName>
    <definedName name="_xlnm.Print_Area" localSheetId="2">'Table 2 - 2012 Recd Base Budget'!$C$1:$K$14</definedName>
    <definedName name="_xlnm.Print_Area" localSheetId="10">'Table 2 2010 Variance Review'!$A$2:$G$9</definedName>
    <definedName name="_xlnm.Print_Area" localSheetId="3">'Table 3 -2012 Staff Complement '!$B$1:$E$12</definedName>
    <definedName name="_xlnm.Print_Area" localSheetId="4">'Table 4 - Rec''d Service Changes'!$B$10:$J$32</definedName>
    <definedName name="_xlnm.Print_Area" localSheetId="5">'Table 5 - New  Enhanced'!$B$8:$N$29</definedName>
    <definedName name="_xlnm.Print_Area" localSheetId="12">'Table3 2011 Rec''d Base Bud CM'!$A$1:$N$28</definedName>
    <definedName name="_xlnm.Print_Titles" localSheetId="7">'Appendix 2 - Budget by Category'!$5:$9</definedName>
    <definedName name="_xlnm.Print_Titles" localSheetId="11">Outlooks!$1:$5</definedName>
    <definedName name="_xlnm.Print_Titles" localSheetId="4">'Table 4 - Rec''d Service Changes'!$7:$9</definedName>
    <definedName name="_xlnm.Print_Titles" localSheetId="5">'Table 5 - New  Enhanced'!$5:$7</definedName>
    <definedName name="SummaryRange">'[2]Detailed Worksheet'!$A$6:$AA$905</definedName>
    <definedName name="TEST1">#REF!</definedName>
    <definedName name="TEST2">#REF!</definedName>
    <definedName name="TEST3">#REF!</definedName>
    <definedName name="TESTHKEY">#REF!</definedName>
    <definedName name="TESTKEYS">#REF!</definedName>
    <definedName name="TESTVKEY">#REF!</definedName>
    <definedName name="TransDateRange">'[2]Trans Date Download'!$B$2:$C$1560</definedName>
    <definedName name="UncommitedFunds">#REF!</definedName>
    <definedName name="Z_15D64163_23D5_11D7_9B05_00C04F49544B_.wvu.Cols" hidden="1">#REF!,#REF!,#REF!,#REF!,#REF!</definedName>
    <definedName name="Z_15D64163_23D5_11D7_9B05_00C04F49544B_.wvu.Rows" hidden="1">#REF!,#REF!,#REF!,#REF!,#REF!,#REF!,#REF!</definedName>
  </definedNames>
  <calcPr calcId="125725"/>
</workbook>
</file>

<file path=xl/calcChain.xml><?xml version="1.0" encoding="utf-8"?>
<calcChain xmlns="http://schemas.openxmlformats.org/spreadsheetml/2006/main">
  <c r="L7" i="6349"/>
  <c r="H38"/>
  <c r="K38" s="1"/>
  <c r="L38" s="1"/>
  <c r="F38"/>
  <c r="I38" l="1"/>
  <c r="J38" s="1"/>
  <c r="J26" l="1"/>
  <c r="E47" i="6360"/>
  <c r="D12" i="6356" l="1"/>
  <c r="P17" i="6360"/>
  <c r="P18"/>
  <c r="P22"/>
  <c r="P23"/>
  <c r="P27"/>
  <c r="P34"/>
  <c r="P35"/>
  <c r="P36"/>
  <c r="P37"/>
  <c r="P38"/>
  <c r="P39"/>
  <c r="P40"/>
  <c r="P41"/>
  <c r="P46"/>
  <c r="P48"/>
  <c r="P55"/>
  <c r="P56"/>
  <c r="P16"/>
  <c r="E8" i="6347" l="1"/>
  <c r="F7"/>
  <c r="D17" i="6360"/>
  <c r="D16"/>
  <c r="E7" i="6347"/>
  <c r="K55" i="6360" l="1"/>
  <c r="J55"/>
  <c r="K47"/>
  <c r="J47"/>
  <c r="F47"/>
  <c r="L47" l="1"/>
  <c r="L55"/>
  <c r="J57"/>
  <c r="F58"/>
  <c r="H57"/>
  <c r="G57"/>
  <c r="E57"/>
  <c r="D57"/>
  <c r="K56"/>
  <c r="K57" s="1"/>
  <c r="J56"/>
  <c r="I56"/>
  <c r="I57" s="1"/>
  <c r="F56"/>
  <c r="F55"/>
  <c r="H49"/>
  <c r="G49"/>
  <c r="E49"/>
  <c r="D49"/>
  <c r="K48"/>
  <c r="J48"/>
  <c r="I48"/>
  <c r="F48"/>
  <c r="K46"/>
  <c r="K49" s="1"/>
  <c r="J46"/>
  <c r="J49" s="1"/>
  <c r="I46"/>
  <c r="I49" s="1"/>
  <c r="F46"/>
  <c r="F49" s="1"/>
  <c r="H42"/>
  <c r="H50" s="1"/>
  <c r="G42"/>
  <c r="G50" s="1"/>
  <c r="E42"/>
  <c r="E50" s="1"/>
  <c r="K41"/>
  <c r="J41"/>
  <c r="I41"/>
  <c r="F41"/>
  <c r="K40"/>
  <c r="J40"/>
  <c r="I40"/>
  <c r="F40"/>
  <c r="K39"/>
  <c r="J39"/>
  <c r="I39"/>
  <c r="F39"/>
  <c r="K38"/>
  <c r="J38"/>
  <c r="I38"/>
  <c r="F38"/>
  <c r="K37"/>
  <c r="I37"/>
  <c r="D37"/>
  <c r="D42" s="1"/>
  <c r="K36"/>
  <c r="J36"/>
  <c r="I36"/>
  <c r="F36"/>
  <c r="K35"/>
  <c r="J35"/>
  <c r="I35"/>
  <c r="F35"/>
  <c r="K34"/>
  <c r="J34"/>
  <c r="I34"/>
  <c r="F34"/>
  <c r="H28"/>
  <c r="G28"/>
  <c r="E28"/>
  <c r="D28"/>
  <c r="K27"/>
  <c r="K28" s="1"/>
  <c r="J27"/>
  <c r="I27"/>
  <c r="I28" s="1"/>
  <c r="F27"/>
  <c r="F28" s="1"/>
  <c r="H24"/>
  <c r="G24"/>
  <c r="E24"/>
  <c r="D24"/>
  <c r="K23"/>
  <c r="J23"/>
  <c r="I23"/>
  <c r="F23"/>
  <c r="K22"/>
  <c r="K24" s="1"/>
  <c r="J22"/>
  <c r="J24" s="1"/>
  <c r="I22"/>
  <c r="I24" s="1"/>
  <c r="F22"/>
  <c r="F24" s="1"/>
  <c r="H19"/>
  <c r="H30" s="1"/>
  <c r="G19"/>
  <c r="G30" s="1"/>
  <c r="E19"/>
  <c r="E30" s="1"/>
  <c r="K18"/>
  <c r="J18"/>
  <c r="F18"/>
  <c r="K17"/>
  <c r="I17"/>
  <c r="D19"/>
  <c r="K16"/>
  <c r="J16"/>
  <c r="I16"/>
  <c r="I19" s="1"/>
  <c r="F16"/>
  <c r="H11"/>
  <c r="H13" s="1"/>
  <c r="G11"/>
  <c r="G13" s="1"/>
  <c r="E11"/>
  <c r="E13" s="1"/>
  <c r="D11"/>
  <c r="D13" s="1"/>
  <c r="K10"/>
  <c r="J10"/>
  <c r="F10"/>
  <c r="K9"/>
  <c r="J9"/>
  <c r="F9"/>
  <c r="K8"/>
  <c r="J8"/>
  <c r="I8"/>
  <c r="I11" s="1"/>
  <c r="F8"/>
  <c r="K5"/>
  <c r="J5"/>
  <c r="I5"/>
  <c r="I13" s="1"/>
  <c r="F5"/>
  <c r="O55" l="1"/>
  <c r="N55"/>
  <c r="N47"/>
  <c r="P47" s="1"/>
  <c r="K11"/>
  <c r="K13" s="1"/>
  <c r="L9"/>
  <c r="K19"/>
  <c r="K30" s="1"/>
  <c r="K31" s="1"/>
  <c r="L23"/>
  <c r="L27"/>
  <c r="I42"/>
  <c r="I50" s="1"/>
  <c r="K42"/>
  <c r="K50" s="1"/>
  <c r="L38"/>
  <c r="L39"/>
  <c r="L40"/>
  <c r="L41"/>
  <c r="N41" s="1"/>
  <c r="F11"/>
  <c r="F13" s="1"/>
  <c r="L8"/>
  <c r="L10"/>
  <c r="G31"/>
  <c r="G51" s="1"/>
  <c r="G59" s="1"/>
  <c r="D30"/>
  <c r="D31" s="1"/>
  <c r="L18"/>
  <c r="L35"/>
  <c r="L36"/>
  <c r="L48"/>
  <c r="F57"/>
  <c r="D50"/>
  <c r="E31"/>
  <c r="E51" s="1"/>
  <c r="E59" s="1"/>
  <c r="H31"/>
  <c r="H51" s="1"/>
  <c r="H59" s="1"/>
  <c r="I30"/>
  <c r="I31" s="1"/>
  <c r="I51" s="1"/>
  <c r="I59" s="1"/>
  <c r="L5"/>
  <c r="J11"/>
  <c r="J13" s="1"/>
  <c r="L16"/>
  <c r="F17"/>
  <c r="F19" s="1"/>
  <c r="F30" s="1"/>
  <c r="J17"/>
  <c r="L17" s="1"/>
  <c r="L22"/>
  <c r="J28"/>
  <c r="L34"/>
  <c r="F37"/>
  <c r="F42" s="1"/>
  <c r="F50" s="1"/>
  <c r="J37"/>
  <c r="L37" s="1"/>
  <c r="N37" s="1"/>
  <c r="L46"/>
  <c r="L56"/>
  <c r="E20" i="6356"/>
  <c r="F20" s="1"/>
  <c r="E12"/>
  <c r="F12" s="1"/>
  <c r="C5" i="6351"/>
  <c r="N16" i="6360" l="1"/>
  <c r="N56"/>
  <c r="O56"/>
  <c r="N34"/>
  <c r="L24"/>
  <c r="N22"/>
  <c r="N48"/>
  <c r="N35"/>
  <c r="O35"/>
  <c r="N40"/>
  <c r="N38"/>
  <c r="N23"/>
  <c r="J19"/>
  <c r="L57"/>
  <c r="L49"/>
  <c r="N46"/>
  <c r="N17"/>
  <c r="O36"/>
  <c r="N36"/>
  <c r="N18"/>
  <c r="N39"/>
  <c r="L28"/>
  <c r="N27"/>
  <c r="K51"/>
  <c r="K59" s="1"/>
  <c r="D51"/>
  <c r="D59" s="1"/>
  <c r="F31"/>
  <c r="J30"/>
  <c r="J31" s="1"/>
  <c r="L11"/>
  <c r="L13" s="1"/>
  <c r="F51"/>
  <c r="F59" s="1"/>
  <c r="L19"/>
  <c r="L30" s="1"/>
  <c r="L42"/>
  <c r="L50" s="1"/>
  <c r="J42"/>
  <c r="J50" s="1"/>
  <c r="O59" l="1"/>
  <c r="N59"/>
  <c r="P59"/>
  <c r="J51"/>
  <c r="J59" s="1"/>
  <c r="L31"/>
  <c r="L51" s="1"/>
  <c r="L59" s="1"/>
  <c r="C22" i="6356" l="1"/>
  <c r="D13" i="6347"/>
  <c r="C32" i="6356" l="1"/>
  <c r="F9" i="6329"/>
  <c r="F7"/>
  <c r="F6"/>
  <c r="D22" i="6356"/>
  <c r="E22"/>
  <c r="F22" s="1"/>
  <c r="M6" i="6334" l="1"/>
  <c r="E14" i="6356"/>
  <c r="F14" s="1"/>
  <c r="D14"/>
  <c r="D18" l="1"/>
  <c r="D32" s="1"/>
  <c r="E18"/>
  <c r="C7" i="6351"/>
  <c r="K5" i="6347"/>
  <c r="D6" i="6316"/>
  <c r="J16" i="6333"/>
  <c r="I12" i="6349"/>
  <c r="J12" s="1"/>
  <c r="I13"/>
  <c r="J13" s="1"/>
  <c r="I14"/>
  <c r="J14" s="1"/>
  <c r="I16"/>
  <c r="J16" s="1"/>
  <c r="I17"/>
  <c r="J17" s="1"/>
  <c r="I18"/>
  <c r="J18" s="1"/>
  <c r="I28"/>
  <c r="J28" s="1"/>
  <c r="I30"/>
  <c r="J30" s="1"/>
  <c r="I22"/>
  <c r="J22" s="1"/>
  <c r="I11"/>
  <c r="J11" s="1"/>
  <c r="D32"/>
  <c r="D20"/>
  <c r="G32"/>
  <c r="E32"/>
  <c r="F32"/>
  <c r="G20"/>
  <c r="E20"/>
  <c r="H20"/>
  <c r="F20"/>
  <c r="K10" i="6347"/>
  <c r="J10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I15" i="6334"/>
  <c r="I18" s="1"/>
  <c r="I29" s="1"/>
  <c r="H15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F259"/>
  <c r="C204"/>
  <c r="J10" i="6330"/>
  <c r="I10"/>
  <c r="D7" i="6316"/>
  <c r="F8" i="6329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10" i="6347"/>
  <c r="D18" i="6334"/>
  <c r="E18"/>
  <c r="F27"/>
  <c r="G18"/>
  <c r="H18"/>
  <c r="I27"/>
  <c r="K18"/>
  <c r="M18"/>
  <c r="C18"/>
  <c r="N27"/>
  <c r="M27"/>
  <c r="L27"/>
  <c r="K27"/>
  <c r="K29" s="1"/>
  <c r="J27"/>
  <c r="H27"/>
  <c r="G27"/>
  <c r="E27"/>
  <c r="D27"/>
  <c r="C27"/>
  <c r="J18"/>
  <c r="J29" s="1"/>
  <c r="L18"/>
  <c r="N18"/>
  <c r="N29" s="1"/>
  <c r="E8" i="6316"/>
  <c r="F7"/>
  <c r="G7" s="1"/>
  <c r="C6" i="6329"/>
  <c r="D7" i="6347" s="1"/>
  <c r="C7" i="6329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D8" i="6329"/>
  <c r="C8" i="6316"/>
  <c r="F18" i="6334"/>
  <c r="F29" s="1"/>
  <c r="E14" i="6341"/>
  <c r="F14"/>
  <c r="F12"/>
  <c r="R28" i="6342"/>
  <c r="D8" i="6330"/>
  <c r="C9" i="6329"/>
  <c r="E17" i="6341"/>
  <c r="F17"/>
  <c r="K16" i="6333"/>
  <c r="E261" i="6339"/>
  <c r="E263"/>
  <c r="D10" i="6330"/>
  <c r="U6" i="6342"/>
  <c r="P28"/>
  <c r="F34" i="6349" l="1"/>
  <c r="E32" i="6356"/>
  <c r="F18"/>
  <c r="G34" i="6349"/>
  <c r="D9" i="6344"/>
  <c r="F10" i="6347"/>
  <c r="C11" i="6351"/>
  <c r="C12" s="1"/>
  <c r="E26" i="6330"/>
  <c r="C9" i="6344"/>
  <c r="D10" i="6347"/>
  <c r="D8"/>
  <c r="D9" s="1"/>
  <c r="D7" i="6330"/>
  <c r="D9" s="1"/>
  <c r="L29" i="6334"/>
  <c r="E29"/>
  <c r="M29"/>
  <c r="G29"/>
  <c r="C29"/>
  <c r="H29"/>
  <c r="D29"/>
  <c r="E34" i="6349"/>
  <c r="D34"/>
  <c r="B9" i="6344"/>
  <c r="B3"/>
  <c r="D45" i="6333"/>
  <c r="H32" i="6349"/>
  <c r="K32"/>
  <c r="I32"/>
  <c r="J32" s="1"/>
  <c r="K20"/>
  <c r="J6" i="6329" s="1"/>
  <c r="L32" i="6349"/>
  <c r="G10" i="6347"/>
  <c r="H10" s="1"/>
  <c r="I10" s="1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H34" i="6349" l="1"/>
  <c r="D12" i="6329"/>
  <c r="F32" i="6356"/>
  <c r="E16" i="6330"/>
  <c r="E21" s="1"/>
  <c r="E23" s="1"/>
  <c r="E9" i="6329"/>
  <c r="G9" s="1"/>
  <c r="F8" i="6347"/>
  <c r="F9" s="1"/>
  <c r="B11" i="6344"/>
  <c r="C3" s="1"/>
  <c r="C11" s="1"/>
  <c r="D3" s="1"/>
  <c r="D11" s="1"/>
  <c r="H45" i="6333"/>
  <c r="I45" s="1"/>
  <c r="E45"/>
  <c r="K34" i="6349"/>
  <c r="L20"/>
  <c r="K6" i="6329" s="1"/>
  <c r="K7" i="6347" s="1"/>
  <c r="I20" i="6349"/>
  <c r="J20" s="1"/>
  <c r="L34"/>
  <c r="D15" i="6330"/>
  <c r="C8" i="6329"/>
  <c r="J7" i="6330" l="1"/>
  <c r="K7" i="6329"/>
  <c r="J7"/>
  <c r="E18" i="6330"/>
  <c r="E17"/>
  <c r="F10"/>
  <c r="G10" s="1"/>
  <c r="H10" s="1"/>
  <c r="G45" i="6333"/>
  <c r="J45" s="1"/>
  <c r="K45" s="1"/>
  <c r="F8" i="6330"/>
  <c r="G8" s="1"/>
  <c r="H8" s="1"/>
  <c r="G8" i="6347"/>
  <c r="H8" s="1"/>
  <c r="I8" s="1"/>
  <c r="H9" i="6329"/>
  <c r="I9" s="1"/>
  <c r="E9" i="6347"/>
  <c r="I34" i="6349"/>
  <c r="J34" s="1"/>
  <c r="F16" i="6330"/>
  <c r="F21" s="1"/>
  <c r="F26"/>
  <c r="E20"/>
  <c r="E8" i="6329" l="1"/>
  <c r="G8" s="1"/>
  <c r="K8"/>
  <c r="K8" i="6347"/>
  <c r="K9" s="1"/>
  <c r="J8" i="6330"/>
  <c r="J9" s="1"/>
  <c r="E7" i="6329"/>
  <c r="G7" s="1"/>
  <c r="H7" s="1"/>
  <c r="I7" s="1"/>
  <c r="F7" i="6330"/>
  <c r="G7" i="6347"/>
  <c r="G9" s="1"/>
  <c r="E25" i="6330"/>
  <c r="D25" s="1"/>
  <c r="E28" s="1"/>
  <c r="H7" i="6347"/>
  <c r="I7" s="1"/>
  <c r="D20" i="6330"/>
  <c r="E22"/>
  <c r="F20"/>
  <c r="F22" s="1"/>
  <c r="F23"/>
  <c r="F18"/>
  <c r="F17"/>
  <c r="E6" i="6329" l="1"/>
  <c r="J8" i="6347"/>
  <c r="I8" i="6330"/>
  <c r="F12" i="6329"/>
  <c r="G13" i="6347"/>
  <c r="E12" i="6329"/>
  <c r="F25" i="6330"/>
  <c r="F27" s="1"/>
  <c r="E27"/>
  <c r="H9" i="6347"/>
  <c r="I9" s="1"/>
  <c r="G6" i="6329"/>
  <c r="J8" s="1"/>
  <c r="F9" i="6330"/>
  <c r="G7"/>
  <c r="H7" s="1"/>
  <c r="I13" i="6347" l="1"/>
  <c r="H13"/>
  <c r="I7" i="6330"/>
  <c r="I9" s="1"/>
  <c r="J7" i="6347"/>
  <c r="J9" s="1"/>
  <c r="F28" i="6330"/>
  <c r="I11"/>
  <c r="H6" i="6329"/>
  <c r="I6" s="1"/>
  <c r="F11" i="6330"/>
  <c r="F12" s="1"/>
  <c r="F13" s="1"/>
  <c r="E11"/>
  <c r="E12" s="1"/>
  <c r="E13" s="1"/>
  <c r="G9"/>
  <c r="H9" s="1"/>
  <c r="H8" i="6329" l="1"/>
  <c r="I8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<sst xmlns="http://schemas.openxmlformats.org/spreadsheetml/2006/main" count="911" uniqueCount="705">
  <si>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</si>
  <si>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</si>
  <si>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</si>
  <si>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</si>
  <si>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</si>
  <si>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</si>
  <si>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</si>
  <si>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</si>
  <si>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Net Incremental Impact</t>
  </si>
  <si>
    <t>Description</t>
  </si>
  <si>
    <t>Gross Exp.</t>
  </si>
  <si>
    <t>Net Exp.</t>
  </si>
  <si>
    <t>#</t>
  </si>
  <si>
    <t>$ Over / (Under) Program Target</t>
  </si>
  <si>
    <t>% Over / (Under) Program Target</t>
  </si>
  <si>
    <t xml:space="preserve">% </t>
  </si>
  <si>
    <t xml:space="preserve"> </t>
  </si>
  <si>
    <t>Appendix D</t>
  </si>
  <si>
    <t>Sub-Total New Services</t>
  </si>
  <si>
    <t>Total Enhanced/New Services</t>
  </si>
  <si>
    <t>Sub-Total Enhanced Services</t>
  </si>
  <si>
    <t>Enhanced Services:</t>
  </si>
  <si>
    <t>New Services: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</si>
  <si>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</si>
  <si>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</si>
  <si>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</si>
  <si>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</si>
  <si>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</si>
  <si>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</si>
  <si>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</si>
  <si>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</si>
  <si>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</si>
  <si>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</si>
  <si>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</si>
  <si>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</si>
  <si>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</si>
  <si>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</si>
  <si>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</si>
  <si>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</si>
  <si>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</si>
  <si>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</si>
  <si>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</si>
  <si>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</si>
  <si>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</si>
  <si>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</si>
  <si>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</si>
  <si>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</si>
  <si>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</si>
  <si>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</si>
  <si>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</si>
  <si>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</si>
  <si>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</si>
  <si>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</si>
  <si>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</si>
  <si>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New Positions</t>
  </si>
  <si>
    <t># Pos</t>
  </si>
  <si>
    <t>Base Changes:</t>
  </si>
  <si>
    <t>Revenue Adjustments:</t>
  </si>
  <si>
    <t>Minor Service Impact:</t>
  </si>
  <si>
    <t>Major Service Impact: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</si>
  <si>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</si>
  <si>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</si>
  <si>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</si>
  <si>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</si>
  <si>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</si>
  <si>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</si>
  <si>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</si>
  <si>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</si>
  <si>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</si>
  <si>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</si>
  <si>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</si>
  <si>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</si>
  <si>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</si>
  <si>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</si>
  <si>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</si>
  <si>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</si>
  <si>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</si>
  <si>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</si>
  <si>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</si>
  <si>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</si>
  <si>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</si>
  <si>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</si>
  <si>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</si>
  <si>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</si>
  <si>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</si>
  <si>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</si>
  <si>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</si>
  <si>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</si>
  <si>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</si>
  <si>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</si>
  <si>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</si>
  <si>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</si>
  <si>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</si>
  <si>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</si>
  <si>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</si>
  <si>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</si>
  <si>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</si>
  <si>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</si>
  <si>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</si>
  <si>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</si>
  <si>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</si>
  <si>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</si>
  <si>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</si>
  <si>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</si>
  <si>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</si>
  <si>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</si>
  <si>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</si>
  <si>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</si>
  <si>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</si>
  <si>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</si>
  <si>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</si>
  <si>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</si>
  <si>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</si>
  <si>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</si>
  <si>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</si>
  <si>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</si>
  <si>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</si>
  <si>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</si>
  <si>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</si>
  <si>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</si>
  <si>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</si>
  <si>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</si>
  <si>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</si>
  <si>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</si>
  <si>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</si>
  <si>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</si>
  <si>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</si>
  <si>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</si>
  <si>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</si>
  <si>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</si>
  <si>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</si>
  <si>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</si>
  <si>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</si>
  <si>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</si>
  <si>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</si>
  <si>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</si>
  <si>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</si>
  <si>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</si>
  <si>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</si>
  <si>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</si>
  <si>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</si>
  <si>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</si>
  <si>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</si>
  <si>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</si>
  <si>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</si>
  <si>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</si>
  <si>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</si>
  <si>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</si>
  <si>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</si>
  <si>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</si>
  <si>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</si>
  <si>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</si>
  <si>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</si>
  <si>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</si>
  <si>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</si>
  <si>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</si>
  <si>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</si>
  <si>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</si>
  <si>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</si>
  <si>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</si>
  <si>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</si>
  <si>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</si>
  <si>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</si>
  <si>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</si>
  <si>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</si>
  <si>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</si>
  <si>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</si>
  <si>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</si>
  <si>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</si>
  <si>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</si>
  <si>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</si>
  <si>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</si>
  <si>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</si>
  <si>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</si>
  <si>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</si>
  <si>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</si>
  <si>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</si>
  <si>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</si>
  <si>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</si>
  <si>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</si>
  <si>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</si>
  <si>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</si>
  <si>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</si>
  <si>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</si>
  <si>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</si>
  <si>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</si>
  <si>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</si>
  <si>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</si>
  <si>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</si>
  <si>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</si>
  <si>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</si>
  <si>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</si>
  <si>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</si>
  <si>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</si>
  <si>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</si>
  <si>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</si>
  <si>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</si>
  <si>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</si>
  <si>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</si>
  <si>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</si>
  <si>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</si>
  <si>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</si>
  <si>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</si>
  <si>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</si>
  <si>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</si>
  <si>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</si>
  <si>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</si>
  <si>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</si>
  <si>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</si>
  <si>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</si>
  <si>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</si>
  <si>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</si>
  <si>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</si>
  <si>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</si>
  <si>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</si>
  <si>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</si>
  <si>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</si>
  <si>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</si>
  <si>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</si>
  <si>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</si>
  <si>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</si>
  <si>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</si>
  <si>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</si>
  <si>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</si>
  <si>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</si>
  <si>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</si>
  <si>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</si>
  <si>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</si>
  <si>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</si>
  <si>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</si>
  <si>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</si>
  <si>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</si>
  <si>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</si>
  <si>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</si>
  <si>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</si>
  <si>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</si>
  <si>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</si>
  <si>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</si>
  <si>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</si>
  <si>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</si>
  <si>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</si>
  <si>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</si>
  <si>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</si>
  <si>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</si>
  <si>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</si>
  <si>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</si>
  <si>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</si>
  <si>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</si>
  <si>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</si>
  <si>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</si>
  <si>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</si>
  <si>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</si>
  <si>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</si>
  <si>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</si>
  <si>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</si>
  <si>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</si>
  <si>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</si>
  <si>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</si>
  <si>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</si>
  <si>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</si>
  <si>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</si>
  <si>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</si>
  <si>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</si>
  <si>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</si>
  <si>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</si>
  <si>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</si>
  <si>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</si>
  <si>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</si>
  <si>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</si>
  <si>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</si>
  <si>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</si>
  <si>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</si>
  <si>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</si>
  <si>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</si>
  <si>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</si>
  <si>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</si>
  <si>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</si>
  <si>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</si>
  <si>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</si>
  <si>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</si>
  <si>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</si>
  <si>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</si>
  <si>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</si>
  <si>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</si>
  <si>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</si>
  <si>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</si>
  <si>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</si>
  <si>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</si>
  <si>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</si>
  <si>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</si>
  <si>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</si>
  <si>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</si>
  <si>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</si>
  <si>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</si>
  <si>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</si>
  <si>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</si>
  <si>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</si>
  <si>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</si>
  <si>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</si>
  <si>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</si>
  <si>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</si>
  <si>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</si>
  <si>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</si>
  <si>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</si>
  <si>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</si>
  <si>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</si>
  <si>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</si>
  <si>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</si>
  <si>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</si>
  <si>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</si>
  <si>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</si>
  <si>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</si>
  <si>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</si>
  <si>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</si>
  <si>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</si>
  <si>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</si>
  <si>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</si>
  <si>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</si>
  <si>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</si>
  <si>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</si>
  <si>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</si>
  <si>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</si>
  <si>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</si>
  <si>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</si>
  <si>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</si>
  <si>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</si>
  <si>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</si>
  <si>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</si>
  <si>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</si>
  <si>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</si>
  <si>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</si>
  <si>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</si>
  <si>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</si>
  <si>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</si>
  <si>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</si>
  <si>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</si>
  <si>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</si>
  <si>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</si>
  <si>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</si>
  <si>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</si>
  <si>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</si>
  <si>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</si>
  <si>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</si>
  <si>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</si>
  <si>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</si>
  <si>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</si>
  <si>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</si>
  <si>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</si>
  <si>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</si>
  <si>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</si>
  <si>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</si>
  <si>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</si>
  <si>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</si>
  <si>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</si>
  <si>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</si>
  <si>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</si>
  <si>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</si>
  <si>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</si>
  <si>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</si>
  <si>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</si>
  <si>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</si>
  <si>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</si>
  <si>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</si>
  <si>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</si>
  <si>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</si>
  <si>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</si>
  <si>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</si>
  <si>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</si>
  <si>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</si>
  <si>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</si>
  <si>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</si>
  <si>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</si>
  <si>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</si>
  <si>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</si>
  <si>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</si>
  <si>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</si>
  <si>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</si>
  <si>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</si>
  <si>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</si>
  <si>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</si>
  <si>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</si>
  <si>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</si>
  <si>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</si>
  <si>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</si>
  <si>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</si>
  <si>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</si>
  <si>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</si>
  <si>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</si>
  <si>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</si>
  <si>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</si>
  <si>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</si>
  <si>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</si>
  <si>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</si>
  <si>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</si>
  <si>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</si>
  <si>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</si>
  <si>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</si>
  <si>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</si>
  <si>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</si>
  <si>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</si>
  <si>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</si>
  <si>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</si>
  <si>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</si>
  <si>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</si>
  <si>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</si>
  <si>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</si>
  <si>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</si>
  <si>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</si>
  <si>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</si>
  <si>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</si>
  <si>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</si>
  <si>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</si>
  <si>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</si>
  <si>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</si>
  <si>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</si>
  <si>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</si>
  <si>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</si>
  <si>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</si>
  <si>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</si>
  <si>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</si>
  <si>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</si>
  <si>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</si>
  <si>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</si>
  <si>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</si>
  <si>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</si>
  <si>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</si>
  <si>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</si>
  <si>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</si>
  <si>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</si>
  <si>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</si>
  <si>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</si>
  <si>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</si>
  <si>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</si>
  <si>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</si>
  <si>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</si>
  <si>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</si>
  <si>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</si>
  <si>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</si>
  <si>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</si>
  <si>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</si>
  <si>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</si>
  <si>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</si>
  <si>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</si>
  <si>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</si>
  <si>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</si>
  <si>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</si>
  <si>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</si>
  <si>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</si>
  <si>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</si>
  <si>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</si>
  <si>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</si>
  <si>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</si>
  <si>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</si>
  <si>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</si>
  <si>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</si>
  <si>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</si>
  <si>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</si>
  <si>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</si>
  <si>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</si>
  <si>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</si>
  <si>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</si>
  <si>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</si>
  <si>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</si>
  <si>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</si>
  <si>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</si>
  <si>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</si>
  <si>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</si>
  <si>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</si>
  <si>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</si>
  <si>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</si>
  <si>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</si>
  <si>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</si>
  <si>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</si>
  <si>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</si>
  <si>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</si>
  <si>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</si>
  <si>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</si>
  <si>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</si>
  <si>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</si>
  <si>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</si>
  <si>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</si>
  <si>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</si>
  <si>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</si>
  <si>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</si>
  <si>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</si>
  <si>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</si>
  <si>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</si>
  <si>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</si>
  <si>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</si>
  <si>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</si>
  <si>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</si>
  <si>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</si>
  <si>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</si>
  <si>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</si>
  <si>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</si>
  <si>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</si>
  <si>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</si>
  <si>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</si>
  <si>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</si>
  <si>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</si>
  <si>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</si>
  <si>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</si>
  <si>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</si>
  <si>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</si>
  <si>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</si>
  <si>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</si>
  <si>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</si>
  <si>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</si>
  <si>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</si>
  <si>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</si>
  <si>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</si>
  <si>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</si>
  <si>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</si>
  <si>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</si>
  <si>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</si>
  <si>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</si>
  <si>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</si>
  <si>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</si>
  <si>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</si>
  <si>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</si>
  <si>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</si>
  <si>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</si>
  <si>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</si>
  <si>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</si>
  <si>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</si>
  <si>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</si>
  <si>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</si>
  <si>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</si>
  <si>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</si>
  <si>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</si>
  <si>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</si>
  <si>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</si>
  <si>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</si>
  <si>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</si>
  <si>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</si>
  <si>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</si>
  <si>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</si>
  <si>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</si>
  <si>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</si>
  <si>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</si>
  <si>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</si>
  <si>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</si>
  <si>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</si>
  <si>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</si>
  <si>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</si>
  <si>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</si>
  <si>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9" type="noConversion"/>
  </si>
  <si>
    <t>2011 Rec'd Capital Budget: Temporary positions - Capital Project Delivery</t>
    <phoneticPr fontId="29" type="noConversion"/>
  </si>
  <si>
    <t>2011 Rec'd Capital Plan: Temporary positions - Capital Project Delivery</t>
    <phoneticPr fontId="29" type="noConversion"/>
  </si>
  <si>
    <t/>
  </si>
  <si>
    <t>2011 Incremental Base Budget</t>
  </si>
  <si>
    <t>2011 Service Change</t>
  </si>
  <si>
    <t>Actual</t>
  </si>
  <si>
    <t>2011</t>
  </si>
  <si>
    <t>2012</t>
  </si>
  <si>
    <t xml:space="preserve">Budget </t>
  </si>
  <si>
    <t>2012 Recomm'd Operating Budget</t>
  </si>
  <si>
    <t>Change  - 2012 Recommended Operating Budget v. 2011 Appvd. Budget</t>
  </si>
  <si>
    <t>2011 Approved Operating Budget</t>
  </si>
  <si>
    <t>2011 Appvd.  Budget</t>
  </si>
  <si>
    <t>2011 Projected Actual</t>
  </si>
  <si>
    <t>2012 Rec. Base</t>
  </si>
  <si>
    <t>2012  Rec. New/Enhanced</t>
  </si>
  <si>
    <t>2012 Rec.   Budget</t>
  </si>
  <si>
    <t>2011 Appvd. Budget</t>
  </si>
  <si>
    <t>2012 Recommended Base</t>
  </si>
  <si>
    <t>Change 
2012 Recommended Base v. 
2011 Appvd. Budget</t>
  </si>
  <si>
    <t>2011 Approved Positions</t>
  </si>
  <si>
    <t>Total Recommended Positions</t>
  </si>
  <si>
    <t>Staff</t>
  </si>
  <si>
    <t>Complement</t>
  </si>
  <si>
    <t>2011 Approved Staff Complement</t>
  </si>
  <si>
    <t>2012 Recommended Service Changes</t>
  </si>
  <si>
    <t>Gross Expense</t>
  </si>
  <si>
    <t>Net Expense</t>
  </si>
  <si>
    <t># Pos.</t>
  </si>
  <si>
    <t>Sub-Total Base Budget Changes</t>
  </si>
  <si>
    <t>Service Efficiencies</t>
  </si>
  <si>
    <t>Base Expenditure Changes</t>
  </si>
  <si>
    <t>Base Revenue Changes</t>
  </si>
  <si>
    <t>Total 2012 New/Enhanced Requests</t>
  </si>
  <si>
    <t>2012 Not Proposed</t>
  </si>
  <si>
    <t>2012 Recommended</t>
  </si>
  <si>
    <t>2012 Change from</t>
  </si>
  <si>
    <t>2011 Approved</t>
  </si>
  <si>
    <t>Category of Expense</t>
  </si>
  <si>
    <t>Table 3: 2012 Recommended Staff Complement - Base Budget Summary</t>
  </si>
  <si>
    <t>Table 4 - 2012 Recommended Service Change Summary</t>
  </si>
  <si>
    <t>Table 1: 2012 Recommended Operating Budget</t>
  </si>
  <si>
    <t>Note file linked toTable 1 - 2012 Rec' Budget - Net Budget for % change</t>
  </si>
  <si>
    <t>Table 5 - 2012 New / Enhanced Service Priority Actions: Summary</t>
  </si>
  <si>
    <t xml:space="preserve"> - 2012 Temporary Positions -  Capital Project Delivery</t>
  </si>
  <si>
    <t>Sub-Total Revenue Adjustments</t>
  </si>
  <si>
    <t>2012 Operating Budget Directions and Guidelines - Appendix 1</t>
  </si>
  <si>
    <t>http://insideto.toronto.ca/budget2012/pdf/opmemo.pdf</t>
  </si>
  <si>
    <t xml:space="preserve">Insert  2012 reduction target per Joe Pennachetti  memo to Programs and Agencies s on April 18, 2011 </t>
  </si>
  <si>
    <t>Target Comparison</t>
  </si>
  <si>
    <t>10% Reduction Target</t>
  </si>
  <si>
    <t>2012 Reductions</t>
  </si>
  <si>
    <t>2012 Rec.'d Reduction</t>
  </si>
  <si>
    <t>2012 10% Reduction vs. 2012 Rec'd Reduction</t>
  </si>
  <si>
    <t>Note file linked to Table 1 - 2012 Rec'd Budget</t>
  </si>
  <si>
    <t xml:space="preserve"> - 2011 In-year Adjustments</t>
  </si>
  <si>
    <t xml:space="preserve"> - 2012 Operating Impacts of completed Capital Projects</t>
  </si>
  <si>
    <t>% of 2012 Budget Reduction Target</t>
  </si>
  <si>
    <t>Sub-Total Service Efficiencies</t>
  </si>
  <si>
    <t>Total Service Changes</t>
  </si>
  <si>
    <t>(a) New Services</t>
  </si>
  <si>
    <t>(b) New Fees</t>
  </si>
  <si>
    <t>Target              %</t>
  </si>
  <si>
    <t xml:space="preserve">Table 2: 2012 Recommended Base Budget                    </t>
  </si>
  <si>
    <t>2012 Recommended Staff Complement Changes</t>
  </si>
  <si>
    <t xml:space="preserve"> - 2012 Service Changes </t>
  </si>
  <si>
    <t>Sub-Total Minor Service Impacts</t>
  </si>
  <si>
    <t>Sub-Total Major Service Impacts</t>
  </si>
  <si>
    <t>Position Changes</t>
  </si>
  <si>
    <t xml:space="preserve">(In $000s)                                                                                                           </t>
  </si>
  <si>
    <t>Efficency Measure</t>
  </si>
  <si>
    <t>2005 Actual</t>
  </si>
  <si>
    <t>2006 Actual</t>
  </si>
  <si>
    <t>2007 Actual</t>
  </si>
  <si>
    <t>2008 Actual</t>
  </si>
  <si>
    <t>2009 Actual</t>
  </si>
  <si>
    <t>2010 Actual</t>
  </si>
  <si>
    <t>2011 Projected</t>
  </si>
  <si>
    <t>2012 Target</t>
  </si>
  <si>
    <t>2013 Target</t>
  </si>
  <si>
    <t># winter events</t>
  </si>
  <si>
    <t>Operating cost per lane km</t>
  </si>
  <si>
    <t>Major Servcies</t>
  </si>
  <si>
    <t>Can incoproate bar charts, line charts - your choice</t>
  </si>
  <si>
    <t xml:space="preserve">Appendix 1 - 2011 Performance Measure - Effectiveness and Efficiency </t>
  </si>
  <si>
    <t>Example :</t>
  </si>
  <si>
    <t>Reduction in Payments to Province</t>
  </si>
  <si>
    <r>
      <t>Note 1</t>
    </r>
    <r>
      <rPr>
        <sz val="10"/>
        <rFont val="Arial"/>
        <family val="2"/>
      </rPr>
      <t>: The reduction to Collection Agency Costs is off-set by a reduction in Collection Agency revenue</t>
    </r>
  </si>
  <si>
    <t>Appendix B - Working Papers</t>
  </si>
  <si>
    <t>Requested 2012 Budget</t>
  </si>
  <si>
    <t>Cm/CFO Changes/Rec's</t>
  </si>
  <si>
    <t>Recommended 2012 Budget</t>
  </si>
  <si>
    <t>In-Year Changes</t>
  </si>
  <si>
    <t>Non-Union COLA</t>
  </si>
  <si>
    <t>Transfer Telephone Budget from Courts to IT</t>
  </si>
  <si>
    <t>Increase in Corporate Insurance</t>
  </si>
  <si>
    <t>Sub-Total In-Year Changes</t>
  </si>
  <si>
    <t>2011 Approved Operating Budget (adjusted)</t>
  </si>
  <si>
    <t>Prior Year Impacts</t>
  </si>
  <si>
    <t>Benefit rate change</t>
  </si>
  <si>
    <t>Annualization of phased hiring for 6 new courtrooms</t>
  </si>
  <si>
    <t>Impact of one day work change from 2011</t>
  </si>
  <si>
    <t>Sub-Total Prior Year Impacts</t>
  </si>
  <si>
    <t>Merit and Step</t>
  </si>
  <si>
    <t>Merit pay</t>
  </si>
  <si>
    <t>Step pay</t>
  </si>
  <si>
    <t>Total Merit and Step</t>
  </si>
  <si>
    <t>Zero-Based Items</t>
  </si>
  <si>
    <t>Equipment reduction of prior year zero-based items</t>
  </si>
  <si>
    <t>Total Zero-Based Items</t>
  </si>
  <si>
    <t>Sub-Total Adjusted Base Changes</t>
  </si>
  <si>
    <t>2012 Adjusted Base Budget</t>
  </si>
  <si>
    <t>Other Base Budget Changes</t>
  </si>
  <si>
    <t>Reduction to salary and benefits budget</t>
  </si>
  <si>
    <t>Reduction in materials &amp; supplies and equipment</t>
  </si>
  <si>
    <t>Reduction in external services &amp; rents</t>
  </si>
  <si>
    <t>Increase in contributions to Reserve &amp; Reserve Funds</t>
  </si>
  <si>
    <t>Increase in other expenditures</t>
  </si>
  <si>
    <t>Increase in costs related to IDCs</t>
  </si>
  <si>
    <t>Changes to SOG Expenditures/Contributions from Reserve</t>
  </si>
  <si>
    <t>Sub-Total Other Base Budget Changes</t>
  </si>
  <si>
    <t>Reduction to Contribution from Appeal Reserve</t>
  </si>
  <si>
    <t>Sub-Total Base Revenue Changes</t>
  </si>
  <si>
    <t>2012 Base Budget Prior to Service Level Adjustments</t>
  </si>
  <si>
    <t>Service Level Adjustments</t>
  </si>
  <si>
    <t>Sub-Total Service Level Adjustments</t>
  </si>
  <si>
    <t>TOTAL 2012 Operating Budget</t>
  </si>
  <si>
    <t>CT-A002</t>
  </si>
  <si>
    <t>CT-A006</t>
  </si>
  <si>
    <t>CT-A003</t>
  </si>
  <si>
    <t>CT-A004</t>
  </si>
  <si>
    <t>CT-A005</t>
  </si>
  <si>
    <t>CT-B001</t>
  </si>
  <si>
    <t>CT-B002</t>
  </si>
  <si>
    <t>CT-B003</t>
  </si>
  <si>
    <t>CT-B004</t>
  </si>
  <si>
    <t>CT-B005</t>
  </si>
  <si>
    <t>CT-B006</t>
  </si>
  <si>
    <t>CT-B007</t>
  </si>
  <si>
    <t>CT-B009</t>
  </si>
  <si>
    <t>CT-B010</t>
  </si>
  <si>
    <t>CT-B011</t>
  </si>
  <si>
    <t>Increase in revenues &amp; Reduction of Recoverable CAC</t>
  </si>
  <si>
    <t>CT-B008</t>
  </si>
  <si>
    <t>Increase in other Non-Fine Revenues for 2012</t>
  </si>
  <si>
    <t>CT-B012</t>
  </si>
  <si>
    <t>CT-VSP001</t>
  </si>
  <si>
    <t>Supporting Reduction of Base Complement by 6 Positions</t>
  </si>
  <si>
    <t>2012 Rec'd Reduction vs. 2012 10% Reduction Target</t>
  </si>
  <si>
    <t>2012 Reductions *</t>
  </si>
  <si>
    <t>2012 Recommended
Reductions</t>
  </si>
  <si>
    <t>Difference between 2012 Rec Budget and 2011 Approved Budget</t>
  </si>
  <si>
    <t>A</t>
  </si>
  <si>
    <t>B</t>
  </si>
  <si>
    <t>C=A-B</t>
  </si>
  <si>
    <t>Realignment of back-office positions</t>
  </si>
  <si>
    <t>* Reduction target based on net revenue budget</t>
  </si>
  <si>
    <t>Reduction to Reflect Actual Experience</t>
  </si>
</sst>
</file>

<file path=xl/styles.xml><?xml version="1.0" encoding="utf-8"?>
<styleSheet xmlns="http://schemas.openxmlformats.org/spreadsheetml/2006/main">
  <numFmts count="2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;[Red]\-&quot;$&quot;#,##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#,##0.0;\(#,##0.0\)"/>
    <numFmt numFmtId="168" formatCode="#,##0.0;[Red]\(#,##0.0\)"/>
    <numFmt numFmtId="169" formatCode="_-* #,##0.0_-;\-* #,##0.0_-;_-* &quot;-&quot;??_-;_-@_-"/>
    <numFmt numFmtId="170" formatCode="0.0"/>
    <numFmt numFmtId="171" formatCode="_(* #,##0.0_);_(* \(#,##0.0\);_(* &quot;-&quot;??_);_(@_)"/>
    <numFmt numFmtId="172" formatCode="#,##0.0_);[Red]\(#,##0.0\)"/>
    <numFmt numFmtId="173" formatCode="#,##0.0_);\(#,##0.0\);_-@_-"/>
    <numFmt numFmtId="174" formatCode="0.0%"/>
    <numFmt numFmtId="175" formatCode="_(* #,##0.0_);_(* \(#,##0.0\);_(* &quot;-&quot;?_);_(@_)"/>
    <numFmt numFmtId="176" formatCode="_-* #,##0_-;\-* #,##0_-;_-* &quot;-&quot;??_-;_-@_-"/>
    <numFmt numFmtId="177" formatCode="0_)"/>
    <numFmt numFmtId="178" formatCode="0.0%;[Red]\(0.0%\)"/>
    <numFmt numFmtId="179" formatCode="&quot;$&quot;#,##0.000"/>
    <numFmt numFmtId="180" formatCode="_(* #,##0.000_);_(* \(#,##0.000\);_(* &quot;-&quot;??_);_(@_)"/>
    <numFmt numFmtId="181" formatCode="0.0,"/>
    <numFmt numFmtId="182" formatCode="0.00000000000"/>
    <numFmt numFmtId="183" formatCode="[$-409]mmmm\ d\,\ yyyy;@"/>
    <numFmt numFmtId="184" formatCode="0_);[Red]\(0\)"/>
    <numFmt numFmtId="185" formatCode="#,##0.0_);\(#,##0.0\)"/>
    <numFmt numFmtId="186" formatCode="_-* #,##0.0_-;\-* #,##0.0_-;_-* &quot;-&quot;?_-;_-@_-"/>
    <numFmt numFmtId="187" formatCode="0.0%;\(0.0%\)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2"/>
      <name val="Arial"/>
      <family val="2"/>
    </font>
    <font>
      <b/>
      <sz val="12"/>
      <name val="Times Roman"/>
      <family val="1"/>
    </font>
    <font>
      <b/>
      <sz val="10"/>
      <name val="Times Roman"/>
      <family val="1"/>
    </font>
    <font>
      <sz val="10"/>
      <name val="Times Roman"/>
      <family val="1"/>
    </font>
    <font>
      <b/>
      <sz val="11"/>
      <color rgb="FF000000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u/>
      <sz val="10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8">
    <xf numFmtId="183" fontId="0" fillId="0" borderId="0"/>
    <xf numFmtId="166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5" fillId="0" borderId="0" applyFont="0" applyFill="0" applyBorder="0" applyAlignment="0" applyProtection="0"/>
    <xf numFmtId="183" fontId="10" fillId="0" borderId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183" fontId="5" fillId="0" borderId="0"/>
    <xf numFmtId="0" fontId="4" fillId="0" borderId="0"/>
    <xf numFmtId="0" fontId="1" fillId="0" borderId="0"/>
    <xf numFmtId="0" fontId="1" fillId="0" borderId="0"/>
  </cellStyleXfs>
  <cellXfs count="1067">
    <xf numFmtId="183" fontId="0" fillId="0" borderId="0" xfId="0"/>
    <xf numFmtId="183" fontId="7" fillId="0" borderId="1" xfId="0" applyFont="1" applyBorder="1" applyAlignment="1">
      <alignment horizontal="center" vertical="center" wrapText="1"/>
    </xf>
    <xf numFmtId="183" fontId="10" fillId="0" borderId="0" xfId="0" applyFont="1" applyBorder="1"/>
    <xf numFmtId="183" fontId="8" fillId="0" borderId="0" xfId="0" applyFont="1"/>
    <xf numFmtId="183" fontId="7" fillId="0" borderId="2" xfId="0" applyFont="1" applyBorder="1" applyAlignment="1">
      <alignment horizontal="center" vertical="center"/>
    </xf>
    <xf numFmtId="183" fontId="7" fillId="0" borderId="0" xfId="0" applyFont="1" applyFill="1" applyBorder="1" applyAlignment="1">
      <alignment horizontal="center" vertical="center"/>
    </xf>
    <xf numFmtId="183" fontId="7" fillId="0" borderId="3" xfId="0" applyFont="1" applyBorder="1" applyAlignment="1">
      <alignment horizontal="center" vertical="center"/>
    </xf>
    <xf numFmtId="183" fontId="8" fillId="0" borderId="0" xfId="0" applyFont="1" applyBorder="1"/>
    <xf numFmtId="183" fontId="8" fillId="0" borderId="0" xfId="0" applyFont="1" applyFill="1"/>
    <xf numFmtId="183" fontId="7" fillId="0" borderId="0" xfId="0" applyFont="1" applyBorder="1" applyAlignment="1">
      <alignment horizontal="center" vertical="center"/>
    </xf>
    <xf numFmtId="183" fontId="6" fillId="0" borderId="0" xfId="0" applyFont="1" applyBorder="1" applyAlignment="1">
      <alignment horizontal="center" vertical="center"/>
    </xf>
    <xf numFmtId="183" fontId="7" fillId="0" borderId="0" xfId="0" quotePrefix="1" applyFont="1" applyBorder="1" applyAlignment="1">
      <alignment horizontal="center" vertical="center"/>
    </xf>
    <xf numFmtId="183" fontId="16" fillId="0" borderId="0" xfId="0" applyFont="1"/>
    <xf numFmtId="168" fontId="8" fillId="0" borderId="0" xfId="0" applyNumberFormat="1" applyFont="1" applyFill="1" applyBorder="1"/>
    <xf numFmtId="174" fontId="8" fillId="0" borderId="0" xfId="0" applyNumberFormat="1" applyFont="1" applyFill="1" applyAlignment="1">
      <alignment horizontal="right"/>
    </xf>
    <xf numFmtId="183" fontId="6" fillId="0" borderId="0" xfId="0" applyFont="1" applyBorder="1" applyAlignment="1">
      <alignment vertical="center"/>
    </xf>
    <xf numFmtId="183" fontId="14" fillId="0" borderId="0" xfId="0" applyFont="1" applyBorder="1" applyAlignment="1"/>
    <xf numFmtId="183" fontId="14" fillId="0" borderId="0" xfId="0" applyFont="1" applyAlignment="1"/>
    <xf numFmtId="183" fontId="18" fillId="0" borderId="0" xfId="0" applyFont="1"/>
    <xf numFmtId="183" fontId="7" fillId="2" borderId="3" xfId="0" applyFont="1" applyFill="1" applyBorder="1" applyAlignment="1">
      <alignment horizontal="center" vertical="center"/>
    </xf>
    <xf numFmtId="183" fontId="18" fillId="0" borderId="0" xfId="0" applyFont="1" applyBorder="1" applyAlignment="1">
      <alignment horizontal="center"/>
    </xf>
    <xf numFmtId="183" fontId="18" fillId="0" borderId="0" xfId="0" applyFont="1" applyBorder="1"/>
    <xf numFmtId="183" fontId="18" fillId="0" borderId="4" xfId="0" applyFont="1" applyBorder="1"/>
    <xf numFmtId="183" fontId="18" fillId="0" borderId="0" xfId="0" applyFont="1" applyBorder="1" applyAlignment="1">
      <alignment vertical="center"/>
    </xf>
    <xf numFmtId="183" fontId="18" fillId="0" borderId="5" xfId="0" applyFont="1" applyBorder="1"/>
    <xf numFmtId="183" fontId="7" fillId="2" borderId="5" xfId="0" applyFont="1" applyFill="1" applyBorder="1" applyAlignment="1">
      <alignment horizontal="centerContinuous" vertical="center" wrapText="1"/>
    </xf>
    <xf numFmtId="183" fontId="18" fillId="0" borderId="0" xfId="0" applyFont="1" applyAlignment="1">
      <alignment vertical="center"/>
    </xf>
    <xf numFmtId="38" fontId="18" fillId="0" borderId="0" xfId="0" applyNumberFormat="1" applyFont="1" applyBorder="1"/>
    <xf numFmtId="183" fontId="6" fillId="0" borderId="0" xfId="0" applyFont="1" applyBorder="1" applyAlignment="1">
      <alignment horizontal="centerContinuous" vertical="center"/>
    </xf>
    <xf numFmtId="183" fontId="9" fillId="0" borderId="0" xfId="0" applyFont="1" applyBorder="1" applyAlignment="1">
      <alignment horizontal="centerContinuous" vertical="center"/>
    </xf>
    <xf numFmtId="183" fontId="11" fillId="0" borderId="0" xfId="0" applyFont="1"/>
    <xf numFmtId="170" fontId="8" fillId="0" borderId="0" xfId="1" applyNumberFormat="1" applyFont="1" applyFill="1" applyBorder="1" applyAlignment="1">
      <alignment horizontal="right" vertical="center"/>
    </xf>
    <xf numFmtId="183" fontId="7" fillId="0" borderId="9" xfId="0" applyFont="1" applyBorder="1"/>
    <xf numFmtId="183" fontId="7" fillId="2" borderId="10" xfId="0" applyFont="1" applyFill="1" applyBorder="1" applyAlignment="1">
      <alignment horizontal="centerContinuous" vertical="center" wrapText="1"/>
    </xf>
    <xf numFmtId="183" fontId="8" fillId="0" borderId="2" xfId="0" applyFont="1" applyFill="1" applyBorder="1" applyAlignment="1">
      <alignment horizontal="left" vertical="center" indent="1"/>
    </xf>
    <xf numFmtId="183" fontId="7" fillId="0" borderId="2" xfId="0" applyFont="1" applyFill="1" applyBorder="1" applyAlignment="1">
      <alignment horizontal="left" vertical="center"/>
    </xf>
    <xf numFmtId="183" fontId="8" fillId="0" borderId="2" xfId="0" applyFont="1" applyFill="1" applyBorder="1" applyAlignment="1">
      <alignment horizontal="left" vertical="center" wrapText="1"/>
    </xf>
    <xf numFmtId="167" fontId="18" fillId="0" borderId="0" xfId="0" applyNumberFormat="1" applyFont="1" applyBorder="1"/>
    <xf numFmtId="169" fontId="7" fillId="0" borderId="0" xfId="1" applyNumberFormat="1" applyFont="1" applyFill="1" applyBorder="1" applyAlignment="1">
      <alignment horizontal="right" vertical="center"/>
    </xf>
    <xf numFmtId="8" fontId="16" fillId="0" borderId="0" xfId="0" applyNumberFormat="1" applyFont="1"/>
    <xf numFmtId="183" fontId="17" fillId="0" borderId="0" xfId="0" applyFont="1" applyFill="1" applyAlignment="1">
      <alignment horizontal="center"/>
    </xf>
    <xf numFmtId="183" fontId="7" fillId="0" borderId="0" xfId="0" applyFont="1" applyFill="1" applyBorder="1" applyAlignment="1">
      <alignment horizontal="center" vertical="center" wrapText="1"/>
    </xf>
    <xf numFmtId="170" fontId="8" fillId="0" borderId="0" xfId="1" applyNumberFormat="1" applyFont="1" applyFill="1" applyBorder="1" applyAlignment="1">
      <alignment horizontal="center" vertical="center"/>
    </xf>
    <xf numFmtId="169" fontId="8" fillId="0" borderId="0" xfId="1" applyNumberFormat="1" applyFont="1" applyFill="1" applyBorder="1" applyAlignment="1">
      <alignment horizontal="center" vertical="center"/>
    </xf>
    <xf numFmtId="183" fontId="5" fillId="0" borderId="0" xfId="0" applyFont="1"/>
    <xf numFmtId="183" fontId="7" fillId="0" borderId="14" xfId="0" applyFont="1" applyFill="1" applyBorder="1" applyAlignment="1">
      <alignment horizontal="left" vertical="center"/>
    </xf>
    <xf numFmtId="183" fontId="5" fillId="0" borderId="0" xfId="0" applyFont="1" applyFill="1" applyBorder="1" applyAlignment="1">
      <alignment horizontal="center" vertical="center" wrapText="1"/>
    </xf>
    <xf numFmtId="183" fontId="5" fillId="0" borderId="0" xfId="0" applyFont="1" applyFill="1"/>
    <xf numFmtId="183" fontId="15" fillId="0" borderId="0" xfId="4" applyFont="1" applyBorder="1" applyAlignment="1">
      <alignment horizontal="center"/>
    </xf>
    <xf numFmtId="183" fontId="15" fillId="0" borderId="0" xfId="4" applyFont="1" applyFill="1" applyBorder="1" applyAlignment="1" applyProtection="1">
      <alignment horizontal="center"/>
    </xf>
    <xf numFmtId="183" fontId="6" fillId="0" borderId="0" xfId="4" applyFont="1" applyFill="1" applyAlignment="1" applyProtection="1">
      <alignment horizontal="centerContinuous"/>
    </xf>
    <xf numFmtId="183" fontId="8" fillId="0" borderId="15" xfId="4" applyFont="1" applyFill="1" applyBorder="1" applyProtection="1"/>
    <xf numFmtId="169" fontId="8" fillId="0" borderId="15" xfId="1" applyNumberFormat="1" applyFont="1" applyFill="1" applyBorder="1" applyProtection="1"/>
    <xf numFmtId="183" fontId="8" fillId="0" borderId="0" xfId="4" applyFont="1" applyFill="1" applyBorder="1" applyProtection="1"/>
    <xf numFmtId="183" fontId="7" fillId="0" borderId="16" xfId="4" quotePrefix="1" applyFont="1" applyFill="1" applyBorder="1" applyProtection="1"/>
    <xf numFmtId="183" fontId="7" fillId="0" borderId="17" xfId="4" applyFont="1" applyFill="1" applyBorder="1" applyProtection="1"/>
    <xf numFmtId="183" fontId="8" fillId="0" borderId="17" xfId="4" applyFont="1" applyFill="1" applyBorder="1" applyProtection="1"/>
    <xf numFmtId="169" fontId="8" fillId="0" borderId="17" xfId="1" applyNumberFormat="1" applyFont="1" applyFill="1" applyBorder="1" applyProtection="1"/>
    <xf numFmtId="183" fontId="8" fillId="0" borderId="18" xfId="4" applyFont="1" applyFill="1" applyBorder="1" applyProtection="1"/>
    <xf numFmtId="183" fontId="7" fillId="0" borderId="0" xfId="4" applyFont="1" applyFill="1" applyBorder="1" applyProtection="1"/>
    <xf numFmtId="170" fontId="8" fillId="0" borderId="0" xfId="4" applyNumberFormat="1" applyFont="1" applyFill="1" applyBorder="1" applyProtection="1"/>
    <xf numFmtId="169" fontId="8" fillId="0" borderId="0" xfId="1" applyNumberFormat="1" applyFont="1" applyFill="1" applyBorder="1" applyProtection="1"/>
    <xf numFmtId="183" fontId="8" fillId="0" borderId="19" xfId="4" applyFont="1" applyFill="1" applyBorder="1" applyProtection="1"/>
    <xf numFmtId="183" fontId="7" fillId="0" borderId="0" xfId="4" quotePrefix="1" applyFont="1" applyFill="1" applyBorder="1" applyAlignment="1" applyProtection="1"/>
    <xf numFmtId="183" fontId="7" fillId="0" borderId="20" xfId="4" applyFont="1" applyFill="1" applyBorder="1" applyProtection="1"/>
    <xf numFmtId="183" fontId="7" fillId="0" borderId="16" xfId="4" applyFont="1" applyFill="1" applyBorder="1" applyProtection="1"/>
    <xf numFmtId="183" fontId="7" fillId="0" borderId="18" xfId="4" applyFont="1" applyFill="1" applyBorder="1" applyProtection="1"/>
    <xf numFmtId="183" fontId="7" fillId="0" borderId="21" xfId="4" applyFont="1" applyFill="1" applyBorder="1" applyProtection="1"/>
    <xf numFmtId="183" fontId="7" fillId="0" borderId="22" xfId="4" applyFont="1" applyFill="1" applyBorder="1" applyProtection="1"/>
    <xf numFmtId="183" fontId="7" fillId="0" borderId="20" xfId="4" applyFont="1" applyBorder="1" applyProtection="1"/>
    <xf numFmtId="183" fontId="7" fillId="0" borderId="19" xfId="4" applyFont="1" applyBorder="1" applyProtection="1"/>
    <xf numFmtId="183" fontId="7" fillId="0" borderId="19" xfId="4" applyFont="1" applyFill="1" applyBorder="1" applyProtection="1"/>
    <xf numFmtId="183" fontId="7" fillId="0" borderId="23" xfId="4" applyFont="1" applyFill="1" applyBorder="1" applyProtection="1"/>
    <xf numFmtId="183" fontId="20" fillId="0" borderId="24" xfId="4" applyFont="1" applyFill="1" applyBorder="1" applyProtection="1"/>
    <xf numFmtId="173" fontId="7" fillId="0" borderId="20" xfId="4" applyNumberFormat="1" applyFont="1" applyFill="1" applyBorder="1" applyProtection="1"/>
    <xf numFmtId="173" fontId="7" fillId="0" borderId="19" xfId="4" applyNumberFormat="1" applyFont="1" applyFill="1" applyBorder="1" applyProtection="1"/>
    <xf numFmtId="173" fontId="7" fillId="0" borderId="20" xfId="4" applyNumberFormat="1" applyFont="1" applyFill="1" applyBorder="1" applyAlignment="1" applyProtection="1">
      <alignment vertical="center"/>
    </xf>
    <xf numFmtId="173" fontId="7" fillId="0" borderId="20" xfId="4" applyNumberFormat="1" applyFont="1" applyFill="1" applyBorder="1" applyAlignment="1" applyProtection="1">
      <alignment vertical="top"/>
    </xf>
    <xf numFmtId="173" fontId="7" fillId="0" borderId="25" xfId="4" quotePrefix="1" applyNumberFormat="1" applyFont="1" applyFill="1" applyBorder="1" applyProtection="1"/>
    <xf numFmtId="173" fontId="7" fillId="0" borderId="16" xfId="4" applyNumberFormat="1" applyFont="1" applyFill="1" applyBorder="1" applyProtection="1"/>
    <xf numFmtId="173" fontId="7" fillId="0" borderId="20" xfId="4" quotePrefix="1" applyNumberFormat="1" applyFont="1" applyFill="1" applyBorder="1" applyAlignment="1" applyProtection="1">
      <alignment vertical="center"/>
    </xf>
    <xf numFmtId="173" fontId="7" fillId="0" borderId="25" xfId="4" applyNumberFormat="1" applyFont="1" applyFill="1" applyBorder="1" applyProtection="1"/>
    <xf numFmtId="173" fontId="8" fillId="0" borderId="26" xfId="4" applyNumberFormat="1" applyFont="1" applyFill="1" applyBorder="1" applyProtection="1"/>
    <xf numFmtId="1" fontId="19" fillId="0" borderId="0" xfId="4" applyNumberFormat="1" applyFont="1" applyFill="1" applyBorder="1" applyAlignment="1" applyProtection="1"/>
    <xf numFmtId="183" fontId="7" fillId="0" borderId="0" xfId="4" applyFont="1" applyFill="1" applyBorder="1" applyAlignment="1" applyProtection="1">
      <alignment horizontal="center"/>
    </xf>
    <xf numFmtId="183" fontId="7" fillId="0" borderId="20" xfId="4" applyFont="1" applyFill="1" applyBorder="1" applyAlignment="1" applyProtection="1"/>
    <xf numFmtId="177" fontId="7" fillId="0" borderId="27" xfId="4" applyNumberFormat="1" applyFont="1" applyFill="1" applyBorder="1" applyAlignment="1" applyProtection="1">
      <alignment horizontal="center"/>
    </xf>
    <xf numFmtId="183" fontId="7" fillId="0" borderId="3" xfId="4" applyFont="1" applyFill="1" applyBorder="1" applyAlignment="1" applyProtection="1">
      <alignment horizontal="center"/>
    </xf>
    <xf numFmtId="177" fontId="7" fillId="0" borderId="0" xfId="4" applyNumberFormat="1" applyFont="1" applyFill="1" applyBorder="1" applyAlignment="1" applyProtection="1">
      <alignment horizontal="center"/>
    </xf>
    <xf numFmtId="183" fontId="7" fillId="0" borderId="27" xfId="4" applyFont="1" applyFill="1" applyBorder="1" applyAlignment="1" applyProtection="1">
      <alignment horizontal="center"/>
    </xf>
    <xf numFmtId="183" fontId="7" fillId="0" borderId="28" xfId="4" applyFont="1" applyFill="1" applyBorder="1" applyAlignment="1" applyProtection="1">
      <alignment horizontal="center"/>
    </xf>
    <xf numFmtId="183" fontId="7" fillId="0" borderId="29" xfId="4" applyFont="1" applyFill="1" applyBorder="1" applyAlignment="1" applyProtection="1">
      <alignment horizontal="center"/>
    </xf>
    <xf numFmtId="183" fontId="7" fillId="0" borderId="28" xfId="4" applyFont="1" applyFill="1" applyBorder="1" applyAlignment="1" applyProtection="1">
      <alignment horizontal="center" vertical="center"/>
    </xf>
    <xf numFmtId="183" fontId="7" fillId="0" borderId="29" xfId="4" applyFont="1" applyFill="1" applyBorder="1" applyAlignment="1" applyProtection="1">
      <alignment horizontal="center" vertical="center"/>
    </xf>
    <xf numFmtId="183" fontId="7" fillId="0" borderId="0" xfId="4" applyFont="1" applyFill="1" applyBorder="1" applyAlignment="1" applyProtection="1">
      <alignment horizontal="center" vertical="center"/>
    </xf>
    <xf numFmtId="173" fontId="8" fillId="0" borderId="0" xfId="4" applyNumberFormat="1" applyFont="1" applyFill="1" applyBorder="1" applyProtection="1"/>
    <xf numFmtId="168" fontId="8" fillId="0" borderId="0" xfId="4" applyNumberFormat="1" applyFont="1" applyFill="1" applyBorder="1" applyProtection="1"/>
    <xf numFmtId="173" fontId="7" fillId="0" borderId="19" xfId="4" applyNumberFormat="1" applyFont="1" applyFill="1" applyBorder="1" applyAlignment="1" applyProtection="1">
      <alignment vertical="center"/>
    </xf>
    <xf numFmtId="168" fontId="8" fillId="0" borderId="0" xfId="4" applyNumberFormat="1" applyFont="1" applyFill="1" applyBorder="1" applyAlignment="1" applyProtection="1">
      <alignment vertical="center"/>
    </xf>
    <xf numFmtId="173" fontId="7" fillId="0" borderId="19" xfId="4" applyNumberFormat="1" applyFont="1" applyFill="1" applyBorder="1" applyAlignment="1" applyProtection="1">
      <alignment vertical="top"/>
    </xf>
    <xf numFmtId="168" fontId="8" fillId="0" borderId="0" xfId="4" applyNumberFormat="1" applyFont="1" applyFill="1" applyBorder="1" applyAlignment="1" applyProtection="1">
      <alignment vertical="top"/>
    </xf>
    <xf numFmtId="173" fontId="7" fillId="0" borderId="26" xfId="4" applyNumberFormat="1" applyFont="1" applyFill="1" applyBorder="1" applyProtection="1"/>
    <xf numFmtId="173" fontId="7" fillId="0" borderId="19" xfId="4" applyNumberFormat="1" applyFont="1" applyFill="1" applyBorder="1" applyAlignment="1" applyProtection="1"/>
    <xf numFmtId="173" fontId="8" fillId="0" borderId="19" xfId="4" applyNumberFormat="1" applyFont="1" applyFill="1" applyBorder="1" applyAlignment="1" applyProtection="1">
      <alignment vertical="center"/>
    </xf>
    <xf numFmtId="172" fontId="8" fillId="0" borderId="30" xfId="0" applyNumberFormat="1" applyFont="1" applyBorder="1" applyAlignment="1">
      <alignment horizontal="center" vertical="center"/>
    </xf>
    <xf numFmtId="183" fontId="7" fillId="0" borderId="6" xfId="0" applyFont="1" applyBorder="1" applyAlignment="1">
      <alignment horizontal="left" vertical="center"/>
    </xf>
    <xf numFmtId="172" fontId="8" fillId="0" borderId="6" xfId="0" applyNumberFormat="1" applyFont="1" applyBorder="1" applyAlignment="1">
      <alignment horizontal="center" vertical="center"/>
    </xf>
    <xf numFmtId="172" fontId="8" fillId="0" borderId="0" xfId="0" applyNumberFormat="1" applyFont="1" applyFill="1" applyBorder="1" applyAlignment="1">
      <alignment horizontal="center" vertical="center"/>
    </xf>
    <xf numFmtId="172" fontId="8" fillId="0" borderId="4" xfId="0" applyNumberFormat="1" applyFont="1" applyFill="1" applyBorder="1" applyAlignment="1">
      <alignment horizontal="center" vertical="center"/>
    </xf>
    <xf numFmtId="173" fontId="8" fillId="0" borderId="27" xfId="4" applyNumberFormat="1" applyFont="1" applyFill="1" applyBorder="1" applyAlignment="1" applyProtection="1">
      <alignment horizontal="center"/>
    </xf>
    <xf numFmtId="173" fontId="8" fillId="0" borderId="3" xfId="4" applyNumberFormat="1" applyFont="1" applyFill="1" applyBorder="1" applyAlignment="1" applyProtection="1">
      <alignment horizontal="center"/>
    </xf>
    <xf numFmtId="168" fontId="8" fillId="0" borderId="27" xfId="4" applyNumberFormat="1" applyFont="1" applyFill="1" applyBorder="1" applyAlignment="1" applyProtection="1">
      <alignment horizontal="center"/>
    </xf>
    <xf numFmtId="168" fontId="8" fillId="0" borderId="3" xfId="4" applyNumberFormat="1" applyFont="1" applyFill="1" applyBorder="1" applyAlignment="1" applyProtection="1">
      <alignment horizontal="center"/>
    </xf>
    <xf numFmtId="168" fontId="8" fillId="0" borderId="31" xfId="4" applyNumberFormat="1" applyFont="1" applyFill="1" applyBorder="1" applyAlignment="1" applyProtection="1">
      <alignment horizontal="center"/>
    </xf>
    <xf numFmtId="168" fontId="8" fillId="0" borderId="32" xfId="4" applyNumberFormat="1" applyFont="1" applyFill="1" applyBorder="1" applyAlignment="1" applyProtection="1">
      <alignment horizontal="center"/>
    </xf>
    <xf numFmtId="168" fontId="8" fillId="0" borderId="28" xfId="4" applyNumberFormat="1" applyFont="1" applyFill="1" applyBorder="1" applyAlignment="1" applyProtection="1">
      <alignment horizontal="center" vertical="center"/>
    </xf>
    <xf numFmtId="168" fontId="8" fillId="0" borderId="29" xfId="4" applyNumberFormat="1" applyFont="1" applyFill="1" applyBorder="1" applyAlignment="1" applyProtection="1">
      <alignment horizontal="center" vertical="center"/>
    </xf>
    <xf numFmtId="168" fontId="8" fillId="0" borderId="27" xfId="4" applyNumberFormat="1" applyFont="1" applyFill="1" applyBorder="1" applyAlignment="1" applyProtection="1">
      <alignment horizontal="center" vertical="top"/>
    </xf>
    <xf numFmtId="168" fontId="8" fillId="0" borderId="3" xfId="4" applyNumberFormat="1" applyFont="1" applyFill="1" applyBorder="1" applyAlignment="1" applyProtection="1">
      <alignment horizontal="center" vertical="top"/>
    </xf>
    <xf numFmtId="168" fontId="8" fillId="0" borderId="33" xfId="4" applyNumberFormat="1" applyFont="1" applyFill="1" applyBorder="1" applyAlignment="1" applyProtection="1">
      <alignment horizontal="center"/>
    </xf>
    <xf numFmtId="168" fontId="8" fillId="0" borderId="34" xfId="4" applyNumberFormat="1" applyFont="1" applyFill="1" applyBorder="1" applyAlignment="1" applyProtection="1">
      <alignment horizontal="center"/>
    </xf>
    <xf numFmtId="168" fontId="8" fillId="0" borderId="27" xfId="4" applyNumberFormat="1" applyFont="1" applyFill="1" applyBorder="1" applyAlignment="1" applyProtection="1">
      <alignment horizontal="center" vertical="center"/>
    </xf>
    <xf numFmtId="168" fontId="8" fillId="0" borderId="3" xfId="4" applyNumberFormat="1" applyFont="1" applyFill="1" applyBorder="1" applyAlignment="1" applyProtection="1">
      <alignment horizontal="center" vertical="center"/>
    </xf>
    <xf numFmtId="183" fontId="7" fillId="2" borderId="22" xfId="4" applyFont="1" applyFill="1" applyBorder="1" applyProtection="1"/>
    <xf numFmtId="183" fontId="7" fillId="2" borderId="17" xfId="4" applyFont="1" applyFill="1" applyBorder="1" applyAlignment="1" applyProtection="1">
      <alignment horizontal="left"/>
    </xf>
    <xf numFmtId="183" fontId="7" fillId="2" borderId="3" xfId="4" applyFont="1" applyFill="1" applyBorder="1" applyAlignment="1" applyProtection="1">
      <alignment horizontal="center"/>
    </xf>
    <xf numFmtId="183" fontId="7" fillId="2" borderId="29" xfId="4" applyFont="1" applyFill="1" applyBorder="1" applyAlignment="1" applyProtection="1">
      <alignment horizontal="center"/>
    </xf>
    <xf numFmtId="183" fontId="7" fillId="2" borderId="29" xfId="4" applyFont="1" applyFill="1" applyBorder="1" applyAlignment="1" applyProtection="1">
      <alignment horizontal="center" vertical="center"/>
    </xf>
    <xf numFmtId="183" fontId="7" fillId="2" borderId="35" xfId="4" applyFont="1" applyFill="1" applyBorder="1" applyAlignment="1" applyProtection="1">
      <alignment horizontal="center" vertical="center"/>
    </xf>
    <xf numFmtId="173" fontId="8" fillId="2" borderId="3" xfId="4" applyNumberFormat="1" applyFont="1" applyFill="1" applyBorder="1" applyAlignment="1" applyProtection="1">
      <alignment horizontal="center"/>
    </xf>
    <xf numFmtId="173" fontId="8" fillId="2" borderId="36" xfId="4" applyNumberFormat="1" applyFont="1" applyFill="1" applyBorder="1" applyAlignment="1" applyProtection="1">
      <alignment horizontal="center"/>
    </xf>
    <xf numFmtId="168" fontId="8" fillId="2" borderId="3" xfId="4" applyNumberFormat="1" applyFont="1" applyFill="1" applyBorder="1" applyAlignment="1" applyProtection="1">
      <alignment horizontal="center"/>
    </xf>
    <xf numFmtId="168" fontId="8" fillId="2" borderId="36" xfId="4" applyNumberFormat="1" applyFont="1" applyFill="1" applyBorder="1" applyAlignment="1" applyProtection="1">
      <alignment horizontal="center"/>
    </xf>
    <xf numFmtId="168" fontId="8" fillId="2" borderId="32" xfId="4" applyNumberFormat="1" applyFont="1" applyFill="1" applyBorder="1" applyAlignment="1" applyProtection="1">
      <alignment horizontal="center"/>
    </xf>
    <xf numFmtId="168" fontId="8" fillId="2" borderId="37" xfId="4" applyNumberFormat="1" applyFont="1" applyFill="1" applyBorder="1" applyAlignment="1" applyProtection="1">
      <alignment horizontal="center"/>
    </xf>
    <xf numFmtId="168" fontId="8" fillId="2" borderId="29" xfId="4" applyNumberFormat="1" applyFont="1" applyFill="1" applyBorder="1" applyAlignment="1" applyProtection="1">
      <alignment horizontal="center" vertical="center"/>
    </xf>
    <xf numFmtId="168" fontId="8" fillId="2" borderId="38" xfId="4" applyNumberFormat="1" applyFont="1" applyFill="1" applyBorder="1" applyAlignment="1" applyProtection="1">
      <alignment horizontal="center"/>
    </xf>
    <xf numFmtId="168" fontId="8" fillId="2" borderId="39" xfId="4" applyNumberFormat="1" applyFont="1" applyFill="1" applyBorder="1" applyAlignment="1" applyProtection="1">
      <alignment horizontal="center"/>
    </xf>
    <xf numFmtId="168" fontId="8" fillId="2" borderId="40" xfId="4" applyNumberFormat="1" applyFont="1" applyFill="1" applyBorder="1" applyAlignment="1" applyProtection="1">
      <alignment horizontal="center"/>
    </xf>
    <xf numFmtId="168" fontId="8" fillId="2" borderId="3" xfId="4" applyNumberFormat="1" applyFont="1" applyFill="1" applyBorder="1" applyAlignment="1" applyProtection="1">
      <alignment horizontal="center" vertical="top"/>
    </xf>
    <xf numFmtId="168" fontId="8" fillId="2" borderId="36" xfId="4" applyNumberFormat="1" applyFont="1" applyFill="1" applyBorder="1" applyAlignment="1" applyProtection="1">
      <alignment horizontal="center" vertical="top"/>
    </xf>
    <xf numFmtId="168" fontId="8" fillId="2" borderId="34" xfId="4" applyNumberFormat="1" applyFont="1" applyFill="1" applyBorder="1" applyAlignment="1" applyProtection="1">
      <alignment horizontal="center"/>
    </xf>
    <xf numFmtId="168" fontId="8" fillId="2" borderId="15" xfId="4" applyNumberFormat="1" applyFont="1" applyFill="1" applyBorder="1" applyAlignment="1" applyProtection="1">
      <alignment horizontal="center"/>
    </xf>
    <xf numFmtId="168" fontId="8" fillId="2" borderId="3" xfId="4" applyNumberFormat="1" applyFont="1" applyFill="1" applyBorder="1" applyAlignment="1" applyProtection="1">
      <alignment horizontal="center" vertical="center"/>
    </xf>
    <xf numFmtId="168" fontId="8" fillId="2" borderId="41" xfId="4" applyNumberFormat="1" applyFont="1" applyFill="1" applyBorder="1" applyAlignment="1" applyProtection="1">
      <alignment horizontal="center"/>
    </xf>
    <xf numFmtId="168" fontId="8" fillId="2" borderId="42" xfId="4" applyNumberFormat="1" applyFont="1" applyFill="1" applyBorder="1" applyAlignment="1" applyProtection="1">
      <alignment horizontal="center"/>
    </xf>
    <xf numFmtId="183" fontId="7" fillId="0" borderId="1" xfId="0" applyFont="1" applyFill="1" applyBorder="1" applyAlignment="1">
      <alignment horizontal="center" vertical="center"/>
    </xf>
    <xf numFmtId="183" fontId="18" fillId="0" borderId="5" xfId="0" applyFont="1" applyBorder="1" applyAlignment="1">
      <alignment horizontal="center"/>
    </xf>
    <xf numFmtId="172" fontId="8" fillId="0" borderId="9" xfId="0" applyNumberFormat="1" applyFont="1" applyBorder="1" applyAlignment="1">
      <alignment horizontal="center" vertical="center"/>
    </xf>
    <xf numFmtId="172" fontId="8" fillId="0" borderId="12" xfId="0" applyNumberFormat="1" applyFont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8" fillId="2" borderId="12" xfId="0" applyNumberFormat="1" applyFont="1" applyFill="1" applyBorder="1" applyAlignment="1">
      <alignment horizontal="center" vertical="center"/>
    </xf>
    <xf numFmtId="167" fontId="8" fillId="0" borderId="30" xfId="0" applyNumberFormat="1" applyFont="1" applyBorder="1" applyAlignment="1">
      <alignment horizontal="center" vertical="center"/>
    </xf>
    <xf numFmtId="183" fontId="7" fillId="2" borderId="12" xfId="0" applyFont="1" applyFill="1" applyBorder="1" applyAlignment="1">
      <alignment horizontal="center" vertical="center"/>
    </xf>
    <xf numFmtId="183" fontId="7" fillId="0" borderId="9" xfId="0" applyFont="1" applyBorder="1" applyAlignment="1">
      <alignment horizontal="left" vertical="center"/>
    </xf>
    <xf numFmtId="167" fontId="8" fillId="0" borderId="12" xfId="0" applyNumberFormat="1" applyFont="1" applyBorder="1" applyAlignment="1">
      <alignment horizontal="center" vertical="center"/>
    </xf>
    <xf numFmtId="183" fontId="7" fillId="0" borderId="14" xfId="0" applyFont="1" applyBorder="1" applyAlignment="1">
      <alignment horizontal="left" vertical="center" wrapText="1"/>
    </xf>
    <xf numFmtId="167" fontId="8" fillId="0" borderId="1" xfId="0" applyNumberFormat="1" applyFont="1" applyFill="1" applyBorder="1" applyAlignment="1">
      <alignment horizontal="center" vertical="center"/>
    </xf>
    <xf numFmtId="167" fontId="8" fillId="2" borderId="12" xfId="0" applyNumberFormat="1" applyFont="1" applyFill="1" applyBorder="1" applyAlignment="1">
      <alignment horizontal="center" vertical="center"/>
    </xf>
    <xf numFmtId="167" fontId="8" fillId="2" borderId="30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183" fontId="7" fillId="0" borderId="5" xfId="0" applyFont="1" applyBorder="1" applyAlignment="1">
      <alignment horizontal="center" vertical="center" wrapText="1"/>
    </xf>
    <xf numFmtId="167" fontId="8" fillId="0" borderId="4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83" fontId="7" fillId="2" borderId="4" xfId="0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/>
    </xf>
    <xf numFmtId="167" fontId="8" fillId="2" borderId="7" xfId="0" applyNumberFormat="1" applyFont="1" applyFill="1" applyBorder="1" applyAlignment="1">
      <alignment horizontal="center" vertical="center"/>
    </xf>
    <xf numFmtId="167" fontId="8" fillId="2" borderId="5" xfId="0" applyNumberFormat="1" applyFont="1" applyFill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172" fontId="7" fillId="2" borderId="12" xfId="0" applyNumberFormat="1" applyFont="1" applyFill="1" applyBorder="1" applyAlignment="1">
      <alignment horizontal="center" vertical="center"/>
    </xf>
    <xf numFmtId="183" fontId="18" fillId="0" borderId="4" xfId="0" applyFont="1" applyBorder="1" applyAlignment="1">
      <alignment horizontal="right"/>
    </xf>
    <xf numFmtId="172" fontId="7" fillId="2" borderId="1" xfId="0" applyNumberFormat="1" applyFont="1" applyFill="1" applyBorder="1" applyAlignment="1">
      <alignment horizontal="center" vertical="center"/>
    </xf>
    <xf numFmtId="172" fontId="8" fillId="0" borderId="5" xfId="0" applyNumberFormat="1" applyFont="1" applyFill="1" applyBorder="1" applyAlignment="1">
      <alignment horizontal="center" vertical="center"/>
    </xf>
    <xf numFmtId="183" fontId="7" fillId="0" borderId="12" xfId="0" applyFont="1" applyBorder="1" applyAlignment="1">
      <alignment horizontal="center" vertical="center"/>
    </xf>
    <xf numFmtId="172" fontId="8" fillId="0" borderId="14" xfId="0" applyNumberFormat="1" applyFont="1" applyFill="1" applyBorder="1" applyAlignment="1">
      <alignment horizontal="center" vertical="center"/>
    </xf>
    <xf numFmtId="172" fontId="8" fillId="2" borderId="1" xfId="0" applyNumberFormat="1" applyFont="1" applyFill="1" applyBorder="1" applyAlignment="1">
      <alignment horizontal="center" vertical="center"/>
    </xf>
    <xf numFmtId="172" fontId="8" fillId="0" borderId="1" xfId="0" applyNumberFormat="1" applyFont="1" applyBorder="1" applyAlignment="1">
      <alignment horizontal="center" vertical="center"/>
    </xf>
    <xf numFmtId="172" fontId="7" fillId="0" borderId="12" xfId="0" applyNumberFormat="1" applyFont="1" applyFill="1" applyBorder="1" applyAlignment="1">
      <alignment horizontal="center" vertical="center"/>
    </xf>
    <xf numFmtId="173" fontId="8" fillId="0" borderId="19" xfId="4" applyNumberFormat="1" applyFont="1" applyFill="1" applyBorder="1" applyProtection="1"/>
    <xf numFmtId="183" fontId="17" fillId="0" borderId="0" xfId="0" applyFont="1" applyAlignment="1">
      <alignment horizontal="center"/>
    </xf>
    <xf numFmtId="183" fontId="0" fillId="0" borderId="0" xfId="0" applyBorder="1"/>
    <xf numFmtId="183" fontId="0" fillId="0" borderId="13" xfId="0" applyBorder="1"/>
    <xf numFmtId="183" fontId="8" fillId="0" borderId="9" xfId="0" applyFont="1" applyFill="1" applyBorder="1" applyAlignment="1">
      <alignment horizontal="center" vertical="center" wrapText="1"/>
    </xf>
    <xf numFmtId="183" fontId="0" fillId="0" borderId="4" xfId="0" applyBorder="1"/>
    <xf numFmtId="183" fontId="0" fillId="0" borderId="3" xfId="0" applyBorder="1"/>
    <xf numFmtId="183" fontId="7" fillId="0" borderId="5" xfId="0" applyFont="1" applyFill="1" applyBorder="1" applyAlignment="1">
      <alignment horizontal="center" vertical="center"/>
    </xf>
    <xf numFmtId="183" fontId="5" fillId="0" borderId="0" xfId="0" applyFont="1" applyBorder="1"/>
    <xf numFmtId="183" fontId="21" fillId="2" borderId="2" xfId="0" applyFont="1" applyFill="1" applyBorder="1"/>
    <xf numFmtId="172" fontId="21" fillId="2" borderId="0" xfId="0" applyNumberFormat="1" applyFont="1" applyFill="1" applyBorder="1"/>
    <xf numFmtId="183" fontId="22" fillId="0" borderId="0" xfId="0" applyFont="1" applyAlignment="1"/>
    <xf numFmtId="183" fontId="17" fillId="0" borderId="0" xfId="0" applyFont="1" applyAlignment="1"/>
    <xf numFmtId="183" fontId="17" fillId="2" borderId="1" xfId="0" applyFont="1" applyFill="1" applyBorder="1" applyAlignment="1">
      <alignment horizontal="center"/>
    </xf>
    <xf numFmtId="183" fontId="23" fillId="0" borderId="9" xfId="0" applyFont="1" applyBorder="1"/>
    <xf numFmtId="172" fontId="0" fillId="0" borderId="12" xfId="0" applyNumberFormat="1" applyBorder="1"/>
    <xf numFmtId="172" fontId="21" fillId="0" borderId="12" xfId="0" applyNumberFormat="1" applyFont="1" applyBorder="1"/>
    <xf numFmtId="183" fontId="0" fillId="0" borderId="43" xfId="0" applyBorder="1" applyAlignment="1">
      <alignment horizontal="left" wrapText="1" indent="1"/>
    </xf>
    <xf numFmtId="172" fontId="0" fillId="0" borderId="3" xfId="0" applyNumberFormat="1" applyBorder="1"/>
    <xf numFmtId="172" fontId="21" fillId="0" borderId="3" xfId="0" applyNumberFormat="1" applyFont="1" applyBorder="1"/>
    <xf numFmtId="183" fontId="0" fillId="0" borderId="43" xfId="0" applyFill="1" applyBorder="1" applyAlignment="1">
      <alignment horizontal="left" wrapText="1" indent="1"/>
    </xf>
    <xf numFmtId="183" fontId="0" fillId="0" borderId="44" xfId="0" applyFill="1" applyBorder="1" applyAlignment="1">
      <alignment horizontal="left" wrapText="1" indent="1"/>
    </xf>
    <xf numFmtId="172" fontId="0" fillId="0" borderId="30" xfId="0" applyNumberFormat="1" applyBorder="1"/>
    <xf numFmtId="172" fontId="21" fillId="0" borderId="30" xfId="0" applyNumberFormat="1" applyFont="1" applyBorder="1"/>
    <xf numFmtId="183" fontId="23" fillId="0" borderId="45" xfId="0" applyFont="1" applyFill="1" applyBorder="1" applyAlignment="1">
      <alignment wrapText="1"/>
    </xf>
    <xf numFmtId="183" fontId="0" fillId="0" borderId="43" xfId="0" applyFill="1" applyBorder="1" applyAlignment="1">
      <alignment wrapText="1"/>
    </xf>
    <xf numFmtId="183" fontId="0" fillId="0" borderId="44" xfId="0" applyFill="1" applyBorder="1" applyAlignment="1">
      <alignment wrapText="1"/>
    </xf>
    <xf numFmtId="183" fontId="23" fillId="0" borderId="46" xfId="0" applyFont="1" applyFill="1" applyBorder="1" applyAlignment="1">
      <alignment wrapText="1"/>
    </xf>
    <xf numFmtId="183" fontId="0" fillId="0" borderId="47" xfId="0" applyFill="1" applyBorder="1" applyAlignment="1">
      <alignment horizontal="left" wrapText="1" indent="1"/>
    </xf>
    <xf numFmtId="183" fontId="23" fillId="0" borderId="44" xfId="0" applyFont="1" applyFill="1" applyBorder="1" applyAlignment="1">
      <alignment wrapText="1"/>
    </xf>
    <xf numFmtId="183" fontId="23" fillId="0" borderId="43" xfId="0" applyFont="1" applyFill="1" applyBorder="1" applyAlignment="1">
      <alignment wrapText="1"/>
    </xf>
    <xf numFmtId="183" fontId="23" fillId="0" borderId="45" xfId="0" applyFont="1" applyFill="1" applyBorder="1" applyAlignment="1">
      <alignment horizontal="left" wrapText="1"/>
    </xf>
    <xf numFmtId="183" fontId="5" fillId="0" borderId="43" xfId="0" applyFont="1" applyFill="1" applyBorder="1" applyAlignment="1">
      <alignment horizontal="left" wrapText="1" indent="1"/>
    </xf>
    <xf numFmtId="183" fontId="23" fillId="0" borderId="9" xfId="0" applyFont="1" applyFill="1" applyBorder="1" applyAlignment="1">
      <alignment horizontal="left" wrapText="1"/>
    </xf>
    <xf numFmtId="183" fontId="5" fillId="0" borderId="47" xfId="0" applyFont="1" applyFill="1" applyBorder="1" applyAlignment="1">
      <alignment horizontal="left" wrapText="1" indent="1"/>
    </xf>
    <xf numFmtId="183" fontId="17" fillId="2" borderId="14" xfId="0" applyFont="1" applyFill="1" applyBorder="1" applyAlignment="1">
      <alignment wrapText="1"/>
    </xf>
    <xf numFmtId="172" fontId="17" fillId="2" borderId="30" xfId="0" applyNumberFormat="1" applyFont="1" applyFill="1" applyBorder="1"/>
    <xf numFmtId="183" fontId="22" fillId="0" borderId="0" xfId="0" applyFont="1" applyAlignment="1">
      <alignment horizontal="center"/>
    </xf>
    <xf numFmtId="183" fontId="23" fillId="0" borderId="9" xfId="0" applyFont="1" applyBorder="1" applyAlignment="1">
      <alignment horizontal="center"/>
    </xf>
    <xf numFmtId="183" fontId="0" fillId="0" borderId="48" xfId="0" applyBorder="1" applyAlignment="1">
      <alignment horizontal="center"/>
    </xf>
    <xf numFmtId="183" fontId="0" fillId="0" borderId="48" xfId="0" applyFill="1" applyBorder="1" applyAlignment="1">
      <alignment horizontal="center"/>
    </xf>
    <xf numFmtId="183" fontId="23" fillId="0" borderId="9" xfId="0" applyFont="1" applyFill="1" applyBorder="1" applyAlignment="1">
      <alignment horizontal="center" wrapText="1"/>
    </xf>
    <xf numFmtId="183" fontId="0" fillId="0" borderId="2" xfId="0" applyFill="1" applyBorder="1" applyAlignment="1">
      <alignment horizontal="center" wrapText="1"/>
    </xf>
    <xf numFmtId="183" fontId="0" fillId="0" borderId="6" xfId="0" applyFill="1" applyBorder="1" applyAlignment="1">
      <alignment horizontal="center" wrapText="1"/>
    </xf>
    <xf numFmtId="183" fontId="17" fillId="2" borderId="6" xfId="0" applyFont="1" applyFill="1" applyBorder="1" applyAlignment="1">
      <alignment horizontal="center" wrapText="1"/>
    </xf>
    <xf numFmtId="183" fontId="21" fillId="0" borderId="0" xfId="0" applyFont="1" applyBorder="1" applyAlignment="1">
      <alignment horizontal="center"/>
    </xf>
    <xf numFmtId="183" fontId="0" fillId="0" borderId="0" xfId="0" applyAlignment="1">
      <alignment horizontal="center"/>
    </xf>
    <xf numFmtId="183" fontId="23" fillId="0" borderId="49" xfId="0" applyFont="1" applyFill="1" applyBorder="1" applyAlignment="1">
      <alignment wrapText="1"/>
    </xf>
    <xf numFmtId="183" fontId="0" fillId="0" borderId="48" xfId="0" applyFill="1" applyBorder="1" applyAlignment="1">
      <alignment horizontal="left" wrapText="1" indent="1"/>
    </xf>
    <xf numFmtId="183" fontId="0" fillId="0" borderId="50" xfId="0" applyFill="1" applyBorder="1" applyAlignment="1">
      <alignment horizontal="left" wrapText="1" indent="1"/>
    </xf>
    <xf numFmtId="183" fontId="23" fillId="0" borderId="12" xfId="0" applyFont="1" applyFill="1" applyBorder="1" applyAlignment="1">
      <alignment horizontal="center" wrapText="1"/>
    </xf>
    <xf numFmtId="183" fontId="0" fillId="0" borderId="50" xfId="0" applyFill="1" applyBorder="1" applyAlignment="1">
      <alignment horizontal="center"/>
    </xf>
    <xf numFmtId="183" fontId="0" fillId="0" borderId="51" xfId="0" applyFill="1" applyBorder="1" applyAlignment="1">
      <alignment horizontal="center"/>
    </xf>
    <xf numFmtId="183" fontId="0" fillId="0" borderId="52" xfId="0" applyFill="1" applyBorder="1" applyAlignment="1">
      <alignment horizontal="center"/>
    </xf>
    <xf numFmtId="183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3" fontId="0" fillId="0" borderId="52" xfId="0" applyFill="1" applyBorder="1" applyAlignment="1">
      <alignment horizontal="center" wrapText="1"/>
    </xf>
    <xf numFmtId="183" fontId="0" fillId="0" borderId="53" xfId="0" applyFill="1" applyBorder="1" applyAlignment="1">
      <alignment horizontal="center"/>
    </xf>
    <xf numFmtId="183" fontId="0" fillId="0" borderId="54" xfId="0" applyFill="1" applyBorder="1" applyAlignment="1">
      <alignment horizontal="center"/>
    </xf>
    <xf numFmtId="183" fontId="0" fillId="0" borderId="0" xfId="0" applyBorder="1" applyAlignment="1">
      <alignment horizontal="center"/>
    </xf>
    <xf numFmtId="183" fontId="0" fillId="0" borderId="12" xfId="0" applyBorder="1" applyAlignment="1">
      <alignment horizontal="center"/>
    </xf>
    <xf numFmtId="183" fontId="0" fillId="0" borderId="3" xfId="0" applyFill="1" applyBorder="1" applyAlignment="1">
      <alignment horizontal="center"/>
    </xf>
    <xf numFmtId="183" fontId="5" fillId="0" borderId="48" xfId="0" applyFont="1" applyFill="1" applyBorder="1" applyAlignment="1">
      <alignment horizontal="center"/>
    </xf>
    <xf numFmtId="172" fontId="18" fillId="0" borderId="0" xfId="0" applyNumberFormat="1" applyFont="1"/>
    <xf numFmtId="183" fontId="21" fillId="0" borderId="0" xfId="0" applyFont="1"/>
    <xf numFmtId="183" fontId="10" fillId="0" borderId="0" xfId="0" quotePrefix="1" applyFont="1" applyBorder="1" applyAlignment="1">
      <alignment horizontal="right"/>
    </xf>
    <xf numFmtId="183" fontId="7" fillId="0" borderId="55" xfId="0" applyFont="1" applyBorder="1" applyAlignment="1">
      <alignment horizontal="left" vertical="center" indent="1"/>
    </xf>
    <xf numFmtId="172" fontId="8" fillId="0" borderId="56" xfId="0" applyNumberFormat="1" applyFont="1" applyBorder="1" applyAlignment="1">
      <alignment horizontal="center" vertical="center"/>
    </xf>
    <xf numFmtId="172" fontId="7" fillId="2" borderId="57" xfId="0" applyNumberFormat="1" applyFont="1" applyFill="1" applyBorder="1" applyAlignment="1">
      <alignment horizontal="center" vertical="center"/>
    </xf>
    <xf numFmtId="172" fontId="8" fillId="0" borderId="56" xfId="0" applyNumberFormat="1" applyFont="1" applyFill="1" applyBorder="1" applyAlignment="1">
      <alignment horizontal="center" vertical="center"/>
    </xf>
    <xf numFmtId="172" fontId="7" fillId="0" borderId="57" xfId="0" applyNumberFormat="1" applyFont="1" applyBorder="1" applyAlignment="1">
      <alignment horizontal="center" vertical="center"/>
    </xf>
    <xf numFmtId="172" fontId="7" fillId="0" borderId="58" xfId="0" applyNumberFormat="1" applyFont="1" applyBorder="1" applyAlignment="1">
      <alignment horizontal="center" vertical="center"/>
    </xf>
    <xf numFmtId="183" fontId="7" fillId="0" borderId="59" xfId="0" applyFont="1" applyFill="1" applyBorder="1" applyAlignment="1">
      <alignment horizontal="left" vertical="center" indent="1"/>
    </xf>
    <xf numFmtId="172" fontId="7" fillId="0" borderId="60" xfId="0" applyNumberFormat="1" applyFont="1" applyBorder="1" applyAlignment="1">
      <alignment horizontal="right" vertical="center" indent="1"/>
    </xf>
    <xf numFmtId="183" fontId="7" fillId="0" borderId="61" xfId="0" applyFont="1" applyFill="1" applyBorder="1" applyAlignment="1">
      <alignment horizontal="left" vertical="center" indent="1"/>
    </xf>
    <xf numFmtId="183" fontId="18" fillId="0" borderId="62" xfId="0" applyFont="1" applyBorder="1" applyAlignment="1">
      <alignment horizontal="right"/>
    </xf>
    <xf numFmtId="174" fontId="7" fillId="2" borderId="63" xfId="5" applyNumberFormat="1" applyFont="1" applyFill="1" applyBorder="1" applyAlignment="1">
      <alignment horizontal="center" vertical="center"/>
    </xf>
    <xf numFmtId="174" fontId="7" fillId="0" borderId="63" xfId="5" applyNumberFormat="1" applyFont="1" applyFill="1" applyBorder="1" applyAlignment="1">
      <alignment horizontal="center" vertical="center"/>
    </xf>
    <xf numFmtId="174" fontId="7" fillId="0" borderId="64" xfId="0" applyNumberFormat="1" applyFont="1" applyBorder="1" applyAlignment="1">
      <alignment horizontal="right" indent="1"/>
    </xf>
    <xf numFmtId="183" fontId="6" fillId="0" borderId="65" xfId="0" applyFont="1" applyBorder="1" applyAlignment="1">
      <alignment horizontal="centerContinuous" vertical="center"/>
    </xf>
    <xf numFmtId="183" fontId="7" fillId="0" borderId="57" xfId="0" applyFont="1" applyBorder="1" applyAlignment="1">
      <alignment horizontal="centerContinuous" vertical="center" wrapText="1"/>
    </xf>
    <xf numFmtId="183" fontId="7" fillId="0" borderId="58" xfId="0" applyFont="1" applyBorder="1" applyAlignment="1">
      <alignment horizontal="centerContinuous" vertical="center" wrapText="1"/>
    </xf>
    <xf numFmtId="183" fontId="7" fillId="0" borderId="66" xfId="0" applyFont="1" applyBorder="1" applyAlignment="1">
      <alignment vertical="center"/>
    </xf>
    <xf numFmtId="183" fontId="7" fillId="0" borderId="67" xfId="0" applyFont="1" applyBorder="1" applyAlignment="1">
      <alignment horizontal="center" vertical="center" wrapText="1"/>
    </xf>
    <xf numFmtId="183" fontId="7" fillId="0" borderId="68" xfId="0" applyFont="1" applyBorder="1" applyAlignment="1">
      <alignment horizontal="center" vertical="center"/>
    </xf>
    <xf numFmtId="183" fontId="7" fillId="0" borderId="60" xfId="0" applyFont="1" applyBorder="1" applyAlignment="1">
      <alignment horizontal="center" vertical="center"/>
    </xf>
    <xf numFmtId="183" fontId="7" fillId="0" borderId="69" xfId="0" applyFont="1" applyBorder="1" applyAlignment="1">
      <alignment horizontal="left" vertical="center" indent="1"/>
    </xf>
    <xf numFmtId="172" fontId="8" fillId="0" borderId="60" xfId="0" applyNumberFormat="1" applyFont="1" applyBorder="1" applyAlignment="1">
      <alignment horizontal="center" vertical="center"/>
    </xf>
    <xf numFmtId="183" fontId="7" fillId="0" borderId="70" xfId="0" applyFont="1" applyBorder="1" applyAlignment="1">
      <alignment horizontal="left" vertical="center" indent="1"/>
    </xf>
    <xf numFmtId="172" fontId="8" fillId="0" borderId="71" xfId="0" applyNumberFormat="1" applyFont="1" applyBorder="1" applyAlignment="1">
      <alignment horizontal="center" vertical="center"/>
    </xf>
    <xf numFmtId="183" fontId="7" fillId="0" borderId="72" xfId="0" applyFont="1" applyBorder="1" applyAlignment="1">
      <alignment horizontal="left" vertical="center" indent="1"/>
    </xf>
    <xf numFmtId="172" fontId="8" fillId="0" borderId="67" xfId="0" applyNumberFormat="1" applyFont="1" applyBorder="1" applyAlignment="1">
      <alignment horizontal="center" vertical="center"/>
    </xf>
    <xf numFmtId="183" fontId="7" fillId="0" borderId="73" xfId="0" applyFont="1" applyBorder="1" applyAlignment="1">
      <alignment horizontal="left" vertical="center" wrapText="1" indent="1"/>
    </xf>
    <xf numFmtId="172" fontId="8" fillId="0" borderId="74" xfId="0" applyNumberFormat="1" applyFont="1" applyBorder="1" applyAlignment="1">
      <alignment horizontal="center" vertical="center"/>
    </xf>
    <xf numFmtId="172" fontId="8" fillId="2" borderId="63" xfId="0" applyNumberFormat="1" applyFont="1" applyFill="1" applyBorder="1" applyAlignment="1">
      <alignment horizontal="center" vertical="center"/>
    </xf>
    <xf numFmtId="172" fontId="8" fillId="0" borderId="62" xfId="0" applyNumberFormat="1" applyFont="1" applyFill="1" applyBorder="1" applyAlignment="1">
      <alignment horizontal="center" vertical="center"/>
    </xf>
    <xf numFmtId="172" fontId="8" fillId="0" borderId="63" xfId="0" applyNumberFormat="1" applyFont="1" applyBorder="1" applyAlignment="1">
      <alignment horizontal="center" vertical="center"/>
    </xf>
    <xf numFmtId="172" fontId="8" fillId="0" borderId="75" xfId="0" applyNumberFormat="1" applyFont="1" applyBorder="1" applyAlignment="1">
      <alignment horizontal="center" vertical="center"/>
    </xf>
    <xf numFmtId="183" fontId="7" fillId="0" borderId="55" xfId="0" applyFont="1" applyFill="1" applyBorder="1" applyAlignment="1">
      <alignment horizontal="left" vertical="center" indent="1"/>
    </xf>
    <xf numFmtId="183" fontId="18" fillId="0" borderId="62" xfId="0" applyFont="1" applyBorder="1" applyAlignment="1">
      <alignment horizontal="center"/>
    </xf>
    <xf numFmtId="183" fontId="7" fillId="0" borderId="82" xfId="0" applyFont="1" applyFill="1" applyBorder="1" applyAlignment="1">
      <alignment horizontal="left" vertical="center" indent="1"/>
    </xf>
    <xf numFmtId="169" fontId="7" fillId="2" borderId="17" xfId="1" applyNumberFormat="1" applyFont="1" applyFill="1" applyBorder="1" applyProtection="1"/>
    <xf numFmtId="169" fontId="7" fillId="2" borderId="35" xfId="1" applyNumberFormat="1" applyFont="1" applyFill="1" applyBorder="1" applyAlignment="1" applyProtection="1">
      <alignment horizontal="center" vertical="center"/>
    </xf>
    <xf numFmtId="173" fontId="8" fillId="2" borderId="0" xfId="1" applyNumberFormat="1" applyFont="1" applyFill="1" applyBorder="1" applyAlignment="1" applyProtection="1">
      <alignment horizontal="center"/>
    </xf>
    <xf numFmtId="178" fontId="8" fillId="2" borderId="0" xfId="1" applyNumberFormat="1" applyFont="1" applyFill="1" applyBorder="1" applyAlignment="1" applyProtection="1">
      <alignment horizontal="center"/>
    </xf>
    <xf numFmtId="178" fontId="8" fillId="2" borderId="84" xfId="1" applyNumberFormat="1" applyFont="1" applyFill="1" applyBorder="1" applyAlignment="1" applyProtection="1">
      <alignment horizontal="center"/>
    </xf>
    <xf numFmtId="178" fontId="8" fillId="2" borderId="85" xfId="1" applyNumberFormat="1" applyFont="1" applyFill="1" applyBorder="1" applyAlignment="1" applyProtection="1">
      <alignment horizontal="center"/>
    </xf>
    <xf numFmtId="178" fontId="8" fillId="2" borderId="86" xfId="1" applyNumberFormat="1" applyFont="1" applyFill="1" applyBorder="1" applyAlignment="1" applyProtection="1">
      <alignment horizontal="center"/>
    </xf>
    <xf numFmtId="178" fontId="8" fillId="2" borderId="87" xfId="1" applyNumberFormat="1" applyFont="1" applyFill="1" applyBorder="1" applyAlignment="1" applyProtection="1">
      <alignment horizontal="center"/>
    </xf>
    <xf numFmtId="178" fontId="8" fillId="2" borderId="87" xfId="1" applyNumberFormat="1" applyFont="1" applyFill="1" applyBorder="1" applyAlignment="1" applyProtection="1">
      <alignment horizontal="center" vertical="top"/>
    </xf>
    <xf numFmtId="178" fontId="8" fillId="2" borderId="88" xfId="1" applyNumberFormat="1" applyFont="1" applyFill="1" applyBorder="1" applyAlignment="1" applyProtection="1">
      <alignment horizontal="center"/>
    </xf>
    <xf numFmtId="178" fontId="8" fillId="2" borderId="15" xfId="1" applyNumberFormat="1" applyFont="1" applyFill="1" applyBorder="1" applyAlignment="1" applyProtection="1">
      <alignment horizontal="center"/>
    </xf>
    <xf numFmtId="169" fontId="7" fillId="0" borderId="89" xfId="1" applyNumberFormat="1" applyFont="1" applyFill="1" applyBorder="1" applyProtection="1"/>
    <xf numFmtId="177" fontId="7" fillId="0" borderId="90" xfId="4" applyNumberFormat="1" applyFont="1" applyFill="1" applyBorder="1" applyAlignment="1" applyProtection="1">
      <alignment horizontal="centerContinuous"/>
    </xf>
    <xf numFmtId="183" fontId="7" fillId="0" borderId="90" xfId="4" applyFont="1" applyFill="1" applyBorder="1" applyAlignment="1" applyProtection="1">
      <alignment horizontal="center"/>
    </xf>
    <xf numFmtId="183" fontId="7" fillId="0" borderId="91" xfId="4" applyFont="1" applyFill="1" applyBorder="1" applyAlignment="1" applyProtection="1">
      <alignment horizontal="center"/>
    </xf>
    <xf numFmtId="183" fontId="7" fillId="0" borderId="91" xfId="4" applyFont="1" applyFill="1" applyBorder="1" applyAlignment="1" applyProtection="1">
      <alignment horizontal="center" vertical="center"/>
    </xf>
    <xf numFmtId="172" fontId="8" fillId="0" borderId="90" xfId="1" applyNumberFormat="1" applyFont="1" applyFill="1" applyBorder="1" applyAlignment="1" applyProtection="1">
      <alignment horizontal="center"/>
    </xf>
    <xf numFmtId="172" fontId="8" fillId="0" borderId="92" xfId="1" applyNumberFormat="1" applyFont="1" applyFill="1" applyBorder="1" applyAlignment="1" applyProtection="1">
      <alignment horizontal="center"/>
    </xf>
    <xf numFmtId="168" fontId="8" fillId="0" borderId="91" xfId="4" applyNumberFormat="1" applyFont="1" applyFill="1" applyBorder="1" applyAlignment="1" applyProtection="1">
      <alignment horizontal="center" vertical="center"/>
    </xf>
    <xf numFmtId="172" fontId="8" fillId="0" borderId="91" xfId="1" applyNumberFormat="1" applyFont="1" applyFill="1" applyBorder="1" applyAlignment="1" applyProtection="1">
      <alignment horizontal="center" vertical="center"/>
    </xf>
    <xf numFmtId="168" fontId="8" fillId="0" borderId="90" xfId="4" applyNumberFormat="1" applyFont="1" applyFill="1" applyBorder="1" applyAlignment="1" applyProtection="1">
      <alignment horizontal="center"/>
    </xf>
    <xf numFmtId="172" fontId="8" fillId="0" borderId="90" xfId="1" applyNumberFormat="1" applyFont="1" applyFill="1" applyBorder="1" applyAlignment="1" applyProtection="1">
      <alignment horizontal="center" vertical="top"/>
    </xf>
    <xf numFmtId="172" fontId="8" fillId="0" borderId="93" xfId="1" applyNumberFormat="1" applyFont="1" applyFill="1" applyBorder="1" applyAlignment="1" applyProtection="1">
      <alignment horizontal="center"/>
    </xf>
    <xf numFmtId="172" fontId="8" fillId="0" borderId="94" xfId="1" applyNumberFormat="1" applyFont="1" applyFill="1" applyBorder="1" applyAlignment="1" applyProtection="1">
      <alignment horizontal="center"/>
    </xf>
    <xf numFmtId="183" fontId="7" fillId="0" borderId="89" xfId="4" applyFont="1" applyFill="1" applyBorder="1" applyProtection="1"/>
    <xf numFmtId="177" fontId="7" fillId="0" borderId="90" xfId="4" applyNumberFormat="1" applyFont="1" applyFill="1" applyBorder="1" applyAlignment="1" applyProtection="1">
      <alignment horizontal="center"/>
    </xf>
    <xf numFmtId="173" fontId="8" fillId="0" borderId="90" xfId="4" applyNumberFormat="1" applyFont="1" applyFill="1" applyBorder="1" applyAlignment="1" applyProtection="1">
      <alignment horizontal="center"/>
    </xf>
    <xf numFmtId="168" fontId="8" fillId="0" borderId="92" xfId="4" applyNumberFormat="1" applyFont="1" applyFill="1" applyBorder="1" applyAlignment="1" applyProtection="1">
      <alignment horizontal="center"/>
    </xf>
    <xf numFmtId="168" fontId="8" fillId="0" borderId="90" xfId="4" applyNumberFormat="1" applyFont="1" applyFill="1" applyBorder="1" applyAlignment="1" applyProtection="1">
      <alignment horizontal="center" vertical="top"/>
    </xf>
    <xf numFmtId="168" fontId="8" fillId="0" borderId="93" xfId="4" applyNumberFormat="1" applyFont="1" applyFill="1" applyBorder="1" applyAlignment="1" applyProtection="1">
      <alignment horizontal="center"/>
    </xf>
    <xf numFmtId="168" fontId="8" fillId="0" borderId="94" xfId="4" applyNumberFormat="1" applyFont="1" applyFill="1" applyBorder="1" applyAlignment="1" applyProtection="1">
      <alignment horizontal="center"/>
    </xf>
    <xf numFmtId="172" fontId="7" fillId="2" borderId="3" xfId="0" applyNumberFormat="1" applyFont="1" applyFill="1" applyBorder="1" applyAlignment="1">
      <alignment horizontal="center" vertical="center"/>
    </xf>
    <xf numFmtId="172" fontId="0" fillId="0" borderId="0" xfId="0" applyNumberFormat="1" applyBorder="1"/>
    <xf numFmtId="183" fontId="21" fillId="2" borderId="0" xfId="0" applyFont="1" applyFill="1" applyBorder="1" applyAlignment="1">
      <alignment horizontal="center"/>
    </xf>
    <xf numFmtId="10" fontId="18" fillId="0" borderId="0" xfId="5" applyNumberFormat="1" applyFont="1"/>
    <xf numFmtId="183" fontId="18" fillId="0" borderId="5" xfId="0" applyFont="1" applyBorder="1" applyAlignment="1">
      <alignment horizontal="center" vertical="center"/>
    </xf>
    <xf numFmtId="183" fontId="18" fillId="0" borderId="0" xfId="0" applyFont="1" applyBorder="1" applyAlignment="1">
      <alignment horizontal="center" vertical="center"/>
    </xf>
    <xf numFmtId="183" fontId="18" fillId="0" borderId="62" xfId="0" applyFont="1" applyBorder="1" applyAlignment="1">
      <alignment horizontal="center" vertical="center"/>
    </xf>
    <xf numFmtId="174" fontId="7" fillId="0" borderId="56" xfId="5" applyNumberFormat="1" applyFont="1" applyBorder="1" applyAlignment="1">
      <alignment horizontal="right" vertical="center"/>
    </xf>
    <xf numFmtId="183" fontId="0" fillId="0" borderId="7" xfId="0" applyBorder="1"/>
    <xf numFmtId="172" fontId="0" fillId="0" borderId="7" xfId="0" applyNumberFormat="1" applyBorder="1"/>
    <xf numFmtId="183" fontId="21" fillId="2" borderId="0" xfId="0" applyFont="1" applyFill="1" applyBorder="1"/>
    <xf numFmtId="183" fontId="21" fillId="3" borderId="0" xfId="0" applyFont="1" applyFill="1" applyBorder="1"/>
    <xf numFmtId="172" fontId="21" fillId="3" borderId="0" xfId="0" applyNumberFormat="1" applyFont="1" applyFill="1" applyBorder="1"/>
    <xf numFmtId="172" fontId="0" fillId="0" borderId="13" xfId="0" applyNumberFormat="1" applyBorder="1"/>
    <xf numFmtId="183" fontId="21" fillId="0" borderId="2" xfId="0" applyFont="1" applyBorder="1"/>
    <xf numFmtId="183" fontId="0" fillId="0" borderId="2" xfId="0" applyBorder="1"/>
    <xf numFmtId="172" fontId="0" fillId="0" borderId="8" xfId="0" applyNumberFormat="1" applyBorder="1"/>
    <xf numFmtId="172" fontId="21" fillId="2" borderId="13" xfId="0" applyNumberFormat="1" applyFont="1" applyFill="1" applyBorder="1"/>
    <xf numFmtId="183" fontId="21" fillId="3" borderId="2" xfId="0" applyFont="1" applyFill="1" applyBorder="1"/>
    <xf numFmtId="183" fontId="21" fillId="3" borderId="0" xfId="0" applyFont="1" applyFill="1" applyBorder="1" applyAlignment="1">
      <alignment horizontal="center"/>
    </xf>
    <xf numFmtId="172" fontId="21" fillId="3" borderId="13" xfId="0" applyNumberFormat="1" applyFont="1" applyFill="1" applyBorder="1"/>
    <xf numFmtId="183" fontId="0" fillId="0" borderId="6" xfId="0" applyBorder="1"/>
    <xf numFmtId="183" fontId="0" fillId="0" borderId="7" xfId="0" applyBorder="1" applyAlignment="1">
      <alignment horizontal="center"/>
    </xf>
    <xf numFmtId="183" fontId="0" fillId="0" borderId="8" xfId="0" applyBorder="1"/>
    <xf numFmtId="172" fontId="0" fillId="0" borderId="6" xfId="0" applyNumberFormat="1" applyBorder="1"/>
    <xf numFmtId="183" fontId="23" fillId="0" borderId="46" xfId="0" applyFont="1" applyFill="1" applyBorder="1" applyAlignment="1">
      <alignment horizontal="left" wrapText="1"/>
    </xf>
    <xf numFmtId="183" fontId="21" fillId="0" borderId="46" xfId="0" applyFont="1" applyFill="1" applyBorder="1" applyAlignment="1">
      <alignment horizontal="left" wrapText="1"/>
    </xf>
    <xf numFmtId="172" fontId="0" fillId="0" borderId="0" xfId="0" applyNumberFormat="1" applyFill="1" applyBorder="1"/>
    <xf numFmtId="183" fontId="13" fillId="2" borderId="14" xfId="0" applyFont="1" applyFill="1" applyBorder="1" applyAlignment="1">
      <alignment horizontal="center" wrapText="1"/>
    </xf>
    <xf numFmtId="183" fontId="13" fillId="2" borderId="6" xfId="0" applyFont="1" applyFill="1" applyBorder="1" applyAlignment="1">
      <alignment horizontal="center" vertical="center" wrapText="1"/>
    </xf>
    <xf numFmtId="183" fontId="13" fillId="0" borderId="7" xfId="0" applyFont="1" applyBorder="1" applyAlignment="1">
      <alignment vertical="center"/>
    </xf>
    <xf numFmtId="183" fontId="13" fillId="2" borderId="1" xfId="0" applyFont="1" applyFill="1" applyBorder="1" applyAlignment="1">
      <alignment horizontal="center" vertical="center" wrapText="1"/>
    </xf>
    <xf numFmtId="183" fontId="13" fillId="0" borderId="2" xfId="0" applyFont="1" applyBorder="1"/>
    <xf numFmtId="183" fontId="13" fillId="0" borderId="0" xfId="0" applyFont="1" applyBorder="1"/>
    <xf numFmtId="183" fontId="13" fillId="0" borderId="12" xfId="0" applyFont="1" applyBorder="1" applyAlignment="1">
      <alignment wrapText="1"/>
    </xf>
    <xf numFmtId="183" fontId="13" fillId="0" borderId="13" xfId="0" applyFont="1" applyBorder="1"/>
    <xf numFmtId="183" fontId="13" fillId="0" borderId="3" xfId="0" applyFont="1" applyBorder="1"/>
    <xf numFmtId="183" fontId="13" fillId="0" borderId="6" xfId="0" applyFont="1" applyBorder="1"/>
    <xf numFmtId="183" fontId="13" fillId="0" borderId="7" xfId="0" applyFont="1" applyBorder="1"/>
    <xf numFmtId="179" fontId="13" fillId="0" borderId="30" xfId="2" applyNumberFormat="1" applyFont="1" applyBorder="1"/>
    <xf numFmtId="179" fontId="13" fillId="0" borderId="8" xfId="2" applyNumberFormat="1" applyFont="1" applyBorder="1"/>
    <xf numFmtId="183" fontId="13" fillId="0" borderId="30" xfId="0" applyFont="1" applyBorder="1"/>
    <xf numFmtId="180" fontId="13" fillId="0" borderId="3" xfId="2" applyNumberFormat="1" applyFont="1" applyBorder="1"/>
    <xf numFmtId="180" fontId="13" fillId="0" borderId="13" xfId="2" applyNumberFormat="1" applyFont="1" applyBorder="1"/>
    <xf numFmtId="180" fontId="13" fillId="0" borderId="30" xfId="2" applyNumberFormat="1" applyFont="1" applyFill="1" applyBorder="1"/>
    <xf numFmtId="180" fontId="13" fillId="0" borderId="8" xfId="2" applyNumberFormat="1" applyFont="1" applyFill="1" applyBorder="1"/>
    <xf numFmtId="180" fontId="13" fillId="0" borderId="30" xfId="2" applyNumberFormat="1" applyFont="1" applyBorder="1"/>
    <xf numFmtId="180" fontId="13" fillId="0" borderId="3" xfId="2" applyNumberFormat="1" applyFont="1" applyFill="1" applyBorder="1"/>
    <xf numFmtId="180" fontId="13" fillId="0" borderId="13" xfId="2" applyNumberFormat="1" applyFont="1" applyFill="1" applyBorder="1"/>
    <xf numFmtId="183" fontId="13" fillId="0" borderId="14" xfId="0" applyFont="1" applyBorder="1"/>
    <xf numFmtId="183" fontId="13" fillId="0" borderId="5" xfId="0" applyFont="1" applyBorder="1"/>
    <xf numFmtId="180" fontId="13" fillId="0" borderId="1" xfId="2" applyNumberFormat="1" applyFont="1" applyFill="1" applyBorder="1"/>
    <xf numFmtId="180" fontId="13" fillId="0" borderId="10" xfId="2" applyNumberFormat="1" applyFont="1" applyFill="1" applyBorder="1"/>
    <xf numFmtId="180" fontId="13" fillId="0" borderId="1" xfId="2" applyNumberFormat="1" applyFont="1" applyBorder="1"/>
    <xf numFmtId="183" fontId="13" fillId="0" borderId="1" xfId="0" applyFont="1" applyBorder="1"/>
    <xf numFmtId="179" fontId="13" fillId="0" borderId="30" xfId="0" applyNumberFormat="1" applyFont="1" applyBorder="1"/>
    <xf numFmtId="183" fontId="0" fillId="0" borderId="0" xfId="0" applyFill="1" applyBorder="1"/>
    <xf numFmtId="183" fontId="0" fillId="0" borderId="0" xfId="0" applyFill="1"/>
    <xf numFmtId="183" fontId="7" fillId="0" borderId="89" xfId="0" applyFont="1" applyFill="1" applyBorder="1" applyAlignment="1">
      <alignment horizontal="center"/>
    </xf>
    <xf numFmtId="183" fontId="7" fillId="0" borderId="0" xfId="0" applyFont="1" applyFill="1"/>
    <xf numFmtId="183" fontId="8" fillId="0" borderId="100" xfId="0" applyFont="1" applyFill="1" applyBorder="1" applyAlignment="1">
      <alignment horizontal="center"/>
    </xf>
    <xf numFmtId="165" fontId="7" fillId="0" borderId="59" xfId="3" quotePrefix="1" applyFont="1" applyFill="1" applyBorder="1" applyAlignment="1">
      <alignment horizontal="center" wrapText="1"/>
    </xf>
    <xf numFmtId="170" fontId="7" fillId="0" borderId="60" xfId="0" applyNumberFormat="1" applyFont="1" applyFill="1" applyBorder="1" applyAlignment="1">
      <alignment horizontal="center" wrapText="1"/>
    </xf>
    <xf numFmtId="170" fontId="7" fillId="0" borderId="9" xfId="0" applyNumberFormat="1" applyFont="1" applyFill="1" applyBorder="1" applyAlignment="1">
      <alignment horizontal="center" wrapText="1"/>
    </xf>
    <xf numFmtId="170" fontId="7" fillId="0" borderId="12" xfId="0" applyNumberFormat="1" applyFont="1" applyFill="1" applyBorder="1" applyAlignment="1">
      <alignment horizontal="center" wrapText="1"/>
    </xf>
    <xf numFmtId="165" fontId="7" fillId="0" borderId="11" xfId="3" quotePrefix="1" applyFont="1" applyFill="1" applyBorder="1" applyAlignment="1">
      <alignment horizontal="center" wrapText="1"/>
    </xf>
    <xf numFmtId="183" fontId="8" fillId="0" borderId="0" xfId="0" applyFont="1" applyFill="1" applyAlignment="1">
      <alignment horizontal="center"/>
    </xf>
    <xf numFmtId="183" fontId="7" fillId="2" borderId="101" xfId="0" applyFont="1" applyFill="1" applyBorder="1" applyAlignment="1">
      <alignment horizontal="left"/>
    </xf>
    <xf numFmtId="175" fontId="7" fillId="0" borderId="60" xfId="0" applyNumberFormat="1" applyFont="1" applyFill="1" applyBorder="1" applyAlignment="1">
      <alignment horizontal="center" wrapText="1"/>
    </xf>
    <xf numFmtId="43" fontId="7" fillId="0" borderId="60" xfId="0" applyNumberFormat="1" applyFont="1" applyFill="1" applyBorder="1" applyAlignment="1">
      <alignment horizontal="center" wrapText="1"/>
    </xf>
    <xf numFmtId="175" fontId="7" fillId="0" borderId="9" xfId="0" applyNumberFormat="1" applyFont="1" applyFill="1" applyBorder="1" applyAlignment="1">
      <alignment horizontal="center" wrapText="1"/>
    </xf>
    <xf numFmtId="183" fontId="8" fillId="0" borderId="82" xfId="0" applyFont="1" applyFill="1" applyBorder="1" applyAlignment="1">
      <alignment horizontal="center"/>
    </xf>
    <xf numFmtId="175" fontId="8" fillId="0" borderId="1" xfId="0" applyNumberFormat="1" applyFont="1" applyFill="1" applyBorder="1" applyAlignment="1">
      <alignment horizontal="center"/>
    </xf>
    <xf numFmtId="175" fontId="8" fillId="0" borderId="10" xfId="0" applyNumberFormat="1" applyFont="1" applyFill="1" applyBorder="1" applyAlignment="1">
      <alignment horizontal="center"/>
    </xf>
    <xf numFmtId="175" fontId="8" fillId="0" borderId="67" xfId="0" applyNumberFormat="1" applyFont="1" applyFill="1" applyBorder="1" applyAlignment="1">
      <alignment horizontal="center"/>
    </xf>
    <xf numFmtId="183" fontId="8" fillId="0" borderId="102" xfId="0" applyFont="1" applyFill="1" applyBorder="1" applyAlignment="1">
      <alignment horizontal="left" indent="1"/>
    </xf>
    <xf numFmtId="175" fontId="8" fillId="0" borderId="82" xfId="0" applyNumberFormat="1" applyFont="1" applyFill="1" applyBorder="1" applyAlignment="1">
      <alignment horizontal="right" indent="1"/>
    </xf>
    <xf numFmtId="175" fontId="8" fillId="0" borderId="67" xfId="1" applyNumberFormat="1" applyFont="1" applyFill="1" applyBorder="1" applyAlignment="1">
      <alignment horizontal="right" indent="1"/>
    </xf>
    <xf numFmtId="43" fontId="8" fillId="0" borderId="67" xfId="1" applyNumberFormat="1" applyFont="1" applyFill="1" applyBorder="1" applyAlignment="1">
      <alignment horizontal="right" indent="1"/>
    </xf>
    <xf numFmtId="175" fontId="8" fillId="0" borderId="10" xfId="0" applyNumberFormat="1" applyFont="1" applyFill="1" applyBorder="1" applyAlignment="1">
      <alignment horizontal="right" indent="1"/>
    </xf>
    <xf numFmtId="175" fontId="8" fillId="0" borderId="14" xfId="1" applyNumberFormat="1" applyFont="1" applyFill="1" applyBorder="1" applyAlignment="1">
      <alignment horizontal="right" indent="1"/>
    </xf>
    <xf numFmtId="175" fontId="8" fillId="0" borderId="82" xfId="0" applyNumberFormat="1" applyFont="1" applyFill="1" applyBorder="1"/>
    <xf numFmtId="175" fontId="8" fillId="0" borderId="1" xfId="0" applyNumberFormat="1" applyFont="1" applyFill="1" applyBorder="1"/>
    <xf numFmtId="175" fontId="8" fillId="0" borderId="10" xfId="0" applyNumberFormat="1" applyFont="1" applyFill="1" applyBorder="1"/>
    <xf numFmtId="175" fontId="8" fillId="0" borderId="67" xfId="0" applyNumberFormat="1" applyFont="1" applyFill="1" applyBorder="1"/>
    <xf numFmtId="183" fontId="8" fillId="0" borderId="102" xfId="0" applyFont="1" applyFill="1" applyBorder="1" applyAlignment="1">
      <alignment horizontal="left" wrapText="1" indent="1"/>
    </xf>
    <xf numFmtId="183" fontId="7" fillId="2" borderId="102" xfId="0" applyFont="1" applyFill="1" applyBorder="1" applyAlignment="1">
      <alignment wrapText="1"/>
    </xf>
    <xf numFmtId="175" fontId="8" fillId="0" borderId="59" xfId="0" applyNumberFormat="1" applyFont="1" applyFill="1" applyBorder="1"/>
    <xf numFmtId="175" fontId="8" fillId="0" borderId="12" xfId="0" applyNumberFormat="1" applyFont="1" applyFill="1" applyBorder="1"/>
    <xf numFmtId="183" fontId="8" fillId="0" borderId="101" xfId="0" applyFont="1" applyFill="1" applyBorder="1" applyAlignment="1">
      <alignment horizontal="left" wrapText="1" indent="1"/>
    </xf>
    <xf numFmtId="175" fontId="8" fillId="0" borderId="59" xfId="0" applyNumberFormat="1" applyFont="1" applyFill="1" applyBorder="1" applyAlignment="1">
      <alignment horizontal="right" indent="1"/>
    </xf>
    <xf numFmtId="175" fontId="8" fillId="0" borderId="60" xfId="1" applyNumberFormat="1" applyFont="1" applyFill="1" applyBorder="1" applyAlignment="1">
      <alignment horizontal="right" indent="1"/>
    </xf>
    <xf numFmtId="43" fontId="8" fillId="0" borderId="60" xfId="1" applyNumberFormat="1" applyFont="1" applyFill="1" applyBorder="1" applyAlignment="1">
      <alignment horizontal="right" indent="1"/>
    </xf>
    <xf numFmtId="175" fontId="8" fillId="0" borderId="11" xfId="0" applyNumberFormat="1" applyFont="1" applyFill="1" applyBorder="1" applyAlignment="1">
      <alignment horizontal="right" indent="1"/>
    </xf>
    <xf numFmtId="175" fontId="8" fillId="0" borderId="9" xfId="1" applyNumberFormat="1" applyFont="1" applyFill="1" applyBorder="1" applyAlignment="1">
      <alignment horizontal="right" indent="1"/>
    </xf>
    <xf numFmtId="183" fontId="7" fillId="0" borderId="103" xfId="0" applyFont="1" applyFill="1" applyBorder="1" applyAlignment="1">
      <alignment horizontal="left" indent="1"/>
    </xf>
    <xf numFmtId="171" fontId="7" fillId="0" borderId="104" xfId="1" applyNumberFormat="1" applyFont="1" applyFill="1" applyBorder="1" applyAlignment="1">
      <alignment horizontal="right" indent="1"/>
    </xf>
    <xf numFmtId="175" fontId="7" fillId="0" borderId="105" xfId="1" applyNumberFormat="1" applyFont="1" applyFill="1" applyBorder="1" applyAlignment="1">
      <alignment horizontal="right" indent="1"/>
    </xf>
    <xf numFmtId="171" fontId="7" fillId="0" borderId="105" xfId="1" applyNumberFormat="1" applyFont="1" applyFill="1" applyBorder="1" applyAlignment="1">
      <alignment horizontal="right" indent="1"/>
    </xf>
    <xf numFmtId="183" fontId="17" fillId="0" borderId="0" xfId="0" applyFont="1" applyFill="1" applyBorder="1" applyAlignment="1">
      <alignment horizontal="left" indent="1"/>
    </xf>
    <xf numFmtId="181" fontId="28" fillId="0" borderId="0" xfId="0" applyNumberFormat="1" applyFont="1" applyFill="1" applyBorder="1" applyAlignment="1">
      <alignment horizontal="right" indent="1"/>
    </xf>
    <xf numFmtId="175" fontId="28" fillId="0" borderId="0" xfId="0" applyNumberFormat="1" applyFont="1" applyFill="1" applyBorder="1" applyAlignment="1">
      <alignment horizontal="right" indent="1"/>
    </xf>
    <xf numFmtId="175" fontId="0" fillId="0" borderId="0" xfId="0" applyNumberFormat="1" applyFill="1"/>
    <xf numFmtId="170" fontId="0" fillId="0" borderId="0" xfId="0" applyNumberFormat="1" applyFill="1"/>
    <xf numFmtId="43" fontId="7" fillId="0" borderId="9" xfId="0" applyNumberFormat="1" applyFont="1" applyFill="1" applyBorder="1" applyAlignment="1">
      <alignment horizontal="center" wrapText="1"/>
    </xf>
    <xf numFmtId="43" fontId="8" fillId="0" borderId="14" xfId="1" applyNumberFormat="1" applyFont="1" applyFill="1" applyBorder="1" applyAlignment="1">
      <alignment horizontal="right" indent="1"/>
    </xf>
    <xf numFmtId="43" fontId="8" fillId="0" borderId="9" xfId="1" applyNumberFormat="1" applyFont="1" applyFill="1" applyBorder="1" applyAlignment="1">
      <alignment horizontal="right" indent="1"/>
    </xf>
    <xf numFmtId="171" fontId="7" fillId="0" borderId="106" xfId="1" applyNumberFormat="1" applyFont="1" applyFill="1" applyBorder="1" applyAlignment="1">
      <alignment horizontal="right" indent="1"/>
    </xf>
    <xf numFmtId="43" fontId="7" fillId="0" borderId="69" xfId="0" applyNumberFormat="1" applyFont="1" applyFill="1" applyBorder="1" applyAlignment="1">
      <alignment horizontal="center" wrapText="1"/>
    </xf>
    <xf numFmtId="43" fontId="7" fillId="0" borderId="97" xfId="0" applyNumberFormat="1" applyFont="1" applyFill="1" applyBorder="1" applyAlignment="1">
      <alignment horizontal="center" wrapText="1"/>
    </xf>
    <xf numFmtId="43" fontId="8" fillId="0" borderId="72" xfId="1" applyNumberFormat="1" applyFont="1" applyFill="1" applyBorder="1" applyAlignment="1">
      <alignment horizontal="right" indent="1"/>
    </xf>
    <xf numFmtId="43" fontId="8" fillId="0" borderId="83" xfId="1" applyNumberFormat="1" applyFont="1" applyFill="1" applyBorder="1" applyAlignment="1">
      <alignment horizontal="right" indent="1"/>
    </xf>
    <xf numFmtId="43" fontId="8" fillId="0" borderId="69" xfId="1" applyNumberFormat="1" applyFont="1" applyFill="1" applyBorder="1" applyAlignment="1">
      <alignment horizontal="right" indent="1"/>
    </xf>
    <xf numFmtId="43" fontId="8" fillId="0" borderId="97" xfId="1" applyNumberFormat="1" applyFont="1" applyFill="1" applyBorder="1" applyAlignment="1">
      <alignment horizontal="right" indent="1"/>
    </xf>
    <xf numFmtId="175" fontId="8" fillId="0" borderId="107" xfId="1" applyNumberFormat="1" applyFont="1" applyFill="1" applyBorder="1" applyAlignment="1">
      <alignment horizontal="right" indent="1"/>
    </xf>
    <xf numFmtId="175" fontId="8" fillId="0" borderId="99" xfId="1" applyNumberFormat="1" applyFont="1" applyFill="1" applyBorder="1" applyAlignment="1">
      <alignment horizontal="right" indent="1"/>
    </xf>
    <xf numFmtId="183" fontId="0" fillId="4" borderId="0" xfId="0" applyFill="1" applyBorder="1"/>
    <xf numFmtId="172" fontId="0" fillId="4" borderId="0" xfId="0" applyNumberFormat="1" applyFill="1" applyBorder="1"/>
    <xf numFmtId="172" fontId="0" fillId="4" borderId="13" xfId="0" applyNumberFormat="1" applyFill="1" applyBorder="1"/>
    <xf numFmtId="183" fontId="8" fillId="4" borderId="0" xfId="0" applyFont="1" applyFill="1" applyBorder="1" applyAlignment="1">
      <alignment horizontal="left" wrapText="1" indent="1"/>
    </xf>
    <xf numFmtId="183" fontId="0" fillId="4" borderId="0" xfId="0" applyFill="1"/>
    <xf numFmtId="171" fontId="0" fillId="4" borderId="1" xfId="0" applyNumberFormat="1" applyFill="1" applyBorder="1"/>
    <xf numFmtId="170" fontId="8" fillId="0" borderId="0" xfId="0" applyNumberFormat="1" applyFont="1" applyFill="1"/>
    <xf numFmtId="182" fontId="8" fillId="0" borderId="0" xfId="0" applyNumberFormat="1" applyFont="1" applyFill="1"/>
    <xf numFmtId="172" fontId="7" fillId="2" borderId="108" xfId="0" applyNumberFormat="1" applyFont="1" applyFill="1" applyBorder="1" applyAlignment="1">
      <alignment horizontal="center" vertical="center"/>
    </xf>
    <xf numFmtId="172" fontId="7" fillId="2" borderId="67" xfId="0" applyNumberFormat="1" applyFont="1" applyFill="1" applyBorder="1" applyAlignment="1">
      <alignment horizontal="center" vertical="center"/>
    </xf>
    <xf numFmtId="172" fontId="7" fillId="2" borderId="109" xfId="0" applyNumberFormat="1" applyFont="1" applyFill="1" applyBorder="1" applyAlignment="1">
      <alignment horizontal="center" vertical="center"/>
    </xf>
    <xf numFmtId="174" fontId="7" fillId="2" borderId="75" xfId="5" applyNumberFormat="1" applyFont="1" applyFill="1" applyBorder="1" applyAlignment="1">
      <alignment horizontal="center" vertical="center"/>
    </xf>
    <xf numFmtId="183" fontId="0" fillId="0" borderId="110" xfId="0" applyBorder="1" applyAlignment="1">
      <alignment horizontal="center"/>
    </xf>
    <xf numFmtId="183" fontId="0" fillId="0" borderId="65" xfId="0" applyBorder="1"/>
    <xf numFmtId="183" fontId="0" fillId="0" borderId="70" xfId="0" applyBorder="1"/>
    <xf numFmtId="183" fontId="0" fillId="0" borderId="66" xfId="0" applyBorder="1"/>
    <xf numFmtId="183" fontId="0" fillId="0" borderId="61" xfId="0" applyBorder="1"/>
    <xf numFmtId="183" fontId="0" fillId="0" borderId="111" xfId="0" applyBorder="1" applyAlignment="1">
      <alignment horizontal="center"/>
    </xf>
    <xf numFmtId="183" fontId="0" fillId="0" borderId="6" xfId="0" applyBorder="1" applyAlignment="1">
      <alignment horizontal="center"/>
    </xf>
    <xf numFmtId="183" fontId="0" fillId="0" borderId="98" xfId="0" applyBorder="1" applyAlignment="1">
      <alignment horizontal="center"/>
    </xf>
    <xf numFmtId="183" fontId="0" fillId="0" borderId="71" xfId="0" applyBorder="1" applyAlignment="1">
      <alignment horizontal="center"/>
    </xf>
    <xf numFmtId="175" fontId="0" fillId="0" borderId="0" xfId="0" applyNumberFormat="1" applyBorder="1"/>
    <xf numFmtId="175" fontId="0" fillId="0" borderId="2" xfId="0" applyNumberFormat="1" applyBorder="1"/>
    <xf numFmtId="175" fontId="0" fillId="0" borderId="109" xfId="0" applyNumberFormat="1" applyBorder="1"/>
    <xf numFmtId="175" fontId="0" fillId="0" borderId="7" xfId="0" applyNumberFormat="1" applyBorder="1"/>
    <xf numFmtId="175" fontId="0" fillId="0" borderId="6" xfId="0" applyNumberFormat="1" applyBorder="1"/>
    <xf numFmtId="175" fontId="0" fillId="0" borderId="71" xfId="0" applyNumberFormat="1" applyBorder="1"/>
    <xf numFmtId="175" fontId="0" fillId="0" borderId="62" xfId="0" applyNumberFormat="1" applyBorder="1"/>
    <xf numFmtId="175" fontId="0" fillId="0" borderId="74" xfId="0" applyNumberFormat="1" applyBorder="1"/>
    <xf numFmtId="175" fontId="0" fillId="0" borderId="75" xfId="0" applyNumberFormat="1" applyBorder="1"/>
    <xf numFmtId="183" fontId="0" fillId="0" borderId="66" xfId="0" applyBorder="1" applyAlignment="1">
      <alignment wrapText="1"/>
    </xf>
    <xf numFmtId="175" fontId="0" fillId="0" borderId="0" xfId="0" applyNumberFormat="1" applyBorder="1" applyAlignment="1">
      <alignment vertical="center"/>
    </xf>
    <xf numFmtId="175" fontId="0" fillId="0" borderId="2" xfId="0" applyNumberFormat="1" applyBorder="1" applyAlignment="1">
      <alignment vertical="center"/>
    </xf>
    <xf numFmtId="175" fontId="0" fillId="0" borderId="109" xfId="0" applyNumberFormat="1" applyBorder="1" applyAlignment="1">
      <alignment vertical="center"/>
    </xf>
    <xf numFmtId="183" fontId="30" fillId="0" borderId="4" xfId="0" applyFont="1" applyBorder="1"/>
    <xf numFmtId="183" fontId="30" fillId="0" borderId="0" xfId="0" applyFont="1" applyBorder="1"/>
    <xf numFmtId="183" fontId="30" fillId="0" borderId="0" xfId="0" applyFont="1" applyBorder="1" applyAlignment="1">
      <alignment vertical="center"/>
    </xf>
    <xf numFmtId="183" fontId="30" fillId="0" borderId="5" xfId="0" applyFont="1" applyBorder="1"/>
    <xf numFmtId="183" fontId="18" fillId="5" borderId="0" xfId="0" applyFont="1" applyFill="1" applyBorder="1"/>
    <xf numFmtId="172" fontId="8" fillId="5" borderId="0" xfId="0" applyNumberFormat="1" applyFont="1" applyFill="1" applyBorder="1" applyAlignment="1">
      <alignment horizontal="center" vertical="center"/>
    </xf>
    <xf numFmtId="183" fontId="30" fillId="5" borderId="0" xfId="0" applyFont="1" applyFill="1" applyBorder="1"/>
    <xf numFmtId="183" fontId="6" fillId="5" borderId="0" xfId="0" applyFont="1" applyFill="1" applyBorder="1" applyAlignment="1">
      <alignment horizontal="centerContinuous" vertical="center"/>
    </xf>
    <xf numFmtId="183" fontId="9" fillId="5" borderId="0" xfId="0" applyFont="1" applyFill="1" applyBorder="1" applyAlignment="1">
      <alignment horizontal="centerContinuous" vertical="center"/>
    </xf>
    <xf numFmtId="183" fontId="9" fillId="5" borderId="0" xfId="0" quotePrefix="1" applyFont="1" applyFill="1" applyBorder="1" applyAlignment="1">
      <alignment horizontal="centerContinuous" vertical="center"/>
    </xf>
    <xf numFmtId="183" fontId="5" fillId="5" borderId="0" xfId="0" applyFont="1" applyFill="1" applyBorder="1"/>
    <xf numFmtId="183" fontId="6" fillId="5" borderId="65" xfId="0" applyFont="1" applyFill="1" applyBorder="1" applyAlignment="1">
      <alignment horizontal="centerContinuous" vertical="center"/>
    </xf>
    <xf numFmtId="183" fontId="7" fillId="5" borderId="57" xfId="0" applyFont="1" applyFill="1" applyBorder="1" applyAlignment="1">
      <alignment horizontal="centerContinuous" vertical="center" wrapText="1"/>
    </xf>
    <xf numFmtId="183" fontId="7" fillId="5" borderId="58" xfId="0" applyFont="1" applyFill="1" applyBorder="1" applyAlignment="1">
      <alignment horizontal="centerContinuous" vertical="center" wrapText="1"/>
    </xf>
    <xf numFmtId="183" fontId="30" fillId="5" borderId="0" xfId="0" applyFont="1" applyFill="1" applyBorder="1" applyAlignment="1">
      <alignment vertical="center"/>
    </xf>
    <xf numFmtId="183" fontId="7" fillId="5" borderId="66" xfId="0" applyFont="1" applyFill="1" applyBorder="1" applyAlignment="1">
      <alignment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1" fontId="7" fillId="5" borderId="67" xfId="0" applyNumberFormat="1" applyFont="1" applyFill="1" applyBorder="1" applyAlignment="1">
      <alignment horizontal="center" vertical="center" wrapText="1"/>
    </xf>
    <xf numFmtId="183" fontId="7" fillId="5" borderId="68" xfId="0" applyFont="1" applyFill="1" applyBorder="1" applyAlignment="1">
      <alignment horizontal="center" vertical="center"/>
    </xf>
    <xf numFmtId="183" fontId="7" fillId="5" borderId="2" xfId="0" applyFont="1" applyFill="1" applyBorder="1" applyAlignment="1">
      <alignment horizontal="center" vertical="center"/>
    </xf>
    <xf numFmtId="183" fontId="7" fillId="5" borderId="3" xfId="0" applyFont="1" applyFill="1" applyBorder="1" applyAlignment="1">
      <alignment horizontal="center" vertical="center"/>
    </xf>
    <xf numFmtId="183" fontId="7" fillId="5" borderId="0" xfId="0" applyFont="1" applyFill="1" applyBorder="1" applyAlignment="1">
      <alignment horizontal="center" vertical="center"/>
    </xf>
    <xf numFmtId="183" fontId="7" fillId="5" borderId="12" xfId="0" applyFont="1" applyFill="1" applyBorder="1" applyAlignment="1">
      <alignment horizontal="center" vertical="center"/>
    </xf>
    <xf numFmtId="183" fontId="7" fillId="5" borderId="60" xfId="0" applyFont="1" applyFill="1" applyBorder="1" applyAlignment="1">
      <alignment horizontal="center" vertical="center"/>
    </xf>
    <xf numFmtId="183" fontId="7" fillId="5" borderId="70" xfId="0" applyFont="1" applyFill="1" applyBorder="1" applyAlignment="1">
      <alignment horizontal="left" vertical="center" indent="1"/>
    </xf>
    <xf numFmtId="183" fontId="7" fillId="5" borderId="72" xfId="0" applyFont="1" applyFill="1" applyBorder="1" applyAlignment="1">
      <alignment horizontal="left" vertical="center" indent="1"/>
    </xf>
    <xf numFmtId="183" fontId="7" fillId="5" borderId="73" xfId="0" applyFont="1" applyFill="1" applyBorder="1" applyAlignment="1">
      <alignment horizontal="left" vertical="center" wrapText="1" indent="1"/>
    </xf>
    <xf numFmtId="183" fontId="7" fillId="5" borderId="0" xfId="0" applyFont="1" applyFill="1" applyBorder="1" applyAlignment="1">
      <alignment horizontal="left" vertical="center" wrapText="1" indent="1"/>
    </xf>
    <xf numFmtId="183" fontId="0" fillId="5" borderId="0" xfId="0" applyFill="1"/>
    <xf numFmtId="183" fontId="6" fillId="5" borderId="4" xfId="0" applyFont="1" applyFill="1" applyBorder="1" applyAlignment="1">
      <alignment vertical="center"/>
    </xf>
    <xf numFmtId="183" fontId="30" fillId="5" borderId="4" xfId="0" applyFont="1" applyFill="1" applyBorder="1" applyAlignment="1"/>
    <xf numFmtId="183" fontId="6" fillId="5" borderId="0" xfId="0" applyFont="1" applyFill="1" applyBorder="1" applyAlignment="1">
      <alignment vertical="center"/>
    </xf>
    <xf numFmtId="183" fontId="31" fillId="5" borderId="0" xfId="0" applyFont="1" applyFill="1" applyBorder="1" applyAlignment="1"/>
    <xf numFmtId="183" fontId="33" fillId="0" borderId="77" xfId="0" applyFont="1" applyBorder="1" applyAlignment="1">
      <alignment horizontal="centerContinuous" vertical="center" wrapText="1"/>
    </xf>
    <xf numFmtId="183" fontId="33" fillId="0" borderId="58" xfId="0" applyFont="1" applyBorder="1" applyAlignment="1">
      <alignment horizontal="centerContinuous" vertical="center" wrapText="1"/>
    </xf>
    <xf numFmtId="1" fontId="33" fillId="0" borderId="81" xfId="0" applyNumberFormat="1" applyFont="1" applyBorder="1" applyAlignment="1">
      <alignment horizontal="center" vertical="center" wrapText="1"/>
    </xf>
    <xf numFmtId="183" fontId="33" fillId="0" borderId="78" xfId="0" applyFont="1" applyBorder="1" applyAlignment="1">
      <alignment horizontal="center" vertical="center"/>
    </xf>
    <xf numFmtId="183" fontId="8" fillId="5" borderId="0" xfId="0" applyFont="1" applyFill="1" applyBorder="1"/>
    <xf numFmtId="172" fontId="8" fillId="5" borderId="0" xfId="0" applyNumberFormat="1" applyFont="1" applyFill="1" applyBorder="1"/>
    <xf numFmtId="183" fontId="8" fillId="5" borderId="70" xfId="0" applyFont="1" applyFill="1" applyBorder="1" applyAlignment="1">
      <alignment horizontal="left" indent="1"/>
    </xf>
    <xf numFmtId="183" fontId="7" fillId="5" borderId="66" xfId="0" applyFont="1" applyFill="1" applyBorder="1"/>
    <xf numFmtId="183" fontId="7" fillId="5" borderId="12" xfId="0" applyFont="1" applyFill="1" applyBorder="1"/>
    <xf numFmtId="183" fontId="7" fillId="5" borderId="3" xfId="0" applyFont="1" applyFill="1" applyBorder="1"/>
    <xf numFmtId="183" fontId="7" fillId="5" borderId="30" xfId="0" applyFont="1" applyFill="1" applyBorder="1"/>
    <xf numFmtId="183" fontId="7" fillId="5" borderId="1" xfId="0" applyFont="1" applyFill="1" applyBorder="1" applyAlignment="1">
      <alignment horizontal="center"/>
    </xf>
    <xf numFmtId="183" fontId="0" fillId="5" borderId="0" xfId="0" applyFill="1" applyBorder="1"/>
    <xf numFmtId="183" fontId="7" fillId="5" borderId="0" xfId="0" applyFont="1" applyFill="1"/>
    <xf numFmtId="183" fontId="8" fillId="5" borderId="0" xfId="0" applyFont="1" applyFill="1"/>
    <xf numFmtId="183" fontId="0" fillId="5" borderId="0" xfId="0" applyFill="1" applyAlignment="1">
      <alignment horizontal="center"/>
    </xf>
    <xf numFmtId="172" fontId="8" fillId="5" borderId="3" xfId="0" applyNumberFormat="1" applyFont="1" applyFill="1" applyBorder="1"/>
    <xf numFmtId="172" fontId="8" fillId="5" borderId="2" xfId="0" applyNumberFormat="1" applyFont="1" applyFill="1" applyBorder="1"/>
    <xf numFmtId="183" fontId="7" fillId="5" borderId="1" xfId="0" applyFont="1" applyFill="1" applyBorder="1"/>
    <xf numFmtId="183" fontId="8" fillId="5" borderId="3" xfId="0" applyFont="1" applyFill="1" applyBorder="1" applyAlignment="1">
      <alignment wrapText="1"/>
    </xf>
    <xf numFmtId="183" fontId="7" fillId="5" borderId="1" xfId="0" applyFont="1" applyFill="1" applyBorder="1" applyAlignment="1">
      <alignment horizontal="right" wrapText="1"/>
    </xf>
    <xf numFmtId="183" fontId="7" fillId="5" borderId="1" xfId="0" applyFont="1" applyFill="1" applyBorder="1" applyAlignment="1">
      <alignment horizontal="right"/>
    </xf>
    <xf numFmtId="183" fontId="30" fillId="5" borderId="4" xfId="0" applyFont="1" applyFill="1" applyBorder="1"/>
    <xf numFmtId="183" fontId="16" fillId="5" borderId="0" xfId="0" applyFont="1" applyFill="1" applyBorder="1" applyAlignment="1">
      <alignment vertical="center"/>
    </xf>
    <xf numFmtId="183" fontId="7" fillId="0" borderId="0" xfId="4" applyFont="1" applyFill="1" applyBorder="1" applyAlignment="1" applyProtection="1">
      <alignment horizontal="left"/>
    </xf>
    <xf numFmtId="183" fontId="7" fillId="5" borderId="14" xfId="0" applyFont="1" applyFill="1" applyBorder="1" applyAlignment="1">
      <alignment horizontal="center"/>
    </xf>
    <xf numFmtId="174" fontId="8" fillId="5" borderId="0" xfId="0" applyNumberFormat="1" applyFont="1" applyFill="1" applyBorder="1"/>
    <xf numFmtId="183" fontId="7" fillId="7" borderId="2" xfId="0" applyFont="1" applyFill="1" applyBorder="1" applyAlignment="1">
      <alignment horizontal="center" vertical="center"/>
    </xf>
    <xf numFmtId="183" fontId="8" fillId="5" borderId="0" xfId="0" applyFont="1" applyFill="1" applyBorder="1" applyAlignment="1"/>
    <xf numFmtId="183" fontId="30" fillId="5" borderId="0" xfId="0" applyFont="1" applyFill="1" applyBorder="1" applyAlignment="1"/>
    <xf numFmtId="183" fontId="6" fillId="5" borderId="0" xfId="0" applyFont="1" applyFill="1" applyBorder="1" applyAlignment="1"/>
    <xf numFmtId="183" fontId="33" fillId="5" borderId="76" xfId="0" applyFont="1" applyFill="1" applyBorder="1" applyAlignment="1">
      <alignment horizontal="centerContinuous" vertical="center"/>
    </xf>
    <xf numFmtId="183" fontId="33" fillId="5" borderId="56" xfId="0" applyFont="1" applyFill="1" applyBorder="1" applyAlignment="1">
      <alignment horizontal="centerContinuous" vertical="center"/>
    </xf>
    <xf numFmtId="183" fontId="33" fillId="5" borderId="77" xfId="0" applyFont="1" applyFill="1" applyBorder="1" applyAlignment="1">
      <alignment horizontal="centerContinuous" vertical="center"/>
    </xf>
    <xf numFmtId="183" fontId="33" fillId="5" borderId="14" xfId="0" applyFont="1" applyFill="1" applyBorder="1" applyAlignment="1">
      <alignment horizontal="center" vertical="center" wrapText="1"/>
    </xf>
    <xf numFmtId="183" fontId="33" fillId="5" borderId="5" xfId="0" applyFont="1" applyFill="1" applyBorder="1" applyAlignment="1">
      <alignment horizontal="centerContinuous" vertical="center" wrapText="1"/>
    </xf>
    <xf numFmtId="183" fontId="33" fillId="5" borderId="8" xfId="0" applyFont="1" applyFill="1" applyBorder="1" applyAlignment="1">
      <alignment horizontal="center" vertical="center" wrapText="1"/>
    </xf>
    <xf numFmtId="183" fontId="33" fillId="5" borderId="2" xfId="0" applyFont="1" applyFill="1" applyBorder="1" applyAlignment="1">
      <alignment horizontal="center" vertical="center"/>
    </xf>
    <xf numFmtId="183" fontId="33" fillId="5" borderId="0" xfId="0" applyFont="1" applyFill="1" applyBorder="1" applyAlignment="1">
      <alignment horizontal="center" vertical="center"/>
    </xf>
    <xf numFmtId="183" fontId="33" fillId="5" borderId="13" xfId="0" applyFont="1" applyFill="1" applyBorder="1" applyAlignment="1">
      <alignment horizontal="center" vertical="center"/>
    </xf>
    <xf numFmtId="172" fontId="33" fillId="5" borderId="0" xfId="0" applyNumberFormat="1" applyFont="1" applyFill="1" applyBorder="1" applyAlignment="1">
      <alignment horizontal="center" vertical="center"/>
    </xf>
    <xf numFmtId="172" fontId="34" fillId="5" borderId="0" xfId="0" applyNumberFormat="1" applyFont="1" applyFill="1" applyBorder="1"/>
    <xf numFmtId="183" fontId="7" fillId="5" borderId="21" xfId="4" applyFont="1" applyFill="1" applyBorder="1" applyProtection="1"/>
    <xf numFmtId="183" fontId="7" fillId="5" borderId="22" xfId="4" applyFont="1" applyFill="1" applyBorder="1" applyProtection="1"/>
    <xf numFmtId="177" fontId="7" fillId="5" borderId="27" xfId="4" applyNumberFormat="1" applyFont="1" applyFill="1" applyBorder="1" applyAlignment="1" applyProtection="1">
      <alignment horizontal="center"/>
    </xf>
    <xf numFmtId="183" fontId="7" fillId="5" borderId="3" xfId="4" quotePrefix="1" applyFont="1" applyFill="1" applyBorder="1" applyAlignment="1" applyProtection="1">
      <alignment horizontal="center"/>
    </xf>
    <xf numFmtId="183" fontId="7" fillId="5" borderId="28" xfId="4" applyFont="1" applyFill="1" applyBorder="1" applyAlignment="1" applyProtection="1">
      <alignment horizontal="center" vertical="center"/>
    </xf>
    <xf numFmtId="183" fontId="7" fillId="5" borderId="29" xfId="4" applyFont="1" applyFill="1" applyBorder="1" applyAlignment="1" applyProtection="1">
      <alignment horizontal="center" vertical="center"/>
    </xf>
    <xf numFmtId="173" fontId="8" fillId="5" borderId="27" xfId="4" applyNumberFormat="1" applyFont="1" applyFill="1" applyBorder="1" applyAlignment="1" applyProtection="1">
      <alignment horizontal="center"/>
    </xf>
    <xf numFmtId="173" fontId="8" fillId="5" borderId="3" xfId="4" applyNumberFormat="1" applyFont="1" applyFill="1" applyBorder="1" applyAlignment="1" applyProtection="1">
      <alignment horizontal="center"/>
    </xf>
    <xf numFmtId="183" fontId="7" fillId="5" borderId="1" xfId="0" applyFont="1" applyFill="1" applyBorder="1" applyAlignment="1">
      <alignment horizontal="center" vertical="center" wrapText="1"/>
    </xf>
    <xf numFmtId="183" fontId="5" fillId="5" borderId="0" xfId="0" applyFont="1" applyFill="1"/>
    <xf numFmtId="183" fontId="7" fillId="5" borderId="12" xfId="0" applyFont="1" applyFill="1" applyBorder="1" applyAlignment="1">
      <alignment horizontal="center" vertical="center" wrapText="1"/>
    </xf>
    <xf numFmtId="183" fontId="7" fillId="5" borderId="1" xfId="0" applyFont="1" applyFill="1" applyBorder="1" applyAlignment="1">
      <alignment horizontal="center" vertical="center"/>
    </xf>
    <xf numFmtId="170" fontId="8" fillId="5" borderId="0" xfId="1" applyNumberFormat="1" applyFont="1" applyFill="1" applyBorder="1" applyAlignment="1">
      <alignment horizontal="right" vertical="center"/>
    </xf>
    <xf numFmtId="183" fontId="7" fillId="5" borderId="2" xfId="0" applyFont="1" applyFill="1" applyBorder="1" applyAlignment="1">
      <alignment horizontal="center" vertical="center" wrapText="1"/>
    </xf>
    <xf numFmtId="183" fontId="7" fillId="5" borderId="13" xfId="0" applyFont="1" applyFill="1" applyBorder="1" applyAlignment="1">
      <alignment horizontal="center" vertical="center" wrapText="1"/>
    </xf>
    <xf numFmtId="183" fontId="7" fillId="5" borderId="14" xfId="0" applyFont="1" applyFill="1" applyBorder="1" applyAlignment="1">
      <alignment horizontal="center" vertical="center"/>
    </xf>
    <xf numFmtId="183" fontId="7" fillId="5" borderId="10" xfId="0" applyFont="1" applyFill="1" applyBorder="1" applyAlignment="1">
      <alignment horizontal="center" vertical="center"/>
    </xf>
    <xf numFmtId="170" fontId="8" fillId="5" borderId="0" xfId="0" applyNumberFormat="1" applyFont="1" applyFill="1"/>
    <xf numFmtId="1" fontId="33" fillId="5" borderId="8" xfId="0" applyNumberFormat="1" applyFont="1" applyFill="1" applyBorder="1" applyAlignment="1">
      <alignment horizontal="center" vertical="center" wrapText="1"/>
    </xf>
    <xf numFmtId="183" fontId="33" fillId="5" borderId="3" xfId="0" applyFont="1" applyFill="1" applyBorder="1" applyAlignment="1">
      <alignment horizontal="center" vertical="center"/>
    </xf>
    <xf numFmtId="183" fontId="34" fillId="5" borderId="0" xfId="0" applyFont="1" applyFill="1" applyBorder="1" applyAlignment="1">
      <alignment horizontal="center"/>
    </xf>
    <xf numFmtId="183" fontId="34" fillId="5" borderId="0" xfId="0" applyFont="1" applyFill="1" applyBorder="1"/>
    <xf numFmtId="9" fontId="18" fillId="5" borderId="0" xfId="5" applyFont="1" applyFill="1" applyBorder="1"/>
    <xf numFmtId="183" fontId="8" fillId="5" borderId="2" xfId="0" applyFont="1" applyFill="1" applyBorder="1" applyAlignment="1">
      <alignment horizontal="left" vertical="center" indent="1"/>
    </xf>
    <xf numFmtId="1" fontId="7" fillId="5" borderId="98" xfId="0" applyNumberFormat="1" applyFont="1" applyFill="1" applyBorder="1" applyAlignment="1">
      <alignment horizontal="center"/>
    </xf>
    <xf numFmtId="183" fontId="7" fillId="5" borderId="71" xfId="0" applyFont="1" applyFill="1" applyBorder="1" applyAlignment="1">
      <alignment horizontal="center"/>
    </xf>
    <xf numFmtId="175" fontId="8" fillId="5" borderId="71" xfId="0" applyNumberFormat="1" applyFont="1" applyFill="1" applyBorder="1"/>
    <xf numFmtId="183" fontId="7" fillId="5" borderId="2" xfId="0" applyFont="1" applyFill="1" applyBorder="1" applyAlignment="1">
      <alignment horizontal="left" vertical="center"/>
    </xf>
    <xf numFmtId="183" fontId="7" fillId="5" borderId="0" xfId="4" applyFont="1" applyFill="1" applyBorder="1" applyAlignment="1" applyProtection="1">
      <alignment horizontal="left"/>
    </xf>
    <xf numFmtId="183" fontId="6" fillId="5" borderId="0" xfId="4" applyFont="1" applyFill="1" applyAlignment="1" applyProtection="1">
      <alignment horizontal="centerContinuous"/>
    </xf>
    <xf numFmtId="183" fontId="7" fillId="5" borderId="18" xfId="4" applyFont="1" applyFill="1" applyBorder="1" applyProtection="1"/>
    <xf numFmtId="169" fontId="7" fillId="5" borderId="89" xfId="1" applyNumberFormat="1" applyFont="1" applyFill="1" applyBorder="1" applyProtection="1"/>
    <xf numFmtId="183" fontId="7" fillId="5" borderId="89" xfId="4" applyFont="1" applyFill="1" applyBorder="1" applyProtection="1"/>
    <xf numFmtId="183" fontId="7" fillId="5" borderId="0" xfId="4" applyFont="1" applyFill="1" applyBorder="1" applyProtection="1"/>
    <xf numFmtId="183" fontId="7" fillId="5" borderId="19" xfId="4" applyFont="1" applyFill="1" applyBorder="1" applyProtection="1"/>
    <xf numFmtId="177" fontId="7" fillId="5" borderId="0" xfId="4" applyNumberFormat="1" applyFont="1" applyFill="1" applyBorder="1" applyAlignment="1" applyProtection="1">
      <alignment horizontal="center"/>
    </xf>
    <xf numFmtId="1" fontId="7" fillId="5" borderId="90" xfId="4" quotePrefix="1" applyNumberFormat="1" applyFont="1" applyFill="1" applyBorder="1" applyAlignment="1" applyProtection="1">
      <alignment horizontal="center"/>
    </xf>
    <xf numFmtId="183" fontId="7" fillId="5" borderId="0" xfId="4" applyFont="1" applyFill="1" applyBorder="1" applyAlignment="1" applyProtection="1">
      <alignment horizontal="center"/>
    </xf>
    <xf numFmtId="183" fontId="20" fillId="5" borderId="24" xfId="4" applyFont="1" applyFill="1" applyBorder="1" applyProtection="1"/>
    <xf numFmtId="183" fontId="7" fillId="5" borderId="91" xfId="4" applyFont="1" applyFill="1" applyBorder="1" applyAlignment="1" applyProtection="1">
      <alignment horizontal="center" vertical="center"/>
    </xf>
    <xf numFmtId="183" fontId="7" fillId="5" borderId="0" xfId="4" applyFont="1" applyFill="1" applyBorder="1" applyAlignment="1" applyProtection="1">
      <alignment horizontal="center" vertical="center"/>
    </xf>
    <xf numFmtId="173" fontId="7" fillId="5" borderId="19" xfId="4" applyNumberFormat="1" applyFont="1" applyFill="1" applyBorder="1" applyProtection="1"/>
    <xf numFmtId="172" fontId="8" fillId="5" borderId="90" xfId="1" applyNumberFormat="1" applyFont="1" applyFill="1" applyBorder="1" applyAlignment="1" applyProtection="1">
      <alignment horizontal="center"/>
    </xf>
    <xf numFmtId="173" fontId="8" fillId="5" borderId="90" xfId="4" applyNumberFormat="1" applyFont="1" applyFill="1" applyBorder="1" applyAlignment="1" applyProtection="1">
      <alignment horizontal="center"/>
    </xf>
    <xf numFmtId="173" fontId="8" fillId="5" borderId="0" xfId="4" applyNumberFormat="1" applyFont="1" applyFill="1" applyBorder="1" applyProtection="1"/>
    <xf numFmtId="173" fontId="8" fillId="5" borderId="19" xfId="4" applyNumberFormat="1" applyFont="1" applyFill="1" applyBorder="1" applyProtection="1"/>
    <xf numFmtId="168" fontId="8" fillId="5" borderId="0" xfId="4" applyNumberFormat="1" applyFont="1" applyFill="1" applyBorder="1" applyProtection="1"/>
    <xf numFmtId="173" fontId="7" fillId="5" borderId="19" xfId="4" applyNumberFormat="1" applyFont="1" applyFill="1" applyBorder="1" applyAlignment="1" applyProtection="1">
      <alignment vertical="center"/>
    </xf>
    <xf numFmtId="168" fontId="8" fillId="5" borderId="0" xfId="4" applyNumberFormat="1" applyFont="1" applyFill="1" applyBorder="1" applyAlignment="1" applyProtection="1">
      <alignment vertical="center"/>
    </xf>
    <xf numFmtId="173" fontId="7" fillId="5" borderId="19" xfId="4" applyNumberFormat="1" applyFont="1" applyFill="1" applyBorder="1" applyAlignment="1" applyProtection="1">
      <alignment vertical="top"/>
    </xf>
    <xf numFmtId="168" fontId="8" fillId="5" borderId="0" xfId="4" applyNumberFormat="1" applyFont="1" applyFill="1" applyBorder="1" applyAlignment="1" applyProtection="1">
      <alignment vertical="top"/>
    </xf>
    <xf numFmtId="173" fontId="7" fillId="5" borderId="26" xfId="4" applyNumberFormat="1" applyFont="1" applyFill="1" applyBorder="1" applyProtection="1"/>
    <xf numFmtId="168" fontId="8" fillId="5" borderId="33" xfId="4" applyNumberFormat="1" applyFont="1" applyFill="1" applyBorder="1" applyAlignment="1" applyProtection="1">
      <alignment horizontal="center"/>
    </xf>
    <xf numFmtId="168" fontId="8" fillId="5" borderId="34" xfId="4" applyNumberFormat="1" applyFont="1" applyFill="1" applyBorder="1" applyAlignment="1" applyProtection="1">
      <alignment horizontal="center"/>
    </xf>
    <xf numFmtId="173" fontId="7" fillId="5" borderId="19" xfId="4" applyNumberFormat="1" applyFont="1" applyFill="1" applyBorder="1" applyAlignment="1" applyProtection="1"/>
    <xf numFmtId="173" fontId="8" fillId="5" borderId="19" xfId="4" applyNumberFormat="1" applyFont="1" applyFill="1" applyBorder="1" applyAlignment="1" applyProtection="1">
      <alignment vertical="center"/>
    </xf>
    <xf numFmtId="173" fontId="8" fillId="5" borderId="26" xfId="4" applyNumberFormat="1" applyFont="1" applyFill="1" applyBorder="1" applyProtection="1"/>
    <xf numFmtId="182" fontId="8" fillId="5" borderId="0" xfId="0" applyNumberFormat="1" applyFont="1" applyFill="1"/>
    <xf numFmtId="183" fontId="32" fillId="5" borderId="80" xfId="0" applyFont="1" applyFill="1" applyBorder="1" applyAlignment="1">
      <alignment horizontal="centerContinuous" vertical="center"/>
    </xf>
    <xf numFmtId="0" fontId="33" fillId="5" borderId="76" xfId="0" applyNumberFormat="1" applyFont="1" applyFill="1" applyBorder="1" applyAlignment="1">
      <alignment horizontal="centerContinuous" vertical="center"/>
    </xf>
    <xf numFmtId="183" fontId="33" fillId="5" borderId="68" xfId="0" applyFont="1" applyFill="1" applyBorder="1"/>
    <xf numFmtId="183" fontId="33" fillId="5" borderId="6" xfId="0" applyFont="1" applyFill="1" applyBorder="1" applyAlignment="1">
      <alignment horizontal="center" vertical="center" wrapText="1"/>
    </xf>
    <xf numFmtId="183" fontId="33" fillId="5" borderId="7" xfId="0" applyFont="1" applyFill="1" applyBorder="1" applyAlignment="1">
      <alignment horizontal="center" vertical="center" wrapText="1"/>
    </xf>
    <xf numFmtId="183" fontId="33" fillId="5" borderId="68" xfId="0" applyFont="1" applyFill="1" applyBorder="1" applyAlignment="1">
      <alignment horizontal="left" vertical="center" indent="1"/>
    </xf>
    <xf numFmtId="183" fontId="33" fillId="5" borderId="69" xfId="0" applyFont="1" applyFill="1" applyBorder="1" applyAlignment="1">
      <alignment horizontal="left" vertical="center" indent="1"/>
    </xf>
    <xf numFmtId="183" fontId="33" fillId="5" borderId="70" xfId="0" applyFont="1" applyFill="1" applyBorder="1" applyAlignment="1">
      <alignment horizontal="left" vertical="center" indent="1"/>
    </xf>
    <xf numFmtId="183" fontId="33" fillId="5" borderId="73" xfId="0" applyFont="1" applyFill="1" applyBorder="1" applyAlignment="1">
      <alignment horizontal="left" vertical="center" wrapText="1" indent="1"/>
    </xf>
    <xf numFmtId="183" fontId="33" fillId="5" borderId="55" xfId="0" applyFont="1" applyFill="1" applyBorder="1" applyAlignment="1">
      <alignment horizontal="left" vertical="center" indent="1"/>
    </xf>
    <xf numFmtId="183" fontId="8" fillId="5" borderId="9" xfId="0" applyFont="1" applyFill="1" applyBorder="1" applyAlignment="1">
      <alignment horizontal="center" vertical="center"/>
    </xf>
    <xf numFmtId="38" fontId="8" fillId="5" borderId="0" xfId="1" applyNumberFormat="1" applyFont="1" applyFill="1" applyBorder="1" applyAlignment="1">
      <alignment horizontal="right" vertical="center"/>
    </xf>
    <xf numFmtId="183" fontId="7" fillId="5" borderId="14" xfId="0" applyFont="1" applyFill="1" applyBorder="1" applyAlignment="1">
      <alignment horizontal="left" vertical="center"/>
    </xf>
    <xf numFmtId="169" fontId="7" fillId="5" borderId="0" xfId="1" applyNumberFormat="1" applyFont="1" applyFill="1" applyBorder="1" applyAlignment="1">
      <alignment horizontal="right" vertical="center"/>
    </xf>
    <xf numFmtId="183" fontId="11" fillId="5" borderId="0" xfId="0" applyFont="1" applyFill="1"/>
    <xf numFmtId="183" fontId="8" fillId="5" borderId="2" xfId="0" applyFont="1" applyFill="1" applyBorder="1" applyAlignment="1">
      <alignment horizontal="center" vertical="center"/>
    </xf>
    <xf numFmtId="166" fontId="8" fillId="5" borderId="0" xfId="1" applyFont="1" applyFill="1" applyBorder="1" applyAlignment="1">
      <alignment horizontal="right" vertical="center"/>
    </xf>
    <xf numFmtId="183" fontId="7" fillId="7" borderId="12" xfId="0" applyFont="1" applyFill="1" applyBorder="1" applyAlignment="1">
      <alignment horizontal="center" vertical="center" wrapText="1"/>
    </xf>
    <xf numFmtId="183" fontId="7" fillId="7" borderId="0" xfId="0" applyFont="1" applyFill="1" applyBorder="1" applyAlignment="1">
      <alignment horizontal="center" vertical="center" wrapText="1"/>
    </xf>
    <xf numFmtId="183" fontId="7" fillId="7" borderId="1" xfId="0" applyFont="1" applyFill="1" applyBorder="1" applyAlignment="1">
      <alignment horizontal="center" vertical="center"/>
    </xf>
    <xf numFmtId="183" fontId="7" fillId="7" borderId="5" xfId="0" applyFont="1" applyFill="1" applyBorder="1" applyAlignment="1">
      <alignment horizontal="center" vertical="center"/>
    </xf>
    <xf numFmtId="183" fontId="7" fillId="7" borderId="12" xfId="0" applyFont="1" applyFill="1" applyBorder="1" applyAlignment="1">
      <alignment horizontal="center" vertical="center"/>
    </xf>
    <xf numFmtId="183" fontId="7" fillId="7" borderId="4" xfId="0" applyFont="1" applyFill="1" applyBorder="1" applyAlignment="1">
      <alignment horizontal="center" vertical="center"/>
    </xf>
    <xf numFmtId="183" fontId="8" fillId="7" borderId="12" xfId="0" applyFont="1" applyFill="1" applyBorder="1" applyAlignment="1">
      <alignment horizontal="center" vertical="center" wrapText="1"/>
    </xf>
    <xf numFmtId="183" fontId="8" fillId="7" borderId="4" xfId="0" applyFont="1" applyFill="1" applyBorder="1" applyAlignment="1">
      <alignment horizontal="center" vertical="center" wrapText="1"/>
    </xf>
    <xf numFmtId="183" fontId="0" fillId="7" borderId="12" xfId="0" applyFill="1" applyBorder="1"/>
    <xf numFmtId="183" fontId="7" fillId="7" borderId="3" xfId="0" applyFont="1" applyFill="1" applyBorder="1" applyAlignment="1">
      <alignment horizontal="center" vertical="center"/>
    </xf>
    <xf numFmtId="183" fontId="7" fillId="7" borderId="0" xfId="0" applyFont="1" applyFill="1" applyBorder="1" applyAlignment="1">
      <alignment horizontal="center" vertical="center"/>
    </xf>
    <xf numFmtId="183" fontId="8" fillId="7" borderId="3" xfId="0" applyFont="1" applyFill="1" applyBorder="1" applyAlignment="1">
      <alignment horizontal="center" vertical="center" wrapText="1"/>
    </xf>
    <xf numFmtId="183" fontId="8" fillId="7" borderId="0" xfId="0" applyFont="1" applyFill="1" applyBorder="1" applyAlignment="1">
      <alignment horizontal="center" vertical="center" wrapText="1"/>
    </xf>
    <xf numFmtId="183" fontId="0" fillId="7" borderId="3" xfId="0" applyFill="1" applyBorder="1"/>
    <xf numFmtId="170" fontId="8" fillId="7" borderId="3" xfId="1" applyNumberFormat="1" applyFont="1" applyFill="1" applyBorder="1" applyAlignment="1">
      <alignment horizontal="right" vertical="center"/>
    </xf>
    <xf numFmtId="170" fontId="8" fillId="7" borderId="0" xfId="1" applyNumberFormat="1" applyFont="1" applyFill="1" applyBorder="1" applyAlignment="1">
      <alignment horizontal="right" vertical="center"/>
    </xf>
    <xf numFmtId="169" fontId="8" fillId="7" borderId="3" xfId="1" applyNumberFormat="1" applyFont="1" applyFill="1" applyBorder="1" applyAlignment="1">
      <alignment horizontal="right" vertical="center"/>
    </xf>
    <xf numFmtId="175" fontId="8" fillId="7" borderId="3" xfId="1" applyNumberFormat="1" applyFont="1" applyFill="1" applyBorder="1" applyAlignment="1">
      <alignment horizontal="right" vertical="center"/>
    </xf>
    <xf numFmtId="175" fontId="8" fillId="7" borderId="0" xfId="1" applyNumberFormat="1" applyFont="1" applyFill="1" applyBorder="1" applyAlignment="1">
      <alignment horizontal="right" vertical="center"/>
    </xf>
    <xf numFmtId="175" fontId="8" fillId="7" borderId="3" xfId="1" applyNumberFormat="1" applyFont="1" applyFill="1" applyBorder="1" applyAlignment="1">
      <alignment horizontal="right" vertical="center" wrapText="1"/>
    </xf>
    <xf numFmtId="170" fontId="8" fillId="7" borderId="3" xfId="1" applyNumberFormat="1" applyFont="1" applyFill="1" applyBorder="1" applyAlignment="1">
      <alignment horizontal="right" vertical="center" wrapText="1"/>
    </xf>
    <xf numFmtId="169" fontId="8" fillId="7" borderId="3" xfId="1" applyNumberFormat="1" applyFont="1" applyFill="1" applyBorder="1" applyAlignment="1">
      <alignment horizontal="right" vertical="center" wrapText="1"/>
    </xf>
    <xf numFmtId="170" fontId="8" fillId="7" borderId="0" xfId="1" applyNumberFormat="1" applyFont="1" applyFill="1" applyBorder="1" applyAlignment="1">
      <alignment horizontal="right" vertical="center" wrapText="1"/>
    </xf>
    <xf numFmtId="168" fontId="7" fillId="7" borderId="1" xfId="0" applyNumberFormat="1" applyFont="1" applyFill="1" applyBorder="1" applyAlignment="1">
      <alignment horizontal="center" vertical="center"/>
    </xf>
    <xf numFmtId="183" fontId="0" fillId="7" borderId="4" xfId="0" applyFill="1" applyBorder="1"/>
    <xf numFmtId="183" fontId="8" fillId="7" borderId="12" xfId="0" applyFont="1" applyFill="1" applyBorder="1" applyAlignment="1">
      <alignment horizontal="center" vertical="center"/>
    </xf>
    <xf numFmtId="183" fontId="8" fillId="7" borderId="4" xfId="0" applyFont="1" applyFill="1" applyBorder="1" applyAlignment="1">
      <alignment horizontal="center" vertical="center"/>
    </xf>
    <xf numFmtId="183" fontId="0" fillId="7" borderId="0" xfId="0" applyFill="1" applyBorder="1"/>
    <xf numFmtId="183" fontId="8" fillId="7" borderId="3" xfId="0" applyFont="1" applyFill="1" applyBorder="1" applyAlignment="1">
      <alignment horizontal="center" vertical="center"/>
    </xf>
    <xf numFmtId="183" fontId="8" fillId="7" borderId="0" xfId="0" applyFont="1" applyFill="1" applyBorder="1" applyAlignment="1">
      <alignment horizontal="center" vertical="center"/>
    </xf>
    <xf numFmtId="176" fontId="8" fillId="7" borderId="3" xfId="1" applyNumberFormat="1" applyFont="1" applyFill="1" applyBorder="1" applyAlignment="1">
      <alignment horizontal="right" vertical="center"/>
    </xf>
    <xf numFmtId="176" fontId="8" fillId="7" borderId="0" xfId="1" applyNumberFormat="1" applyFont="1" applyFill="1" applyBorder="1" applyAlignment="1">
      <alignment horizontal="right" vertical="center"/>
    </xf>
    <xf numFmtId="166" fontId="8" fillId="7" borderId="3" xfId="1" applyFont="1" applyFill="1" applyBorder="1" applyAlignment="1">
      <alignment horizontal="right" vertical="center"/>
    </xf>
    <xf numFmtId="166" fontId="8" fillId="7" borderId="0" xfId="1" applyFont="1" applyFill="1" applyBorder="1" applyAlignment="1">
      <alignment horizontal="right" vertical="center"/>
    </xf>
    <xf numFmtId="183" fontId="36" fillId="0" borderId="0" xfId="6" applyNumberFormat="1" applyAlignment="1" applyProtection="1"/>
    <xf numFmtId="183" fontId="35" fillId="8" borderId="0" xfId="0" applyFont="1" applyFill="1"/>
    <xf numFmtId="183" fontId="18" fillId="8" borderId="0" xfId="0" applyFont="1" applyFill="1"/>
    <xf numFmtId="183" fontId="5" fillId="8" borderId="0" xfId="0" applyFont="1" applyFill="1"/>
    <xf numFmtId="174" fontId="33" fillId="5" borderId="0" xfId="0" applyNumberFormat="1" applyFont="1" applyFill="1" applyBorder="1" applyAlignment="1">
      <alignment horizontal="right" vertical="center"/>
    </xf>
    <xf numFmtId="172" fontId="33" fillId="5" borderId="57" xfId="0" applyNumberFormat="1" applyFont="1" applyFill="1" applyBorder="1" applyAlignment="1">
      <alignment horizontal="center" vertical="center" wrapText="1"/>
    </xf>
    <xf numFmtId="183" fontId="33" fillId="5" borderId="114" xfId="0" applyFont="1" applyFill="1" applyBorder="1" applyAlignment="1">
      <alignment horizontal="left" vertical="center" indent="1"/>
    </xf>
    <xf numFmtId="174" fontId="33" fillId="5" borderId="99" xfId="0" applyNumberFormat="1" applyFont="1" applyFill="1" applyBorder="1" applyAlignment="1">
      <alignment horizontal="center" vertical="center"/>
    </xf>
    <xf numFmtId="185" fontId="33" fillId="5" borderId="96" xfId="0" applyNumberFormat="1" applyFont="1" applyFill="1" applyBorder="1" applyAlignment="1">
      <alignment horizontal="center" vertical="center"/>
    </xf>
    <xf numFmtId="183" fontId="7" fillId="5" borderId="1" xfId="0" applyFont="1" applyFill="1" applyBorder="1" applyAlignment="1">
      <alignment horizontal="left"/>
    </xf>
    <xf numFmtId="185" fontId="34" fillId="5" borderId="96" xfId="0" applyNumberFormat="1" applyFont="1" applyFill="1" applyBorder="1" applyAlignment="1">
      <alignment vertical="center"/>
    </xf>
    <xf numFmtId="185" fontId="34" fillId="5" borderId="113" xfId="0" applyNumberFormat="1" applyFont="1" applyFill="1" applyBorder="1" applyAlignment="1">
      <alignment vertical="center"/>
    </xf>
    <xf numFmtId="183" fontId="33" fillId="5" borderId="57" xfId="0" applyFont="1" applyFill="1" applyBorder="1" applyAlignment="1">
      <alignment horizontal="center" vertical="center" wrapText="1"/>
    </xf>
    <xf numFmtId="183" fontId="33" fillId="5" borderId="77" xfId="0" applyFont="1" applyFill="1" applyBorder="1" applyAlignment="1">
      <alignment horizontal="center" vertical="center" wrapText="1"/>
    </xf>
    <xf numFmtId="183" fontId="7" fillId="5" borderId="61" xfId="0" applyFont="1" applyFill="1" applyBorder="1" applyAlignment="1"/>
    <xf numFmtId="175" fontId="7" fillId="5" borderId="75" xfId="0" applyNumberFormat="1" applyFont="1" applyFill="1" applyBorder="1" applyAlignment="1"/>
    <xf numFmtId="183" fontId="33" fillId="5" borderId="55" xfId="0" applyFont="1" applyFill="1" applyBorder="1" applyAlignment="1">
      <alignment horizontal="center"/>
    </xf>
    <xf numFmtId="183" fontId="33" fillId="5" borderId="57" xfId="0" applyFont="1" applyFill="1" applyBorder="1" applyAlignment="1">
      <alignment horizontal="center" wrapText="1"/>
    </xf>
    <xf numFmtId="183" fontId="33" fillId="5" borderId="77" xfId="0" applyFont="1" applyFill="1" applyBorder="1" applyAlignment="1">
      <alignment horizontal="center" wrapText="1"/>
    </xf>
    <xf numFmtId="172" fontId="33" fillId="5" borderId="57" xfId="0" applyNumberFormat="1" applyFont="1" applyFill="1" applyBorder="1" applyAlignment="1">
      <alignment horizontal="center" wrapText="1"/>
    </xf>
    <xf numFmtId="183" fontId="7" fillId="5" borderId="30" xfId="0" applyFont="1" applyFill="1" applyBorder="1" applyAlignment="1">
      <alignment horizontal="center" wrapText="1"/>
    </xf>
    <xf numFmtId="0" fontId="0" fillId="0" borderId="1" xfId="0" applyNumberFormat="1" applyBorder="1"/>
    <xf numFmtId="0" fontId="11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wrapText="1"/>
    </xf>
    <xf numFmtId="164" fontId="0" fillId="0" borderId="1" xfId="0" applyNumberFormat="1" applyBorder="1"/>
    <xf numFmtId="6" fontId="0" fillId="0" borderId="1" xfId="0" applyNumberFormat="1" applyBorder="1"/>
    <xf numFmtId="183" fontId="0" fillId="0" borderId="1" xfId="0" applyBorder="1"/>
    <xf numFmtId="0" fontId="11" fillId="0" borderId="1" xfId="0" applyNumberFormat="1" applyFont="1" applyBorder="1"/>
    <xf numFmtId="174" fontId="33" fillId="5" borderId="108" xfId="0" applyNumberFormat="1" applyFont="1" applyFill="1" applyBorder="1" applyAlignment="1">
      <alignment horizontal="center" vertical="center" wrapText="1"/>
    </xf>
    <xf numFmtId="175" fontId="34" fillId="5" borderId="9" xfId="0" applyNumberFormat="1" applyFont="1" applyFill="1" applyBorder="1" applyAlignment="1">
      <alignment horizontal="center" vertical="center"/>
    </xf>
    <xf numFmtId="175" fontId="34" fillId="5" borderId="4" xfId="0" applyNumberFormat="1" applyFont="1" applyFill="1" applyBorder="1" applyAlignment="1">
      <alignment horizontal="center" vertical="center"/>
    </xf>
    <xf numFmtId="175" fontId="34" fillId="5" borderId="11" xfId="0" applyNumberFormat="1" applyFont="1" applyFill="1" applyBorder="1" applyAlignment="1">
      <alignment horizontal="center" vertical="center"/>
    </xf>
    <xf numFmtId="175" fontId="34" fillId="5" borderId="97" xfId="0" applyNumberFormat="1" applyFont="1" applyFill="1" applyBorder="1" applyAlignment="1">
      <alignment horizontal="center" vertical="center"/>
    </xf>
    <xf numFmtId="175" fontId="34" fillId="5" borderId="7" xfId="0" applyNumberFormat="1" applyFont="1" applyFill="1" applyBorder="1" applyAlignment="1">
      <alignment horizontal="center" vertical="center"/>
    </xf>
    <xf numFmtId="175" fontId="34" fillId="5" borderId="6" xfId="0" applyNumberFormat="1" applyFont="1" applyFill="1" applyBorder="1" applyAlignment="1">
      <alignment horizontal="center" vertical="center"/>
    </xf>
    <xf numFmtId="175" fontId="34" fillId="5" borderId="8" xfId="0" applyNumberFormat="1" applyFont="1" applyFill="1" applyBorder="1" applyAlignment="1">
      <alignment horizontal="center" vertical="center"/>
    </xf>
    <xf numFmtId="175" fontId="34" fillId="5" borderId="0" xfId="0" applyNumberFormat="1" applyFont="1" applyFill="1" applyBorder="1" applyAlignment="1">
      <alignment horizontal="center" vertical="center"/>
    </xf>
    <xf numFmtId="175" fontId="34" fillId="5" borderId="30" xfId="0" applyNumberFormat="1" applyFont="1" applyFill="1" applyBorder="1" applyAlignment="1">
      <alignment horizontal="center" vertical="center"/>
    </xf>
    <xf numFmtId="175" fontId="34" fillId="5" borderId="81" xfId="0" applyNumberFormat="1" applyFont="1" applyFill="1" applyBorder="1" applyAlignment="1">
      <alignment horizontal="center" vertical="center"/>
    </xf>
    <xf numFmtId="175" fontId="34" fillId="5" borderId="14" xfId="0" applyNumberFormat="1" applyFont="1" applyFill="1" applyBorder="1" applyAlignment="1">
      <alignment horizontal="center" vertical="center"/>
    </xf>
    <xf numFmtId="175" fontId="34" fillId="5" borderId="5" xfId="0" applyNumberFormat="1" applyFont="1" applyFill="1" applyBorder="1" applyAlignment="1">
      <alignment horizontal="center" vertical="center"/>
    </xf>
    <xf numFmtId="175" fontId="34" fillId="5" borderId="74" xfId="0" applyNumberFormat="1" applyFont="1" applyFill="1" applyBorder="1" applyAlignment="1">
      <alignment horizontal="center" vertical="center"/>
    </xf>
    <xf numFmtId="175" fontId="34" fillId="5" borderId="62" xfId="0" applyNumberFormat="1" applyFont="1" applyFill="1" applyBorder="1" applyAlignment="1">
      <alignment horizontal="center" vertical="center"/>
    </xf>
    <xf numFmtId="175" fontId="34" fillId="5" borderId="79" xfId="0" applyNumberFormat="1" applyFont="1" applyFill="1" applyBorder="1" applyAlignment="1">
      <alignment horizontal="center" vertical="center"/>
    </xf>
    <xf numFmtId="175" fontId="34" fillId="5" borderId="96" xfId="0" applyNumberFormat="1" applyFont="1" applyFill="1" applyBorder="1" applyAlignment="1">
      <alignment horizontal="center" vertical="center"/>
    </xf>
    <xf numFmtId="175" fontId="34" fillId="5" borderId="75" xfId="0" applyNumberFormat="1" applyFont="1" applyFill="1" applyBorder="1" applyAlignment="1">
      <alignment horizontal="center" vertical="center"/>
    </xf>
    <xf numFmtId="175" fontId="34" fillId="5" borderId="96" xfId="0" applyNumberFormat="1" applyFont="1" applyFill="1" applyBorder="1" applyAlignment="1">
      <alignment vertical="center"/>
    </xf>
    <xf numFmtId="175" fontId="34" fillId="5" borderId="113" xfId="0" applyNumberFormat="1" applyFont="1" applyFill="1" applyBorder="1" applyAlignment="1">
      <alignment vertical="center"/>
    </xf>
    <xf numFmtId="175" fontId="33" fillId="5" borderId="96" xfId="0" applyNumberFormat="1" applyFont="1" applyFill="1" applyBorder="1" applyAlignment="1">
      <alignment horizontal="center" vertical="center"/>
    </xf>
    <xf numFmtId="175" fontId="8" fillId="5" borderId="14" xfId="0" applyNumberFormat="1" applyFont="1" applyFill="1" applyBorder="1" applyAlignment="1">
      <alignment horizontal="center" vertical="center"/>
    </xf>
    <xf numFmtId="175" fontId="8" fillId="7" borderId="14" xfId="0" applyNumberFormat="1" applyFont="1" applyFill="1" applyBorder="1" applyAlignment="1">
      <alignment horizontal="center" vertical="center"/>
    </xf>
    <xf numFmtId="175" fontId="8" fillId="5" borderId="1" xfId="0" applyNumberFormat="1" applyFont="1" applyFill="1" applyBorder="1" applyAlignment="1">
      <alignment horizontal="center" vertical="center"/>
    </xf>
    <xf numFmtId="175" fontId="8" fillId="5" borderId="5" xfId="0" applyNumberFormat="1" applyFont="1" applyFill="1" applyBorder="1" applyAlignment="1">
      <alignment horizontal="center" vertical="center"/>
    </xf>
    <xf numFmtId="175" fontId="8" fillId="5" borderId="67" xfId="0" applyNumberFormat="1" applyFont="1" applyFill="1" applyBorder="1" applyAlignment="1">
      <alignment horizontal="center" vertical="center"/>
    </xf>
    <xf numFmtId="175" fontId="8" fillId="5" borderId="6" xfId="0" applyNumberFormat="1" applyFont="1" applyFill="1" applyBorder="1" applyAlignment="1">
      <alignment horizontal="center" vertical="center"/>
    </xf>
    <xf numFmtId="175" fontId="8" fillId="7" borderId="6" xfId="0" applyNumberFormat="1" applyFont="1" applyFill="1" applyBorder="1" applyAlignment="1">
      <alignment horizontal="center" vertical="center"/>
    </xf>
    <xf numFmtId="175" fontId="8" fillId="5" borderId="30" xfId="0" applyNumberFormat="1" applyFont="1" applyFill="1" applyBorder="1" applyAlignment="1">
      <alignment horizontal="center" vertical="center"/>
    </xf>
    <xf numFmtId="175" fontId="8" fillId="5" borderId="3" xfId="0" applyNumberFormat="1" applyFont="1" applyFill="1" applyBorder="1" applyAlignment="1">
      <alignment horizontal="center" vertical="center"/>
    </xf>
    <xf numFmtId="175" fontId="8" fillId="5" borderId="0" xfId="0" applyNumberFormat="1" applyFont="1" applyFill="1" applyBorder="1" applyAlignment="1">
      <alignment horizontal="center" vertical="center"/>
    </xf>
    <xf numFmtId="175" fontId="8" fillId="5" borderId="71" xfId="0" applyNumberFormat="1" applyFont="1" applyFill="1" applyBorder="1" applyAlignment="1">
      <alignment horizontal="center" vertical="center"/>
    </xf>
    <xf numFmtId="175" fontId="8" fillId="5" borderId="74" xfId="0" applyNumberFormat="1" applyFont="1" applyFill="1" applyBorder="1" applyAlignment="1">
      <alignment horizontal="center" vertical="center"/>
    </xf>
    <xf numFmtId="175" fontId="8" fillId="7" borderId="74" xfId="0" applyNumberFormat="1" applyFont="1" applyFill="1" applyBorder="1" applyAlignment="1">
      <alignment horizontal="center" vertical="center"/>
    </xf>
    <xf numFmtId="175" fontId="8" fillId="5" borderId="63" xfId="0" applyNumberFormat="1" applyFont="1" applyFill="1" applyBorder="1" applyAlignment="1">
      <alignment horizontal="center" vertical="center"/>
    </xf>
    <xf numFmtId="175" fontId="8" fillId="5" borderId="62" xfId="0" applyNumberFormat="1" applyFont="1" applyFill="1" applyBorder="1" applyAlignment="1">
      <alignment horizontal="center" vertical="center"/>
    </xf>
    <xf numFmtId="175" fontId="8" fillId="5" borderId="75" xfId="0" applyNumberFormat="1" applyFont="1" applyFill="1" applyBorder="1" applyAlignment="1">
      <alignment horizontal="center" vertical="center"/>
    </xf>
    <xf numFmtId="175" fontId="8" fillId="5" borderId="3" xfId="0" applyNumberFormat="1" applyFont="1" applyFill="1" applyBorder="1"/>
    <xf numFmtId="175" fontId="0" fillId="5" borderId="0" xfId="0" applyNumberFormat="1" applyFill="1" applyBorder="1"/>
    <xf numFmtId="175" fontId="8" fillId="5" borderId="2" xfId="0" applyNumberFormat="1" applyFont="1" applyFill="1" applyBorder="1"/>
    <xf numFmtId="175" fontId="8" fillId="5" borderId="1" xfId="0" applyNumberFormat="1" applyFont="1" applyFill="1" applyBorder="1"/>
    <xf numFmtId="175" fontId="8" fillId="5" borderId="14" xfId="0" applyNumberFormat="1" applyFont="1" applyFill="1" applyBorder="1"/>
    <xf numFmtId="175" fontId="7" fillId="5" borderId="1" xfId="0" applyNumberFormat="1" applyFont="1" applyFill="1" applyBorder="1"/>
    <xf numFmtId="175" fontId="8" fillId="5" borderId="27" xfId="4" applyNumberFormat="1" applyFont="1" applyFill="1" applyBorder="1" applyAlignment="1" applyProtection="1">
      <alignment horizontal="center"/>
    </xf>
    <xf numFmtId="175" fontId="8" fillId="5" borderId="3" xfId="4" applyNumberFormat="1" applyFont="1" applyFill="1" applyBorder="1" applyAlignment="1" applyProtection="1">
      <alignment horizontal="center"/>
    </xf>
    <xf numFmtId="175" fontId="8" fillId="5" borderId="31" xfId="4" applyNumberFormat="1" applyFont="1" applyFill="1" applyBorder="1" applyAlignment="1" applyProtection="1">
      <alignment horizontal="center"/>
    </xf>
    <xf numFmtId="175" fontId="8" fillId="5" borderId="32" xfId="4" applyNumberFormat="1" applyFont="1" applyFill="1" applyBorder="1" applyAlignment="1" applyProtection="1">
      <alignment horizontal="center"/>
    </xf>
    <xf numFmtId="175" fontId="8" fillId="5" borderId="28" xfId="4" applyNumberFormat="1" applyFont="1" applyFill="1" applyBorder="1" applyAlignment="1" applyProtection="1">
      <alignment horizontal="center" vertical="center"/>
    </xf>
    <xf numFmtId="175" fontId="8" fillId="5" borderId="29" xfId="4" applyNumberFormat="1" applyFont="1" applyFill="1" applyBorder="1" applyAlignment="1" applyProtection="1">
      <alignment horizontal="center" vertical="center"/>
    </xf>
    <xf numFmtId="175" fontId="8" fillId="5" borderId="27" xfId="4" applyNumberFormat="1" applyFont="1" applyFill="1" applyBorder="1" applyAlignment="1" applyProtection="1">
      <alignment horizontal="center" vertical="top"/>
    </xf>
    <xf numFmtId="175" fontId="8" fillId="5" borderId="3" xfId="4" applyNumberFormat="1" applyFont="1" applyFill="1" applyBorder="1" applyAlignment="1" applyProtection="1">
      <alignment horizontal="center" vertical="top"/>
    </xf>
    <xf numFmtId="175" fontId="8" fillId="5" borderId="33" xfId="4" applyNumberFormat="1" applyFont="1" applyFill="1" applyBorder="1" applyAlignment="1" applyProtection="1">
      <alignment horizontal="center"/>
    </xf>
    <xf numFmtId="175" fontId="8" fillId="5" borderId="34" xfId="4" applyNumberFormat="1" applyFont="1" applyFill="1" applyBorder="1" applyAlignment="1" applyProtection="1">
      <alignment horizontal="center"/>
    </xf>
    <xf numFmtId="175" fontId="8" fillId="5" borderId="27" xfId="4" applyNumberFormat="1" applyFont="1" applyFill="1" applyBorder="1" applyAlignment="1" applyProtection="1">
      <alignment horizontal="center" vertical="center"/>
    </xf>
    <xf numFmtId="175" fontId="8" fillId="5" borderId="3" xfId="4" applyNumberFormat="1" applyFont="1" applyFill="1" applyBorder="1" applyAlignment="1" applyProtection="1">
      <alignment horizontal="center" vertical="center"/>
    </xf>
    <xf numFmtId="175" fontId="8" fillId="5" borderId="90" xfId="1" applyNumberFormat="1" applyFont="1" applyFill="1" applyBorder="1" applyAlignment="1" applyProtection="1">
      <alignment horizontal="center"/>
    </xf>
    <xf numFmtId="175" fontId="8" fillId="5" borderId="90" xfId="4" applyNumberFormat="1" applyFont="1" applyFill="1" applyBorder="1" applyAlignment="1" applyProtection="1">
      <alignment horizontal="center"/>
    </xf>
    <xf numFmtId="175" fontId="8" fillId="5" borderId="92" xfId="1" applyNumberFormat="1" applyFont="1" applyFill="1" applyBorder="1" applyAlignment="1" applyProtection="1">
      <alignment horizontal="center"/>
    </xf>
    <xf numFmtId="175" fontId="8" fillId="5" borderId="92" xfId="4" applyNumberFormat="1" applyFont="1" applyFill="1" applyBorder="1" applyAlignment="1" applyProtection="1">
      <alignment horizontal="center"/>
    </xf>
    <xf numFmtId="175" fontId="8" fillId="5" borderId="91" xfId="4" applyNumberFormat="1" applyFont="1" applyFill="1" applyBorder="1" applyAlignment="1" applyProtection="1">
      <alignment horizontal="center" vertical="center"/>
    </xf>
    <xf numFmtId="175" fontId="8" fillId="5" borderId="91" xfId="1" applyNumberFormat="1" applyFont="1" applyFill="1" applyBorder="1" applyAlignment="1" applyProtection="1">
      <alignment horizontal="center" vertical="center"/>
    </xf>
    <xf numFmtId="175" fontId="8" fillId="5" borderId="90" xfId="1" applyNumberFormat="1" applyFont="1" applyFill="1" applyBorder="1" applyAlignment="1" applyProtection="1">
      <alignment horizontal="center" vertical="top"/>
    </xf>
    <xf numFmtId="175" fontId="8" fillId="5" borderId="90" xfId="4" applyNumberFormat="1" applyFont="1" applyFill="1" applyBorder="1" applyAlignment="1" applyProtection="1">
      <alignment horizontal="center" vertical="top"/>
    </xf>
    <xf numFmtId="175" fontId="8" fillId="5" borderId="93" xfId="1" applyNumberFormat="1" applyFont="1" applyFill="1" applyBorder="1" applyAlignment="1" applyProtection="1">
      <alignment horizontal="center"/>
    </xf>
    <xf numFmtId="175" fontId="8" fillId="5" borderId="93" xfId="4" applyNumberFormat="1" applyFont="1" applyFill="1" applyBorder="1" applyAlignment="1" applyProtection="1">
      <alignment horizontal="center"/>
    </xf>
    <xf numFmtId="175" fontId="8" fillId="5" borderId="94" xfId="1" applyNumberFormat="1" applyFont="1" applyFill="1" applyBorder="1" applyAlignment="1" applyProtection="1">
      <alignment horizontal="center"/>
    </xf>
    <xf numFmtId="175" fontId="8" fillId="5" borderId="94" xfId="4" applyNumberFormat="1" applyFont="1" applyFill="1" applyBorder="1" applyAlignment="1" applyProtection="1">
      <alignment horizontal="center"/>
    </xf>
    <xf numFmtId="175" fontId="0" fillId="5" borderId="9" xfId="0" applyNumberFormat="1" applyFill="1" applyBorder="1"/>
    <xf numFmtId="175" fontId="0" fillId="5" borderId="12" xfId="0" applyNumberFormat="1" applyFill="1" applyBorder="1"/>
    <xf numFmtId="175" fontId="0" fillId="5" borderId="11" xfId="0" applyNumberFormat="1" applyFill="1" applyBorder="1"/>
    <xf numFmtId="175" fontId="0" fillId="0" borderId="12" xfId="0" applyNumberFormat="1" applyBorder="1"/>
    <xf numFmtId="175" fontId="0" fillId="0" borderId="4" xfId="0" applyNumberFormat="1" applyBorder="1"/>
    <xf numFmtId="175" fontId="0" fillId="0" borderId="11" xfId="0" applyNumberFormat="1" applyBorder="1"/>
    <xf numFmtId="175" fontId="0" fillId="5" borderId="2" xfId="0" applyNumberFormat="1" applyFill="1" applyBorder="1"/>
    <xf numFmtId="175" fontId="0" fillId="5" borderId="3" xfId="0" applyNumberFormat="1" applyFill="1" applyBorder="1"/>
    <xf numFmtId="175" fontId="0" fillId="5" borderId="13" xfId="0" applyNumberFormat="1" applyFill="1" applyBorder="1"/>
    <xf numFmtId="175" fontId="0" fillId="0" borderId="3" xfId="0" applyNumberFormat="1" applyBorder="1"/>
    <xf numFmtId="175" fontId="0" fillId="0" borderId="13" xfId="0" applyNumberFormat="1" applyBorder="1"/>
    <xf numFmtId="175" fontId="8" fillId="5" borderId="2" xfId="1" applyNumberFormat="1" applyFont="1" applyFill="1" applyBorder="1" applyAlignment="1">
      <alignment horizontal="right" vertical="center"/>
    </xf>
    <xf numFmtId="175" fontId="8" fillId="5" borderId="3" xfId="1" applyNumberFormat="1" applyFont="1" applyFill="1" applyBorder="1" applyAlignment="1">
      <alignment horizontal="right" vertical="center"/>
    </xf>
    <xf numFmtId="175" fontId="8" fillId="5" borderId="13" xfId="1" applyNumberFormat="1" applyFont="1" applyFill="1" applyBorder="1" applyAlignment="1">
      <alignment horizontal="right" vertical="center"/>
    </xf>
    <xf numFmtId="175" fontId="8" fillId="0" borderId="3" xfId="1" applyNumberFormat="1" applyFont="1" applyFill="1" applyBorder="1" applyAlignment="1">
      <alignment horizontal="center" vertical="center"/>
    </xf>
    <xf numFmtId="175" fontId="8" fillId="0" borderId="0" xfId="1" applyNumberFormat="1" applyFont="1" applyFill="1" applyBorder="1" applyAlignment="1">
      <alignment horizontal="center" vertical="center"/>
    </xf>
    <xf numFmtId="175" fontId="8" fillId="0" borderId="13" xfId="1" applyNumberFormat="1" applyFont="1" applyFill="1" applyBorder="1" applyAlignment="1">
      <alignment horizontal="center" vertical="center"/>
    </xf>
    <xf numFmtId="175" fontId="8" fillId="5" borderId="2" xfId="1" applyNumberFormat="1" applyFont="1" applyFill="1" applyBorder="1" applyAlignment="1">
      <alignment horizontal="right" vertical="center" wrapText="1"/>
    </xf>
    <xf numFmtId="175" fontId="8" fillId="5" borderId="13" xfId="1" applyNumberFormat="1" applyFont="1" applyFill="1" applyBorder="1" applyAlignment="1">
      <alignment horizontal="right" vertical="center" wrapText="1"/>
    </xf>
    <xf numFmtId="175" fontId="8" fillId="0" borderId="3" xfId="0" applyNumberFormat="1" applyFont="1" applyFill="1" applyBorder="1" applyAlignment="1" applyProtection="1">
      <alignment horizontal="center"/>
      <protection locked="0"/>
    </xf>
    <xf numFmtId="175" fontId="8" fillId="0" borderId="0" xfId="0" applyNumberFormat="1" applyFont="1" applyFill="1" applyBorder="1" applyAlignment="1" applyProtection="1">
      <alignment horizontal="center"/>
      <protection locked="0"/>
    </xf>
    <xf numFmtId="175" fontId="8" fillId="0" borderId="3" xfId="1" applyNumberFormat="1" applyFont="1" applyFill="1" applyBorder="1" applyAlignment="1">
      <alignment horizontal="center" vertical="center" wrapText="1"/>
    </xf>
    <xf numFmtId="175" fontId="8" fillId="0" borderId="13" xfId="1" applyNumberFormat="1" applyFont="1" applyFill="1" applyBorder="1" applyAlignment="1">
      <alignment horizontal="center" vertical="center" wrapText="1"/>
    </xf>
    <xf numFmtId="175" fontId="8" fillId="5" borderId="3" xfId="1" applyNumberFormat="1" applyFont="1" applyFill="1" applyBorder="1" applyAlignment="1">
      <alignment horizontal="right" vertical="center" wrapText="1"/>
    </xf>
    <xf numFmtId="175" fontId="8" fillId="0" borderId="0" xfId="1" applyNumberFormat="1" applyFont="1" applyFill="1" applyBorder="1" applyAlignment="1">
      <alignment horizontal="center" vertical="center" wrapText="1"/>
    </xf>
    <xf numFmtId="175" fontId="7" fillId="5" borderId="1" xfId="0" applyNumberFormat="1" applyFont="1" applyFill="1" applyBorder="1" applyAlignment="1">
      <alignment horizontal="center" vertical="center"/>
    </xf>
    <xf numFmtId="175" fontId="7" fillId="0" borderId="1" xfId="0" applyNumberFormat="1" applyFont="1" applyFill="1" applyBorder="1" applyAlignment="1">
      <alignment horizontal="center" vertical="center"/>
    </xf>
    <xf numFmtId="175" fontId="0" fillId="5" borderId="4" xfId="0" applyNumberFormat="1" applyFill="1" applyBorder="1"/>
    <xf numFmtId="175" fontId="8" fillId="5" borderId="3" xfId="1" applyNumberFormat="1" applyFont="1" applyFill="1" applyBorder="1" applyAlignment="1">
      <alignment horizontal="center" vertical="center"/>
    </xf>
    <xf numFmtId="175" fontId="8" fillId="5" borderId="0" xfId="1" applyNumberFormat="1" applyFont="1" applyFill="1" applyBorder="1" applyAlignment="1">
      <alignment horizontal="center" vertical="center"/>
    </xf>
    <xf numFmtId="175" fontId="8" fillId="5" borderId="13" xfId="1" applyNumberFormat="1" applyFont="1" applyFill="1" applyBorder="1" applyAlignment="1">
      <alignment horizontal="center" vertical="center"/>
    </xf>
    <xf numFmtId="175" fontId="8" fillId="5" borderId="3" xfId="0" applyNumberFormat="1" applyFont="1" applyFill="1" applyBorder="1" applyAlignment="1" applyProtection="1">
      <alignment horizontal="center"/>
      <protection locked="0"/>
    </xf>
    <xf numFmtId="175" fontId="8" fillId="5" borderId="0" xfId="0" applyNumberFormat="1" applyFont="1" applyFill="1" applyBorder="1" applyAlignment="1" applyProtection="1">
      <alignment horizontal="center"/>
      <protection locked="0"/>
    </xf>
    <xf numFmtId="175" fontId="8" fillId="5" borderId="3" xfId="1" applyNumberFormat="1" applyFont="1" applyFill="1" applyBorder="1" applyAlignment="1">
      <alignment horizontal="center" vertical="center" wrapText="1"/>
    </xf>
    <xf numFmtId="175" fontId="8" fillId="5" borderId="13" xfId="1" applyNumberFormat="1" applyFont="1" applyFill="1" applyBorder="1" applyAlignment="1">
      <alignment horizontal="center" vertical="center" wrapText="1"/>
    </xf>
    <xf numFmtId="175" fontId="8" fillId="5" borderId="0" xfId="1" applyNumberFormat="1" applyFont="1" applyFill="1" applyBorder="1" applyAlignment="1">
      <alignment horizontal="center" vertical="center" wrapText="1"/>
    </xf>
    <xf numFmtId="183" fontId="7" fillId="6" borderId="22" xfId="4" applyFont="1" applyFill="1" applyBorder="1" applyProtection="1"/>
    <xf numFmtId="183" fontId="7" fillId="6" borderId="17" xfId="4" applyFont="1" applyFill="1" applyBorder="1" applyAlignment="1" applyProtection="1">
      <alignment horizontal="left"/>
    </xf>
    <xf numFmtId="169" fontId="7" fillId="6" borderId="17" xfId="1" applyNumberFormat="1" applyFont="1" applyFill="1" applyBorder="1" applyProtection="1"/>
    <xf numFmtId="183" fontId="7" fillId="6" borderId="3" xfId="4" quotePrefix="1" applyFont="1" applyFill="1" applyBorder="1" applyAlignment="1" applyProtection="1">
      <alignment horizontal="center"/>
    </xf>
    <xf numFmtId="183" fontId="7" fillId="6" borderId="3" xfId="4" applyFont="1" applyFill="1" applyBorder="1" applyAlignment="1" applyProtection="1">
      <alignment horizontal="center"/>
    </xf>
    <xf numFmtId="183" fontId="7" fillId="6" borderId="29" xfId="4" applyFont="1" applyFill="1" applyBorder="1" applyAlignment="1" applyProtection="1">
      <alignment horizontal="center" vertical="center"/>
    </xf>
    <xf numFmtId="183" fontId="7" fillId="6" borderId="35" xfId="4" applyFont="1" applyFill="1" applyBorder="1" applyAlignment="1" applyProtection="1">
      <alignment horizontal="center" vertical="center"/>
    </xf>
    <xf numFmtId="169" fontId="7" fillId="6" borderId="35" xfId="1" applyNumberFormat="1" applyFont="1" applyFill="1" applyBorder="1" applyAlignment="1" applyProtection="1">
      <alignment horizontal="center" vertical="center"/>
    </xf>
    <xf numFmtId="173" fontId="8" fillId="6" borderId="3" xfId="4" applyNumberFormat="1" applyFont="1" applyFill="1" applyBorder="1" applyAlignment="1" applyProtection="1">
      <alignment horizontal="center"/>
    </xf>
    <xf numFmtId="173" fontId="8" fillId="6" borderId="36" xfId="4" applyNumberFormat="1" applyFont="1" applyFill="1" applyBorder="1" applyAlignment="1" applyProtection="1">
      <alignment horizontal="center"/>
    </xf>
    <xf numFmtId="173" fontId="8" fillId="6" borderId="0" xfId="1" applyNumberFormat="1" applyFont="1" applyFill="1" applyBorder="1" applyAlignment="1" applyProtection="1">
      <alignment horizontal="center"/>
    </xf>
    <xf numFmtId="175" fontId="8" fillId="6" borderId="3" xfId="4" applyNumberFormat="1" applyFont="1" applyFill="1" applyBorder="1" applyAlignment="1" applyProtection="1">
      <alignment horizontal="center"/>
    </xf>
    <xf numFmtId="175" fontId="8" fillId="6" borderId="36" xfId="4" applyNumberFormat="1" applyFont="1" applyFill="1" applyBorder="1" applyAlignment="1" applyProtection="1">
      <alignment horizontal="center"/>
    </xf>
    <xf numFmtId="175" fontId="8" fillId="6" borderId="32" xfId="4" applyNumberFormat="1" applyFont="1" applyFill="1" applyBorder="1" applyAlignment="1" applyProtection="1">
      <alignment horizontal="center"/>
    </xf>
    <xf numFmtId="175" fontId="8" fillId="6" borderId="37" xfId="4" applyNumberFormat="1" applyFont="1" applyFill="1" applyBorder="1" applyAlignment="1" applyProtection="1">
      <alignment horizontal="center"/>
    </xf>
    <xf numFmtId="175" fontId="8" fillId="6" borderId="29" xfId="4" applyNumberFormat="1" applyFont="1" applyFill="1" applyBorder="1" applyAlignment="1" applyProtection="1">
      <alignment horizontal="center" vertical="center"/>
    </xf>
    <xf numFmtId="175" fontId="8" fillId="6" borderId="38" xfId="4" applyNumberFormat="1" applyFont="1" applyFill="1" applyBorder="1" applyAlignment="1" applyProtection="1">
      <alignment horizontal="center"/>
    </xf>
    <xf numFmtId="175" fontId="8" fillId="6" borderId="39" xfId="4" applyNumberFormat="1" applyFont="1" applyFill="1" applyBorder="1" applyAlignment="1" applyProtection="1">
      <alignment horizontal="center"/>
    </xf>
    <xf numFmtId="175" fontId="8" fillId="6" borderId="40" xfId="4" applyNumberFormat="1" applyFont="1" applyFill="1" applyBorder="1" applyAlignment="1" applyProtection="1">
      <alignment horizontal="center"/>
    </xf>
    <xf numFmtId="175" fontId="8" fillId="6" borderId="3" xfId="4" applyNumberFormat="1" applyFont="1" applyFill="1" applyBorder="1" applyAlignment="1" applyProtection="1">
      <alignment horizontal="center" vertical="center"/>
    </xf>
    <xf numFmtId="175" fontId="8" fillId="6" borderId="42" xfId="4" applyNumberFormat="1" applyFont="1" applyFill="1" applyBorder="1" applyAlignment="1" applyProtection="1">
      <alignment horizontal="center"/>
    </xf>
    <xf numFmtId="175" fontId="8" fillId="6" borderId="3" xfId="4" applyNumberFormat="1" applyFont="1" applyFill="1" applyBorder="1" applyAlignment="1" applyProtection="1">
      <alignment horizontal="center" vertical="top"/>
    </xf>
    <xf numFmtId="175" fontId="8" fillId="6" borderId="36" xfId="4" applyNumberFormat="1" applyFont="1" applyFill="1" applyBorder="1" applyAlignment="1" applyProtection="1">
      <alignment horizontal="center" vertical="top"/>
    </xf>
    <xf numFmtId="175" fontId="8" fillId="6" borderId="34" xfId="4" applyNumberFormat="1" applyFont="1" applyFill="1" applyBorder="1" applyAlignment="1" applyProtection="1">
      <alignment horizontal="center"/>
    </xf>
    <xf numFmtId="175" fontId="8" fillId="6" borderId="15" xfId="4" applyNumberFormat="1" applyFont="1" applyFill="1" applyBorder="1" applyAlignment="1" applyProtection="1">
      <alignment horizontal="center"/>
    </xf>
    <xf numFmtId="168" fontId="8" fillId="6" borderId="34" xfId="4" applyNumberFormat="1" applyFont="1" applyFill="1" applyBorder="1" applyAlignment="1" applyProtection="1">
      <alignment horizontal="center"/>
    </xf>
    <xf numFmtId="168" fontId="8" fillId="6" borderId="41" xfId="4" applyNumberFormat="1" applyFont="1" applyFill="1" applyBorder="1" applyAlignment="1" applyProtection="1">
      <alignment horizontal="center"/>
    </xf>
    <xf numFmtId="178" fontId="8" fillId="6" borderId="15" xfId="1" applyNumberFormat="1" applyFont="1" applyFill="1" applyBorder="1" applyAlignment="1" applyProtection="1">
      <alignment horizontal="center"/>
    </xf>
    <xf numFmtId="49" fontId="8" fillId="0" borderId="2" xfId="0" applyNumberFormat="1" applyFont="1" applyFill="1" applyBorder="1" applyAlignment="1">
      <alignment horizontal="left" vertical="center"/>
    </xf>
    <xf numFmtId="172" fontId="34" fillId="5" borderId="4" xfId="0" applyNumberFormat="1" applyFont="1" applyFill="1" applyBorder="1" applyAlignment="1">
      <alignment horizontal="center" vertical="center"/>
    </xf>
    <xf numFmtId="172" fontId="34" fillId="5" borderId="7" xfId="0" applyNumberFormat="1" applyFont="1" applyFill="1" applyBorder="1" applyAlignment="1">
      <alignment horizontal="center" vertical="center"/>
    </xf>
    <xf numFmtId="183" fontId="38" fillId="0" borderId="0" xfId="0" applyFont="1"/>
    <xf numFmtId="0" fontId="39" fillId="0" borderId="0" xfId="7" applyFont="1"/>
    <xf numFmtId="0" fontId="4" fillId="0" borderId="0" xfId="7"/>
    <xf numFmtId="171" fontId="4" fillId="0" borderId="0" xfId="8" applyNumberFormat="1" applyFont="1"/>
    <xf numFmtId="0" fontId="37" fillId="0" borderId="0" xfId="7" applyFont="1"/>
    <xf numFmtId="0" fontId="37" fillId="0" borderId="62" xfId="7" applyFont="1" applyBorder="1" applyAlignment="1"/>
    <xf numFmtId="0" fontId="37" fillId="8" borderId="115" xfId="7" applyNumberFormat="1" applyFont="1" applyFill="1" applyBorder="1"/>
    <xf numFmtId="0" fontId="37" fillId="8" borderId="56" xfId="7" applyNumberFormat="1" applyFont="1" applyFill="1" applyBorder="1"/>
    <xf numFmtId="175" fontId="37" fillId="8" borderId="115" xfId="8" applyNumberFormat="1" applyFont="1" applyFill="1" applyBorder="1"/>
    <xf numFmtId="175" fontId="37" fillId="8" borderId="56" xfId="8" applyNumberFormat="1" applyFont="1" applyFill="1" applyBorder="1"/>
    <xf numFmtId="175" fontId="37" fillId="8" borderId="58" xfId="8" applyNumberFormat="1" applyFont="1" applyFill="1" applyBorder="1"/>
    <xf numFmtId="0" fontId="4" fillId="0" borderId="68" xfId="7" applyNumberFormat="1" applyBorder="1"/>
    <xf numFmtId="0" fontId="4" fillId="0" borderId="0" xfId="7" applyNumberFormat="1" applyFont="1" applyFill="1" applyBorder="1"/>
    <xf numFmtId="175" fontId="4" fillId="0" borderId="68" xfId="8" applyNumberFormat="1" applyFont="1" applyFill="1" applyBorder="1"/>
    <xf numFmtId="175" fontId="4" fillId="0" borderId="0" xfId="8" applyNumberFormat="1" applyFont="1" applyFill="1" applyBorder="1"/>
    <xf numFmtId="175" fontId="4" fillId="0" borderId="78" xfId="8" applyNumberFormat="1" applyFont="1" applyFill="1" applyBorder="1"/>
    <xf numFmtId="0" fontId="40" fillId="0" borderId="68" xfId="7" applyNumberFormat="1" applyFont="1" applyBorder="1"/>
    <xf numFmtId="175" fontId="4" fillId="0" borderId="68" xfId="7" applyNumberFormat="1" applyFont="1" applyBorder="1"/>
    <xf numFmtId="175" fontId="4" fillId="0" borderId="0" xfId="7" applyNumberFormat="1" applyFont="1" applyBorder="1"/>
    <xf numFmtId="0" fontId="4" fillId="0" borderId="116" xfId="7" applyNumberFormat="1" applyBorder="1"/>
    <xf numFmtId="0" fontId="4" fillId="0" borderId="81" xfId="7" applyNumberFormat="1" applyFont="1" applyFill="1" applyBorder="1"/>
    <xf numFmtId="0" fontId="37" fillId="0" borderId="68" xfId="7" applyNumberFormat="1" applyFont="1" applyBorder="1"/>
    <xf numFmtId="0" fontId="4" fillId="0" borderId="0" xfId="7" applyNumberFormat="1"/>
    <xf numFmtId="175" fontId="37" fillId="0" borderId="69" xfId="7" applyNumberFormat="1" applyFont="1" applyBorder="1"/>
    <xf numFmtId="175" fontId="37" fillId="0" borderId="4" xfId="7" applyNumberFormat="1" applyFont="1" applyBorder="1"/>
    <xf numFmtId="175" fontId="37" fillId="0" borderId="97" xfId="7" applyNumberFormat="1" applyFont="1" applyBorder="1"/>
    <xf numFmtId="0" fontId="37" fillId="0" borderId="0" xfId="7" applyNumberFormat="1" applyFont="1" applyBorder="1"/>
    <xf numFmtId="175" fontId="37" fillId="0" borderId="68" xfId="7" applyNumberFormat="1" applyFont="1" applyBorder="1"/>
    <xf numFmtId="175" fontId="37" fillId="0" borderId="0" xfId="7" applyNumberFormat="1" applyFont="1" applyBorder="1"/>
    <xf numFmtId="175" fontId="37" fillId="0" borderId="78" xfId="7" applyNumberFormat="1" applyFont="1" applyBorder="1"/>
    <xf numFmtId="175" fontId="37" fillId="0" borderId="68" xfId="8" applyNumberFormat="1" applyFont="1" applyBorder="1"/>
    <xf numFmtId="175" fontId="37" fillId="0" borderId="0" xfId="8" applyNumberFormat="1" applyFont="1" applyBorder="1"/>
    <xf numFmtId="175" fontId="37" fillId="0" borderId="78" xfId="8" applyNumberFormat="1" applyFont="1" applyBorder="1"/>
    <xf numFmtId="0" fontId="37" fillId="0" borderId="72" xfId="7" applyNumberFormat="1" applyFont="1" applyBorder="1"/>
    <xf numFmtId="0" fontId="4" fillId="0" borderId="83" xfId="7" applyNumberFormat="1" applyBorder="1"/>
    <xf numFmtId="175" fontId="37" fillId="0" borderId="72" xfId="7" applyNumberFormat="1" applyFont="1" applyBorder="1"/>
    <xf numFmtId="175" fontId="37" fillId="0" borderId="5" xfId="7" applyNumberFormat="1" applyFont="1" applyBorder="1"/>
    <xf numFmtId="175" fontId="37" fillId="0" borderId="83" xfId="7" applyNumberFormat="1" applyFont="1" applyBorder="1"/>
    <xf numFmtId="0" fontId="4" fillId="0" borderId="0" xfId="7" applyNumberFormat="1" applyFont="1" applyBorder="1"/>
    <xf numFmtId="175" fontId="4" fillId="0" borderId="78" xfId="7" applyNumberFormat="1" applyFont="1" applyBorder="1"/>
    <xf numFmtId="0" fontId="4" fillId="0" borderId="68" xfId="7" applyNumberFormat="1" applyFill="1" applyBorder="1"/>
    <xf numFmtId="175" fontId="4" fillId="0" borderId="68" xfId="7" applyNumberFormat="1" applyFont="1" applyFill="1" applyBorder="1"/>
    <xf numFmtId="175" fontId="4" fillId="0" borderId="0" xfId="7" applyNumberFormat="1" applyFont="1" applyFill="1" applyBorder="1"/>
    <xf numFmtId="175" fontId="4" fillId="0" borderId="78" xfId="7" applyNumberFormat="1" applyFont="1" applyFill="1" applyBorder="1"/>
    <xf numFmtId="0" fontId="4" fillId="0" borderId="7" xfId="7" applyNumberFormat="1" applyFont="1" applyBorder="1"/>
    <xf numFmtId="175" fontId="4" fillId="0" borderId="116" xfId="7" applyNumberFormat="1" applyFont="1" applyBorder="1"/>
    <xf numFmtId="175" fontId="4" fillId="0" borderId="7" xfId="7" applyNumberFormat="1" applyFont="1" applyBorder="1"/>
    <xf numFmtId="175" fontId="4" fillId="0" borderId="81" xfId="7" applyNumberFormat="1" applyFont="1" applyBorder="1"/>
    <xf numFmtId="175" fontId="4" fillId="0" borderId="81" xfId="8" applyNumberFormat="1" applyFont="1" applyFill="1" applyBorder="1"/>
    <xf numFmtId="0" fontId="37" fillId="0" borderId="116" xfId="7" applyNumberFormat="1" applyFont="1" applyBorder="1"/>
    <xf numFmtId="175" fontId="37" fillId="0" borderId="116" xfId="7" applyNumberFormat="1" applyFont="1" applyBorder="1"/>
    <xf numFmtId="175" fontId="37" fillId="0" borderId="7" xfId="7" applyNumberFormat="1" applyFont="1" applyBorder="1"/>
    <xf numFmtId="0" fontId="37" fillId="0" borderId="68" xfId="8" applyNumberFormat="1" applyFont="1" applyBorder="1" applyAlignment="1"/>
    <xf numFmtId="0" fontId="4" fillId="0" borderId="0" xfId="7" applyNumberFormat="1" applyBorder="1"/>
    <xf numFmtId="171" fontId="37" fillId="0" borderId="116" xfId="8" applyNumberFormat="1" applyFont="1" applyBorder="1"/>
    <xf numFmtId="171" fontId="37" fillId="0" borderId="7" xfId="8" applyNumberFormat="1" applyFont="1" applyBorder="1"/>
    <xf numFmtId="171" fontId="37" fillId="0" borderId="81" xfId="8" applyNumberFormat="1" applyFont="1" applyBorder="1"/>
    <xf numFmtId="0" fontId="37" fillId="8" borderId="72" xfId="7" applyNumberFormat="1" applyFont="1" applyFill="1" applyBorder="1"/>
    <xf numFmtId="0" fontId="4" fillId="8" borderId="83" xfId="8" applyNumberFormat="1" applyFont="1" applyFill="1" applyBorder="1"/>
    <xf numFmtId="171" fontId="37" fillId="8" borderId="72" xfId="8" applyNumberFormat="1" applyFont="1" applyFill="1" applyBorder="1"/>
    <xf numFmtId="171" fontId="37" fillId="8" borderId="5" xfId="8" applyNumberFormat="1" applyFont="1" applyFill="1" applyBorder="1"/>
    <xf numFmtId="171" fontId="37" fillId="8" borderId="83" xfId="8" applyNumberFormat="1" applyFont="1" applyFill="1" applyBorder="1"/>
    <xf numFmtId="0" fontId="4" fillId="0" borderId="68" xfId="8" applyNumberFormat="1" applyFont="1" applyBorder="1"/>
    <xf numFmtId="0" fontId="4" fillId="0" borderId="68" xfId="7" applyBorder="1"/>
    <xf numFmtId="0" fontId="4" fillId="0" borderId="0" xfId="7" applyBorder="1"/>
    <xf numFmtId="0" fontId="4" fillId="0" borderId="78" xfId="7" applyBorder="1"/>
    <xf numFmtId="171" fontId="4" fillId="0" borderId="68" xfId="8" applyNumberFormat="1" applyFont="1" applyBorder="1"/>
    <xf numFmtId="171" fontId="4" fillId="0" borderId="0" xfId="8" applyNumberFormat="1" applyFont="1" applyBorder="1"/>
    <xf numFmtId="171" fontId="4" fillId="0" borderId="78" xfId="8" applyNumberFormat="1" applyFont="1" applyBorder="1"/>
    <xf numFmtId="0" fontId="40" fillId="0" borderId="68" xfId="8" applyNumberFormat="1" applyFont="1" applyBorder="1"/>
    <xf numFmtId="175" fontId="4" fillId="0" borderId="68" xfId="7" applyNumberFormat="1" applyBorder="1"/>
    <xf numFmtId="175" fontId="4" fillId="0" borderId="0" xfId="7" applyNumberFormat="1" applyBorder="1"/>
    <xf numFmtId="0" fontId="4" fillId="9" borderId="68" xfId="8" applyNumberFormat="1" applyFont="1" applyFill="1" applyBorder="1"/>
    <xf numFmtId="0" fontId="4" fillId="9" borderId="0" xfId="7" applyNumberFormat="1" applyFont="1" applyFill="1" applyBorder="1"/>
    <xf numFmtId="175" fontId="4" fillId="9" borderId="68" xfId="7" applyNumberFormat="1" applyFill="1" applyBorder="1"/>
    <xf numFmtId="175" fontId="4" fillId="9" borderId="0" xfId="7" applyNumberFormat="1" applyFill="1" applyBorder="1"/>
    <xf numFmtId="175" fontId="4" fillId="9" borderId="78" xfId="8" applyNumberFormat="1" applyFont="1" applyFill="1" applyBorder="1"/>
    <xf numFmtId="175" fontId="4" fillId="9" borderId="68" xfId="7" applyNumberFormat="1" applyFont="1" applyFill="1" applyBorder="1"/>
    <xf numFmtId="175" fontId="4" fillId="9" borderId="0" xfId="7" applyNumberFormat="1" applyFont="1" applyFill="1" applyBorder="1"/>
    <xf numFmtId="0" fontId="4" fillId="0" borderId="116" xfId="8" applyNumberFormat="1" applyFont="1" applyBorder="1"/>
    <xf numFmtId="175" fontId="4" fillId="0" borderId="116" xfId="7" applyNumberFormat="1" applyBorder="1"/>
    <xf numFmtId="175" fontId="4" fillId="0" borderId="7" xfId="7" applyNumberFormat="1" applyBorder="1"/>
    <xf numFmtId="0" fontId="37" fillId="0" borderId="68" xfId="8" applyNumberFormat="1" applyFont="1" applyBorder="1"/>
    <xf numFmtId="175" fontId="4" fillId="0" borderId="78" xfId="7" applyNumberFormat="1" applyBorder="1"/>
    <xf numFmtId="175" fontId="4" fillId="0" borderId="68" xfId="8" applyNumberFormat="1" applyFont="1" applyBorder="1"/>
    <xf numFmtId="175" fontId="4" fillId="0" borderId="0" xfId="8" applyNumberFormat="1" applyFont="1" applyBorder="1"/>
    <xf numFmtId="175" fontId="4" fillId="0" borderId="78" xfId="8" applyNumberFormat="1" applyFont="1" applyBorder="1"/>
    <xf numFmtId="0" fontId="37" fillId="0" borderId="116" xfId="8" applyNumberFormat="1" applyFont="1" applyBorder="1"/>
    <xf numFmtId="0" fontId="37" fillId="0" borderId="72" xfId="8" applyNumberFormat="1" applyFont="1" applyBorder="1"/>
    <xf numFmtId="0" fontId="4" fillId="0" borderId="5" xfId="7" applyNumberFormat="1" applyBorder="1"/>
    <xf numFmtId="0" fontId="37" fillId="8" borderId="72" xfId="8" applyNumberFormat="1" applyFont="1" applyFill="1" applyBorder="1"/>
    <xf numFmtId="0" fontId="4" fillId="8" borderId="5" xfId="7" applyNumberFormat="1" applyFill="1" applyBorder="1"/>
    <xf numFmtId="175" fontId="37" fillId="8" borderId="72" xfId="7" applyNumberFormat="1" applyFont="1" applyFill="1" applyBorder="1"/>
    <xf numFmtId="175" fontId="37" fillId="8" borderId="5" xfId="7" applyNumberFormat="1" applyFont="1" applyFill="1" applyBorder="1"/>
    <xf numFmtId="175" fontId="37" fillId="8" borderId="83" xfId="7" applyNumberFormat="1" applyFont="1" applyFill="1" applyBorder="1"/>
    <xf numFmtId="0" fontId="4" fillId="0" borderId="72" xfId="7" applyNumberFormat="1" applyBorder="1"/>
    <xf numFmtId="0" fontId="37" fillId="8" borderId="117" xfId="7" applyNumberFormat="1" applyFont="1" applyFill="1" applyBorder="1"/>
    <xf numFmtId="0" fontId="37" fillId="8" borderId="118" xfId="7" applyNumberFormat="1" applyFont="1" applyFill="1" applyBorder="1"/>
    <xf numFmtId="171" fontId="37" fillId="8" borderId="119" xfId="8" applyNumberFormat="1" applyFont="1" applyFill="1" applyBorder="1"/>
    <xf numFmtId="171" fontId="37" fillId="8" borderId="118" xfId="8" applyNumberFormat="1" applyFont="1" applyFill="1" applyBorder="1"/>
    <xf numFmtId="171" fontId="37" fillId="8" borderId="120" xfId="8" applyNumberFormat="1" applyFont="1" applyFill="1" applyBorder="1"/>
    <xf numFmtId="43" fontId="4" fillId="0" borderId="0" xfId="7" applyNumberFormat="1"/>
    <xf numFmtId="0" fontId="4" fillId="0" borderId="121" xfId="7" applyBorder="1"/>
    <xf numFmtId="171" fontId="4" fillId="0" borderId="121" xfId="8" applyNumberFormat="1" applyFont="1" applyBorder="1"/>
    <xf numFmtId="0" fontId="40" fillId="0" borderId="0" xfId="7" applyNumberFormat="1" applyFont="1" applyBorder="1"/>
    <xf numFmtId="0" fontId="4" fillId="0" borderId="7" xfId="7" applyNumberFormat="1" applyBorder="1"/>
    <xf numFmtId="0" fontId="37" fillId="0" borderId="5" xfId="7" applyNumberFormat="1" applyFont="1" applyBorder="1"/>
    <xf numFmtId="0" fontId="4" fillId="0" borderId="0" xfId="7" applyNumberFormat="1" applyFill="1" applyBorder="1"/>
    <xf numFmtId="0" fontId="37" fillId="0" borderId="0" xfId="8" applyNumberFormat="1" applyFont="1" applyBorder="1" applyAlignment="1"/>
    <xf numFmtId="0" fontId="37" fillId="8" borderId="5" xfId="7" applyNumberFormat="1" applyFont="1" applyFill="1" applyBorder="1"/>
    <xf numFmtId="0" fontId="4" fillId="0" borderId="0" xfId="8" applyNumberFormat="1" applyFont="1" applyBorder="1"/>
    <xf numFmtId="0" fontId="40" fillId="0" borderId="0" xfId="8" applyNumberFormat="1" applyFont="1" applyBorder="1"/>
    <xf numFmtId="0" fontId="4" fillId="9" borderId="0" xfId="8" applyNumberFormat="1" applyFont="1" applyFill="1" applyBorder="1"/>
    <xf numFmtId="0" fontId="4" fillId="0" borderId="7" xfId="8" applyNumberFormat="1" applyFont="1" applyBorder="1"/>
    <xf numFmtId="0" fontId="37" fillId="0" borderId="0" xfId="8" applyNumberFormat="1" applyFont="1" applyBorder="1"/>
    <xf numFmtId="0" fontId="37" fillId="0" borderId="5" xfId="8" applyNumberFormat="1" applyFont="1" applyBorder="1"/>
    <xf numFmtId="0" fontId="37" fillId="8" borderId="5" xfId="8" applyNumberFormat="1" applyFont="1" applyFill="1" applyBorder="1"/>
    <xf numFmtId="175" fontId="3" fillId="0" borderId="68" xfId="7" applyNumberFormat="1" applyFont="1" applyBorder="1"/>
    <xf numFmtId="175" fontId="34" fillId="5" borderId="12" xfId="0" applyNumberFormat="1" applyFont="1" applyFill="1" applyBorder="1" applyAlignment="1">
      <alignment horizontal="center" vertical="center"/>
    </xf>
    <xf numFmtId="183" fontId="7" fillId="5" borderId="59" xfId="0" applyFont="1" applyFill="1" applyBorder="1"/>
    <xf numFmtId="175" fontId="8" fillId="5" borderId="60" xfId="0" quotePrefix="1" applyNumberFormat="1" applyFont="1" applyFill="1" applyBorder="1"/>
    <xf numFmtId="183" fontId="8" fillId="5" borderId="59" xfId="0" applyFont="1" applyFill="1" applyBorder="1" applyAlignment="1">
      <alignment horizontal="left"/>
    </xf>
    <xf numFmtId="175" fontId="7" fillId="5" borderId="60" xfId="0" applyNumberFormat="1" applyFont="1" applyFill="1" applyBorder="1"/>
    <xf numFmtId="175" fontId="8" fillId="5" borderId="109" xfId="0" applyNumberFormat="1" applyFont="1" applyFill="1" applyBorder="1"/>
    <xf numFmtId="183" fontId="8" fillId="5" borderId="66" xfId="0" applyFont="1" applyFill="1" applyBorder="1" applyAlignment="1">
      <alignment horizontal="left" wrapText="1" indent="1"/>
    </xf>
    <xf numFmtId="175" fontId="8" fillId="5" borderId="109" xfId="0" applyNumberFormat="1" applyFont="1" applyFill="1" applyBorder="1" applyAlignment="1">
      <alignment vertical="center"/>
    </xf>
    <xf numFmtId="174" fontId="0" fillId="5" borderId="0" xfId="0" applyNumberFormat="1" applyFill="1" applyBorder="1"/>
    <xf numFmtId="183" fontId="8" fillId="5" borderId="30" xfId="0" applyFont="1" applyFill="1" applyBorder="1" applyAlignment="1">
      <alignment wrapText="1"/>
    </xf>
    <xf numFmtId="175" fontId="8" fillId="5" borderId="30" xfId="0" applyNumberFormat="1" applyFont="1" applyFill="1" applyBorder="1"/>
    <xf numFmtId="175" fontId="8" fillId="5" borderId="6" xfId="0" applyNumberFormat="1" applyFont="1" applyFill="1" applyBorder="1"/>
    <xf numFmtId="175" fontId="8" fillId="5" borderId="12" xfId="0" applyNumberFormat="1" applyFont="1" applyFill="1" applyBorder="1"/>
    <xf numFmtId="175" fontId="8" fillId="5" borderId="9" xfId="0" applyNumberFormat="1" applyFont="1" applyFill="1" applyBorder="1"/>
    <xf numFmtId="172" fontId="8" fillId="5" borderId="30" xfId="0" applyNumberFormat="1" applyFont="1" applyFill="1" applyBorder="1"/>
    <xf numFmtId="172" fontId="8" fillId="5" borderId="12" xfId="0" applyNumberFormat="1" applyFont="1" applyFill="1" applyBorder="1"/>
    <xf numFmtId="183" fontId="8" fillId="5" borderId="30" xfId="0" applyFont="1" applyFill="1" applyBorder="1"/>
    <xf numFmtId="0" fontId="37" fillId="0" borderId="0" xfId="7" applyFont="1" applyAlignment="1">
      <alignment horizontal="center"/>
    </xf>
    <xf numFmtId="0" fontId="4" fillId="0" borderId="122" xfId="7" applyBorder="1"/>
    <xf numFmtId="0" fontId="4" fillId="0" borderId="123" xfId="7" applyBorder="1"/>
    <xf numFmtId="175" fontId="4" fillId="0" borderId="123" xfId="7" applyNumberFormat="1" applyBorder="1"/>
    <xf numFmtId="175" fontId="4" fillId="0" borderId="122" xfId="7" applyNumberFormat="1" applyBorder="1"/>
    <xf numFmtId="43" fontId="37" fillId="0" borderId="124" xfId="7" applyNumberFormat="1" applyFont="1" applyBorder="1"/>
    <xf numFmtId="43" fontId="37" fillId="0" borderId="125" xfId="7" applyNumberFormat="1" applyFont="1" applyBorder="1"/>
    <xf numFmtId="43" fontId="37" fillId="0" borderId="126" xfId="7" applyNumberFormat="1" applyFont="1" applyBorder="1"/>
    <xf numFmtId="0" fontId="2" fillId="0" borderId="124" xfId="7" applyFont="1" applyBorder="1" applyAlignment="1">
      <alignment wrapText="1"/>
    </xf>
    <xf numFmtId="0" fontId="2" fillId="0" borderId="125" xfId="7" applyFont="1" applyBorder="1" applyAlignment="1">
      <alignment wrapText="1"/>
    </xf>
    <xf numFmtId="0" fontId="4" fillId="0" borderId="126" xfId="7" applyBorder="1"/>
    <xf numFmtId="186" fontId="8" fillId="5" borderId="0" xfId="0" applyNumberFormat="1" applyFont="1" applyFill="1"/>
    <xf numFmtId="187" fontId="8" fillId="5" borderId="2" xfId="0" applyNumberFormat="1" applyFont="1" applyFill="1" applyBorder="1"/>
    <xf numFmtId="187" fontId="8" fillId="5" borderId="7" xfId="0" applyNumberFormat="1" applyFont="1" applyFill="1" applyBorder="1"/>
    <xf numFmtId="187" fontId="8" fillId="5" borderId="4" xfId="0" applyNumberFormat="1" applyFont="1" applyFill="1" applyBorder="1"/>
    <xf numFmtId="187" fontId="8" fillId="5" borderId="30" xfId="0" applyNumberFormat="1" applyFont="1" applyFill="1" applyBorder="1"/>
    <xf numFmtId="187" fontId="8" fillId="5" borderId="1" xfId="0" applyNumberFormat="1" applyFont="1" applyFill="1" applyBorder="1"/>
    <xf numFmtId="187" fontId="8" fillId="5" borderId="12" xfId="0" applyNumberFormat="1" applyFont="1" applyFill="1" applyBorder="1"/>
    <xf numFmtId="187" fontId="8" fillId="5" borderId="5" xfId="0" applyNumberFormat="1" applyFont="1" applyFill="1" applyBorder="1"/>
    <xf numFmtId="187" fontId="7" fillId="5" borderId="1" xfId="0" applyNumberFormat="1" applyFont="1" applyFill="1" applyBorder="1"/>
    <xf numFmtId="186" fontId="8" fillId="5" borderId="0" xfId="0" applyNumberFormat="1" applyFont="1" applyFill="1" applyBorder="1"/>
    <xf numFmtId="186" fontId="8" fillId="0" borderId="0" xfId="0" applyNumberFormat="1" applyFont="1" applyFill="1" applyBorder="1"/>
    <xf numFmtId="186" fontId="8" fillId="0" borderId="0" xfId="0" applyNumberFormat="1" applyFont="1" applyBorder="1"/>
    <xf numFmtId="187" fontId="8" fillId="6" borderId="0" xfId="1" applyNumberFormat="1" applyFont="1" applyFill="1" applyBorder="1" applyAlignment="1" applyProtection="1">
      <alignment horizontal="right"/>
    </xf>
    <xf numFmtId="187" fontId="8" fillId="6" borderId="84" xfId="1" applyNumberFormat="1" applyFont="1" applyFill="1" applyBorder="1" applyAlignment="1" applyProtection="1">
      <alignment horizontal="right"/>
    </xf>
    <xf numFmtId="187" fontId="8" fillId="6" borderId="127" xfId="1" applyNumberFormat="1" applyFont="1" applyFill="1" applyBorder="1" applyAlignment="1" applyProtection="1">
      <alignment horizontal="right"/>
    </xf>
    <xf numFmtId="187" fontId="8" fillId="6" borderId="86" xfId="1" applyNumberFormat="1" applyFont="1" applyFill="1" applyBorder="1" applyAlignment="1" applyProtection="1">
      <alignment horizontal="right"/>
    </xf>
    <xf numFmtId="187" fontId="8" fillId="6" borderId="87" xfId="1" applyNumberFormat="1" applyFont="1" applyFill="1" applyBorder="1" applyAlignment="1" applyProtection="1">
      <alignment horizontal="right" vertical="top"/>
    </xf>
    <xf numFmtId="187" fontId="8" fillId="6" borderId="88" xfId="1" applyNumberFormat="1" applyFont="1" applyFill="1" applyBorder="1" applyAlignment="1" applyProtection="1">
      <alignment horizontal="right"/>
    </xf>
    <xf numFmtId="0" fontId="37" fillId="0" borderId="103" xfId="7" applyFont="1" applyFill="1" applyBorder="1" applyAlignment="1">
      <alignment horizontal="center"/>
    </xf>
    <xf numFmtId="0" fontId="37" fillId="0" borderId="106" xfId="7" applyFont="1" applyFill="1" applyBorder="1" applyAlignment="1">
      <alignment horizontal="center"/>
    </xf>
    <xf numFmtId="0" fontId="37" fillId="0" borderId="105" xfId="7" applyFont="1" applyFill="1" applyBorder="1" applyAlignment="1">
      <alignment horizontal="center"/>
    </xf>
    <xf numFmtId="171" fontId="37" fillId="0" borderId="103" xfId="8" applyNumberFormat="1" applyFont="1" applyFill="1" applyBorder="1" applyAlignment="1">
      <alignment horizontal="center"/>
    </xf>
    <xf numFmtId="171" fontId="37" fillId="0" borderId="106" xfId="8" applyNumberFormat="1" applyFont="1" applyFill="1" applyBorder="1" applyAlignment="1">
      <alignment horizontal="center"/>
    </xf>
    <xf numFmtId="171" fontId="37" fillId="0" borderId="105" xfId="8" applyNumberFormat="1" applyFont="1" applyFill="1" applyBorder="1" applyAlignment="1">
      <alignment horizontal="center"/>
    </xf>
    <xf numFmtId="183" fontId="33" fillId="0" borderId="110" xfId="0" applyFont="1" applyFill="1" applyBorder="1" applyAlignment="1">
      <alignment horizontal="center" vertical="center" wrapText="1"/>
    </xf>
    <xf numFmtId="183" fontId="34" fillId="0" borderId="112" xfId="0" applyFont="1" applyBorder="1"/>
    <xf numFmtId="183" fontId="34" fillId="5" borderId="7" xfId="0" applyFont="1" applyFill="1" applyBorder="1"/>
    <xf numFmtId="183" fontId="34" fillId="5" borderId="8" xfId="0" applyFont="1" applyFill="1" applyBorder="1"/>
    <xf numFmtId="183" fontId="6" fillId="0" borderId="0" xfId="0" applyFont="1" applyBorder="1" applyAlignment="1">
      <alignment horizontal="left" vertical="center"/>
    </xf>
    <xf numFmtId="172" fontId="7" fillId="5" borderId="0" xfId="0" applyNumberFormat="1" applyFont="1" applyFill="1" applyBorder="1" applyAlignment="1">
      <alignment horizontal="left" vertical="center"/>
    </xf>
    <xf numFmtId="172" fontId="7" fillId="5" borderId="0" xfId="0" applyNumberFormat="1" applyFont="1" applyFill="1" applyBorder="1" applyAlignment="1">
      <alignment horizontal="center" vertical="center" wrapText="1"/>
    </xf>
    <xf numFmtId="183" fontId="6" fillId="5" borderId="0" xfId="0" applyFont="1" applyFill="1" applyBorder="1" applyAlignment="1">
      <alignment horizontal="left"/>
    </xf>
    <xf numFmtId="183" fontId="7" fillId="5" borderId="111" xfId="0" applyFont="1" applyFill="1" applyBorder="1" applyAlignment="1">
      <alignment horizontal="center" vertical="center" wrapText="1"/>
    </xf>
    <xf numFmtId="183" fontId="8" fillId="5" borderId="6" xfId="0" applyFont="1" applyFill="1" applyBorder="1" applyAlignment="1">
      <alignment wrapText="1"/>
    </xf>
    <xf numFmtId="183" fontId="7" fillId="7" borderId="111" xfId="0" applyFont="1" applyFill="1" applyBorder="1" applyAlignment="1">
      <alignment horizontal="center" vertical="center" wrapText="1"/>
    </xf>
    <xf numFmtId="183" fontId="8" fillId="7" borderId="6" xfId="0" applyFont="1" applyFill="1" applyBorder="1" applyAlignment="1">
      <alignment wrapText="1"/>
    </xf>
    <xf numFmtId="183" fontId="7" fillId="5" borderId="95" xfId="0" applyFont="1" applyFill="1" applyBorder="1" applyAlignment="1">
      <alignment horizontal="center" vertical="center" wrapText="1"/>
    </xf>
    <xf numFmtId="183" fontId="8" fillId="5" borderId="30" xfId="0" applyFont="1" applyFill="1" applyBorder="1" applyAlignment="1">
      <alignment horizontal="center" vertical="center"/>
    </xf>
    <xf numFmtId="183" fontId="7" fillId="5" borderId="110" xfId="0" applyFont="1" applyFill="1" applyBorder="1" applyAlignment="1">
      <alignment horizontal="center" vertical="center" wrapText="1"/>
    </xf>
    <xf numFmtId="183" fontId="8" fillId="5" borderId="112" xfId="0" applyFont="1" applyFill="1" applyBorder="1" applyAlignment="1">
      <alignment wrapText="1"/>
    </xf>
    <xf numFmtId="183" fontId="8" fillId="5" borderId="7" xfId="0" applyFont="1" applyFill="1" applyBorder="1" applyAlignment="1">
      <alignment wrapText="1"/>
    </xf>
    <xf numFmtId="183" fontId="8" fillId="5" borderId="8" xfId="0" applyFont="1" applyFill="1" applyBorder="1" applyAlignment="1">
      <alignment wrapText="1"/>
    </xf>
    <xf numFmtId="183" fontId="7" fillId="5" borderId="65" xfId="0" applyFont="1" applyFill="1" applyBorder="1" applyAlignment="1">
      <alignment horizontal="center"/>
    </xf>
    <xf numFmtId="183" fontId="7" fillId="5" borderId="70" xfId="0" applyFont="1" applyFill="1" applyBorder="1" applyAlignment="1">
      <alignment horizontal="center"/>
    </xf>
    <xf numFmtId="183" fontId="7" fillId="5" borderId="14" xfId="0" applyFont="1" applyFill="1" applyBorder="1" applyAlignment="1">
      <alignment horizontal="center" vertical="center"/>
    </xf>
    <xf numFmtId="183" fontId="7" fillId="5" borderId="5" xfId="0" applyFont="1" applyFill="1" applyBorder="1" applyAlignment="1">
      <alignment horizontal="center" vertical="center"/>
    </xf>
    <xf numFmtId="183" fontId="7" fillId="5" borderId="10" xfId="0" applyFont="1" applyFill="1" applyBorder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7" fillId="5" borderId="11" xfId="0" applyNumberFormat="1" applyFont="1" applyFill="1" applyBorder="1" applyAlignment="1">
      <alignment horizontal="center" vertical="center"/>
    </xf>
    <xf numFmtId="184" fontId="7" fillId="0" borderId="9" xfId="0" applyNumberFormat="1" applyFont="1" applyFill="1" applyBorder="1" applyAlignment="1">
      <alignment horizontal="center" vertical="center" wrapText="1"/>
    </xf>
    <xf numFmtId="184" fontId="7" fillId="0" borderId="11" xfId="0" applyNumberFormat="1" applyFont="1" applyFill="1" applyBorder="1" applyAlignment="1">
      <alignment horizontal="center" vertical="center" wrapText="1"/>
    </xf>
    <xf numFmtId="183" fontId="7" fillId="0" borderId="12" xfId="0" applyFont="1" applyFill="1" applyBorder="1" applyAlignment="1">
      <alignment horizontal="center" vertical="center" wrapText="1"/>
    </xf>
    <xf numFmtId="183" fontId="7" fillId="0" borderId="3" xfId="0" applyFont="1" applyFill="1" applyBorder="1" applyAlignment="1">
      <alignment horizontal="center" vertical="center" wrapText="1"/>
    </xf>
    <xf numFmtId="183" fontId="7" fillId="0" borderId="30" xfId="0" applyFont="1" applyFill="1" applyBorder="1" applyAlignment="1">
      <alignment horizontal="center" vertical="center" wrapText="1"/>
    </xf>
    <xf numFmtId="183" fontId="7" fillId="5" borderId="14" xfId="0" applyFont="1" applyFill="1" applyBorder="1" applyAlignment="1">
      <alignment horizontal="center" vertical="center" wrapText="1"/>
    </xf>
    <xf numFmtId="183" fontId="7" fillId="5" borderId="5" xfId="0" applyFont="1" applyFill="1" applyBorder="1" applyAlignment="1">
      <alignment horizontal="center" vertical="center" wrapText="1"/>
    </xf>
    <xf numFmtId="183" fontId="7" fillId="5" borderId="10" xfId="0" applyFont="1" applyFill="1" applyBorder="1" applyAlignment="1">
      <alignment horizontal="center" vertical="center" wrapText="1"/>
    </xf>
    <xf numFmtId="183" fontId="7" fillId="7" borderId="14" xfId="0" applyFont="1" applyFill="1" applyBorder="1" applyAlignment="1">
      <alignment horizontal="center" vertical="center" wrapText="1"/>
    </xf>
    <xf numFmtId="183" fontId="7" fillId="7" borderId="5" xfId="0" applyFont="1" applyFill="1" applyBorder="1" applyAlignment="1">
      <alignment horizontal="center" vertical="center" wrapText="1"/>
    </xf>
    <xf numFmtId="183" fontId="7" fillId="7" borderId="10" xfId="0" applyFont="1" applyFill="1" applyBorder="1" applyAlignment="1">
      <alignment horizontal="center" vertical="center" wrapText="1"/>
    </xf>
    <xf numFmtId="183" fontId="7" fillId="0" borderId="14" xfId="0" applyFont="1" applyFill="1" applyBorder="1" applyAlignment="1">
      <alignment horizontal="center" vertical="center" wrapText="1"/>
    </xf>
    <xf numFmtId="183" fontId="7" fillId="0" borderId="5" xfId="0" applyFont="1" applyFill="1" applyBorder="1" applyAlignment="1">
      <alignment horizontal="center" vertical="center" wrapText="1"/>
    </xf>
    <xf numFmtId="183" fontId="7" fillId="0" borderId="10" xfId="0" applyFont="1" applyFill="1" applyBorder="1" applyAlignment="1">
      <alignment horizontal="center" vertical="center" wrapText="1"/>
    </xf>
    <xf numFmtId="183" fontId="0" fillId="0" borderId="0" xfId="0" applyAlignment="1">
      <alignment wrapText="1"/>
    </xf>
    <xf numFmtId="183" fontId="6" fillId="0" borderId="0" xfId="0" applyFont="1" applyFill="1" applyBorder="1" applyAlignment="1">
      <alignment horizontal="left"/>
    </xf>
    <xf numFmtId="183" fontId="6" fillId="0" borderId="0" xfId="0" applyFont="1" applyAlignment="1">
      <alignment horizontal="center"/>
    </xf>
    <xf numFmtId="183" fontId="6" fillId="0" borderId="0" xfId="4" applyFont="1" applyFill="1" applyBorder="1" applyAlignment="1" applyProtection="1">
      <alignment horizontal="center"/>
    </xf>
    <xf numFmtId="183" fontId="7" fillId="0" borderId="0" xfId="4" applyFont="1" applyFill="1" applyBorder="1" applyAlignment="1" applyProtection="1">
      <alignment horizontal="center"/>
    </xf>
    <xf numFmtId="177" fontId="7" fillId="6" borderId="0" xfId="4" applyNumberFormat="1" applyFont="1" applyFill="1" applyBorder="1" applyAlignment="1" applyProtection="1">
      <alignment horizontal="center"/>
    </xf>
    <xf numFmtId="183" fontId="7" fillId="6" borderId="0" xfId="4" applyFont="1" applyFill="1" applyBorder="1" applyAlignment="1" applyProtection="1">
      <alignment horizontal="center"/>
      <protection locked="0"/>
    </xf>
    <xf numFmtId="183" fontId="26" fillId="2" borderId="14" xfId="0" applyFont="1" applyFill="1" applyBorder="1" applyAlignment="1">
      <alignment horizontal="center" wrapText="1"/>
    </xf>
    <xf numFmtId="183" fontId="26" fillId="2" borderId="10" xfId="0" applyFont="1" applyFill="1" applyBorder="1" applyAlignment="1">
      <alignment horizontal="center" wrapText="1"/>
    </xf>
    <xf numFmtId="183" fontId="13" fillId="2" borderId="12" xfId="0" applyFont="1" applyFill="1" applyBorder="1" applyAlignment="1">
      <alignment horizontal="center" wrapText="1"/>
    </xf>
    <xf numFmtId="183" fontId="0" fillId="2" borderId="30" xfId="0" applyFill="1" applyBorder="1" applyAlignment="1">
      <alignment wrapText="1"/>
    </xf>
    <xf numFmtId="183" fontId="13" fillId="2" borderId="12" xfId="0" applyFont="1" applyFill="1" applyBorder="1" applyAlignment="1">
      <alignment horizontal="center" vertical="center" wrapText="1"/>
    </xf>
    <xf numFmtId="183" fontId="0" fillId="2" borderId="30" xfId="0" applyFill="1" applyBorder="1" applyAlignment="1">
      <alignment vertical="center" wrapText="1"/>
    </xf>
    <xf numFmtId="183" fontId="7" fillId="0" borderId="77" xfId="0" applyNumberFormat="1" applyFont="1" applyFill="1" applyBorder="1" applyAlignment="1">
      <alignment horizontal="center" wrapText="1"/>
    </xf>
    <xf numFmtId="183" fontId="7" fillId="0" borderId="57" xfId="0" applyNumberFormat="1" applyFont="1" applyFill="1" applyBorder="1" applyAlignment="1">
      <alignment horizontal="center" wrapText="1"/>
    </xf>
    <xf numFmtId="183" fontId="7" fillId="0" borderId="108" xfId="0" applyNumberFormat="1" applyFont="1" applyFill="1" applyBorder="1" applyAlignment="1">
      <alignment horizontal="center" wrapText="1"/>
    </xf>
    <xf numFmtId="183" fontId="7" fillId="0" borderId="55" xfId="0" applyNumberFormat="1" applyFont="1" applyFill="1" applyBorder="1" applyAlignment="1">
      <alignment horizontal="center" wrapText="1"/>
    </xf>
    <xf numFmtId="183" fontId="27" fillId="0" borderId="80" xfId="0" applyFont="1" applyFill="1" applyBorder="1" applyAlignment="1">
      <alignment horizontal="left"/>
    </xf>
    <xf numFmtId="183" fontId="27" fillId="0" borderId="110" xfId="0" applyFont="1" applyFill="1" applyBorder="1" applyAlignment="1">
      <alignment horizontal="left"/>
    </xf>
    <xf numFmtId="183" fontId="17" fillId="0" borderId="68" xfId="0" applyFont="1" applyFill="1" applyBorder="1" applyAlignment="1">
      <alignment horizontal="center"/>
    </xf>
    <xf numFmtId="183" fontId="17" fillId="0" borderId="0" xfId="0" applyFont="1" applyFill="1" applyBorder="1" applyAlignment="1">
      <alignment horizontal="center"/>
    </xf>
    <xf numFmtId="183" fontId="7" fillId="0" borderId="76" xfId="0" applyNumberFormat="1" applyFont="1" applyFill="1" applyBorder="1" applyAlignment="1">
      <alignment horizontal="center" wrapText="1"/>
    </xf>
    <xf numFmtId="183" fontId="6" fillId="0" borderId="4" xfId="0" applyFont="1" applyBorder="1" applyAlignment="1">
      <alignment horizontal="center" vertical="center"/>
    </xf>
    <xf numFmtId="183" fontId="18" fillId="0" borderId="4" xfId="0" applyFont="1" applyBorder="1" applyAlignment="1">
      <alignment horizontal="center"/>
    </xf>
    <xf numFmtId="183" fontId="6" fillId="0" borderId="0" xfId="0" applyFont="1" applyBorder="1" applyAlignment="1">
      <alignment horizontal="center" vertical="center"/>
    </xf>
    <xf numFmtId="183" fontId="8" fillId="0" borderId="4" xfId="0" applyFont="1" applyFill="1" applyBorder="1" applyAlignment="1">
      <alignment vertical="center" wrapText="1"/>
    </xf>
    <xf numFmtId="183" fontId="0" fillId="0" borderId="4" xfId="0" applyBorder="1" applyAlignment="1">
      <alignment wrapText="1"/>
    </xf>
    <xf numFmtId="183" fontId="21" fillId="3" borderId="1" xfId="0" applyFont="1" applyFill="1" applyBorder="1" applyAlignment="1">
      <alignment horizontal="center" wrapText="1"/>
    </xf>
    <xf numFmtId="183" fontId="17" fillId="2" borderId="1" xfId="0" applyFont="1" applyFill="1" applyBorder="1" applyAlignment="1">
      <alignment horizontal="center"/>
    </xf>
    <xf numFmtId="183" fontId="17" fillId="2" borderId="12" xfId="0" applyFont="1" applyFill="1" applyBorder="1" applyAlignment="1">
      <alignment horizontal="center" wrapText="1"/>
    </xf>
    <xf numFmtId="183" fontId="17" fillId="2" borderId="30" xfId="0" applyFont="1" applyFill="1" applyBorder="1" applyAlignment="1">
      <alignment horizontal="center" wrapText="1"/>
    </xf>
    <xf numFmtId="183" fontId="7" fillId="0" borderId="110" xfId="0" applyFont="1" applyFill="1" applyBorder="1" applyAlignment="1">
      <alignment horizontal="center" vertical="center" wrapText="1"/>
    </xf>
    <xf numFmtId="183" fontId="18" fillId="0" borderId="112" xfId="0" applyFont="1" applyBorder="1" applyAlignment="1">
      <alignment wrapText="1"/>
    </xf>
    <xf numFmtId="183" fontId="18" fillId="0" borderId="7" xfId="0" applyFont="1" applyBorder="1" applyAlignment="1">
      <alignment wrapText="1"/>
    </xf>
    <xf numFmtId="183" fontId="18" fillId="0" borderId="8" xfId="0" applyFont="1" applyBorder="1" applyAlignment="1">
      <alignment wrapText="1"/>
    </xf>
    <xf numFmtId="183" fontId="7" fillId="0" borderId="111" xfId="0" applyFont="1" applyBorder="1" applyAlignment="1">
      <alignment horizontal="center" vertical="center" wrapText="1"/>
    </xf>
    <xf numFmtId="183" fontId="18" fillId="0" borderId="6" xfId="0" applyFont="1" applyBorder="1" applyAlignment="1">
      <alignment wrapText="1"/>
    </xf>
    <xf numFmtId="183" fontId="6" fillId="0" borderId="0" xfId="0" applyFont="1" applyBorder="1" applyAlignment="1">
      <alignment horizontal="center"/>
    </xf>
    <xf numFmtId="183" fontId="7" fillId="2" borderId="95" xfId="0" applyFont="1" applyFill="1" applyBorder="1" applyAlignment="1">
      <alignment horizontal="center" vertical="center" wrapText="1"/>
    </xf>
    <xf numFmtId="183" fontId="18" fillId="0" borderId="30" xfId="0" applyFont="1" applyBorder="1" applyAlignment="1">
      <alignment horizontal="center" vertical="center"/>
    </xf>
    <xf numFmtId="183" fontId="7" fillId="2" borderId="35" xfId="4" applyFont="1" applyFill="1" applyBorder="1" applyAlignment="1" applyProtection="1">
      <alignment horizontal="center"/>
      <protection locked="0"/>
    </xf>
    <xf numFmtId="1" fontId="6" fillId="0" borderId="0" xfId="4" applyNumberFormat="1" applyFont="1" applyFill="1" applyBorder="1" applyAlignment="1" applyProtection="1">
      <alignment horizontal="center"/>
    </xf>
    <xf numFmtId="183" fontId="15" fillId="0" borderId="0" xfId="4" applyFont="1" applyBorder="1" applyAlignment="1">
      <alignment horizontal="center"/>
    </xf>
    <xf numFmtId="177" fontId="7" fillId="2" borderId="0" xfId="4" applyNumberFormat="1" applyFont="1" applyFill="1" applyBorder="1" applyAlignment="1" applyProtection="1">
      <alignment horizontal="center"/>
    </xf>
    <xf numFmtId="183" fontId="7" fillId="2" borderId="0" xfId="4" applyFont="1" applyFill="1" applyBorder="1" applyAlignment="1" applyProtection="1">
      <alignment horizontal="center"/>
      <protection locked="0"/>
    </xf>
    <xf numFmtId="183" fontId="7" fillId="5" borderId="128" xfId="4" applyFont="1" applyFill="1" applyBorder="1" applyAlignment="1" applyProtection="1">
      <alignment horizontal="center"/>
    </xf>
    <xf numFmtId="183" fontId="7" fillId="5" borderId="129" xfId="4" applyFont="1" applyFill="1" applyBorder="1" applyAlignment="1" applyProtection="1">
      <alignment horizontal="center"/>
    </xf>
    <xf numFmtId="183" fontId="7" fillId="5" borderId="30" xfId="4" applyFont="1" applyFill="1" applyBorder="1" applyAlignment="1" applyProtection="1">
      <alignment horizontal="center"/>
    </xf>
    <xf numFmtId="183" fontId="7" fillId="6" borderId="30" xfId="4" applyFont="1" applyFill="1" applyBorder="1" applyAlignment="1" applyProtection="1">
      <alignment horizontal="center"/>
    </xf>
    <xf numFmtId="183" fontId="7" fillId="6" borderId="7" xfId="4" applyFont="1" applyFill="1" applyBorder="1" applyAlignment="1" applyProtection="1">
      <alignment horizontal="center"/>
      <protection locked="0"/>
    </xf>
    <xf numFmtId="1" fontId="7" fillId="5" borderId="130" xfId="4" applyNumberFormat="1" applyFont="1" applyFill="1" applyBorder="1" applyAlignment="1" applyProtection="1">
      <alignment horizontal="center"/>
    </xf>
  </cellXfs>
  <cellStyles count="18">
    <cellStyle name="Comma" xfId="1" builtinId="3"/>
    <cellStyle name="Comma 2" xfId="8"/>
    <cellStyle name="Comma 3" xfId="10"/>
    <cellStyle name="Comma 4" xfId="11"/>
    <cellStyle name="Comma_Worksheet in Book6" xfId="2"/>
    <cellStyle name="Currency" xfId="3" builtinId="4"/>
    <cellStyle name="Hyperlink" xfId="6" builtinId="8"/>
    <cellStyle name="Normal" xfId="0" builtinId="0"/>
    <cellStyle name="Normal 2" xfId="7"/>
    <cellStyle name="Normal 2 2" xfId="12"/>
    <cellStyle name="Normal 2 3" xfId="17"/>
    <cellStyle name="Normal 3" xfId="13"/>
    <cellStyle name="Normal 4" xfId="14"/>
    <cellStyle name="Normal 5" xfId="15"/>
    <cellStyle name="Normal 6" xfId="16"/>
    <cellStyle name="Normal_pgm summary by serv" xfId="4"/>
    <cellStyle name="Percent" xfId="5" builtinId="5"/>
    <cellStyle name="Percent 2" xfId="9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>
        <c:manualLayout>
          <c:layoutTarget val="inner"/>
          <c:xMode val="edge"/>
          <c:yMode val="edge"/>
          <c:x val="0.20399055532185403"/>
          <c:y val="0.18634467329602061"/>
          <c:w val="0.78964153324506303"/>
          <c:h val="0.5268027037570755"/>
        </c:manualLayout>
      </c:layout>
      <c:barChart>
        <c:barDir val="col"/>
        <c:grouping val="clustered"/>
        <c:ser>
          <c:idx val="0"/>
          <c:order val="0"/>
          <c:tx>
            <c:strRef>
              <c:f>'Appendix 1 - Performance'!$B$8</c:f>
              <c:strCache>
                <c:ptCount val="1"/>
                <c:pt idx="0">
                  <c:v>Operating cost per lane km</c:v>
                </c:pt>
              </c:strCache>
            </c:strRef>
          </c:tx>
          <c:cat>
            <c:strRef>
              <c:f>'Appendix 1 - Performance'!$C$7:$K$7</c:f>
              <c:strCache>
                <c:ptCount val="9"/>
                <c:pt idx="0">
                  <c:v>2005 Actual</c:v>
                </c:pt>
                <c:pt idx="1">
                  <c:v>2006 Actual</c:v>
                </c:pt>
                <c:pt idx="2">
                  <c:v>2007 Actual</c:v>
                </c:pt>
                <c:pt idx="3">
                  <c:v>2008 Actual</c:v>
                </c:pt>
                <c:pt idx="4">
                  <c:v>2009 Actual</c:v>
                </c:pt>
                <c:pt idx="5">
                  <c:v>2010 Actual</c:v>
                </c:pt>
                <c:pt idx="6">
                  <c:v>2011 Projected</c:v>
                </c:pt>
                <c:pt idx="7">
                  <c:v>2012 Target</c:v>
                </c:pt>
                <c:pt idx="8">
                  <c:v>2013 Target</c:v>
                </c:pt>
              </c:strCache>
            </c:strRef>
          </c:cat>
          <c:val>
            <c:numRef>
              <c:f>'Appendix 1 - Performance'!$C$8:$K$8</c:f>
              <c:numCache>
                <c:formatCode>"$"#,##0;[Red]\-"$"#,##0</c:formatCode>
                <c:ptCount val="9"/>
                <c:pt idx="0">
                  <c:v>4509</c:v>
                </c:pt>
                <c:pt idx="1">
                  <c:v>3907</c:v>
                </c:pt>
                <c:pt idx="2">
                  <c:v>5319</c:v>
                </c:pt>
                <c:pt idx="3">
                  <c:v>5034</c:v>
                </c:pt>
                <c:pt idx="4" formatCode="&quot;$&quot;#,##0_);[Red]\(&quot;$&quot;#,##0\)">
                  <c:v>5427</c:v>
                </c:pt>
                <c:pt idx="5" formatCode="&quot;$&quot;#,##0_);[Red]\(&quot;$&quot;#,##0\)">
                  <c:v>3880</c:v>
                </c:pt>
                <c:pt idx="6" formatCode="&quot;$&quot;#,##0_);[Red]\(&quot;$&quot;#,##0\)">
                  <c:v>5465</c:v>
                </c:pt>
                <c:pt idx="7" formatCode="&quot;$&quot;#,##0_);[Red]\(&quot;$&quot;#,##0\)">
                  <c:v>7864</c:v>
                </c:pt>
                <c:pt idx="8" formatCode="&quot;$&quot;#,##0_);[Red]\(&quot;$&quot;#,##0\)">
                  <c:v>5632</c:v>
                </c:pt>
              </c:numCache>
            </c:numRef>
          </c:val>
        </c:ser>
        <c:axId val="63103360"/>
        <c:axId val="63104896"/>
      </c:barChart>
      <c:catAx>
        <c:axId val="63103360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2684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04896"/>
        <c:crosses val="autoZero"/>
        <c:lblAlgn val="ctr"/>
        <c:lblOffset val="100"/>
        <c:tickMarkSkip val="1"/>
      </c:catAx>
      <c:valAx>
        <c:axId val="63104896"/>
        <c:scaling>
          <c:orientation val="minMax"/>
          <c:max val="8000"/>
          <c:min val="0"/>
        </c:scaling>
        <c:axPos val="l"/>
        <c:majorGridlines>
          <c:spPr>
            <a:ln w="10735">
              <a:solidFill>
                <a:srgbClr val="C0C0C0"/>
              </a:solidFill>
              <a:prstDash val="solid"/>
            </a:ln>
          </c:spPr>
        </c:majorGridlines>
        <c:numFmt formatCode="\$#,##0;[Red]\-\$#,##0" sourceLinked="0"/>
        <c:majorTickMark val="cross"/>
        <c:tickLblPos val="nextTo"/>
        <c:spPr>
          <a:ln w="2684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6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3103360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  <c:spPr>
          <a:ln w="2684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92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FFFFFF"/>
        </a:solidFill>
        <a:ln w="10735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684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4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333372</xdr:rowOff>
    </xdr:from>
    <xdr:to>
      <xdr:col>5</xdr:col>
      <xdr:colOff>790575</xdr:colOff>
      <xdr:row>2</xdr:row>
      <xdr:rowOff>180973</xdr:rowOff>
    </xdr:to>
    <xdr:sp macro="" textlink="">
      <xdr:nvSpPr>
        <xdr:cNvPr id="2" name="Right Brace 1"/>
        <xdr:cNvSpPr/>
      </xdr:nvSpPr>
      <xdr:spPr>
        <a:xfrm rot="16200000">
          <a:off x="4400550" y="-19053"/>
          <a:ext cx="180976" cy="1552575"/>
        </a:xfrm>
        <a:prstGeom prst="rightBrace">
          <a:avLst>
            <a:gd name="adj1" fmla="val 8333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</xdr:row>
      <xdr:rowOff>161924</xdr:rowOff>
    </xdr:from>
    <xdr:to>
      <xdr:col>6</xdr:col>
      <xdr:colOff>438154</xdr:colOff>
      <xdr:row>3</xdr:row>
      <xdr:rowOff>161924</xdr:rowOff>
    </xdr:to>
    <xdr:sp macro="" textlink="">
      <xdr:nvSpPr>
        <xdr:cNvPr id="2" name="Right Brace 1"/>
        <xdr:cNvSpPr/>
      </xdr:nvSpPr>
      <xdr:spPr>
        <a:xfrm rot="16200000">
          <a:off x="4133852" y="-752477"/>
          <a:ext cx="161925" cy="2714628"/>
        </a:xfrm>
        <a:prstGeom prst="rightBrace">
          <a:avLst>
            <a:gd name="adj1" fmla="val 8333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123825</xdr:rowOff>
    </xdr:from>
    <xdr:to>
      <xdr:col>7</xdr:col>
      <xdr:colOff>474345</xdr:colOff>
      <xdr:row>27</xdr:row>
      <xdr:rowOff>45085</xdr:rowOff>
    </xdr:to>
    <xdr:graphicFrame macro="">
      <xdr:nvGraphicFramePr>
        <xdr:cNvPr id="8" name="Objec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</cdr:x>
      <cdr:y>0.94825</cdr:y>
    </cdr:from>
    <cdr:to>
      <cdr:x>0.5795</cdr:x>
      <cdr:y>1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2144" y="2301719"/>
          <a:ext cx="810054" cy="1237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0.0445</cdr:x>
      <cdr:y>0.00875</cdr:y>
    </cdr:from>
    <cdr:to>
      <cdr:x>0.97</cdr:x>
      <cdr:y>0.23525</cdr:y>
    </cdr:to>
    <cdr:sp macro="" textlink="">
      <cdr:nvSpPr>
        <cdr:cNvPr id="1051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520" y="20919"/>
          <a:ext cx="4107971" cy="541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+mj-lt"/>
              <a:cs typeface="Times New Roman"/>
            </a:rPr>
            <a:t>Operating Cost of Winter Control Maintenance </a:t>
          </a:r>
        </a:p>
        <a:p xmlns:a="http://schemas.openxmlformats.org/drawingml/2006/main">
          <a:pPr algn="ctr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+mj-lt"/>
              <a:cs typeface="Times New Roman"/>
            </a:rPr>
            <a:t>of Roads per Lane km.</a:t>
          </a:r>
        </a:p>
        <a:p xmlns:a="http://schemas.openxmlformats.org/drawingml/2006/main">
          <a:pPr algn="ctr" rtl="0">
            <a:defRPr sz="1000"/>
          </a:pPr>
          <a:endParaRPr lang="en-CA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RIVIERE\LOCALS~1\Temp\GWViewer\DOCUME~1\cenrique\LOCALS~1\Temp\XPgrpwise\DC%20revenue%20forecast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RIVIERE\LOCALS~1\Temp\GWViewer\DOCUME~1\ssiu\LOCALS~1\Temp\Commitment%20Report%20-%20Jun%2030,%202008%20(Updated%20Jul%2015,%202008)%20Shirley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SAWH\LOCALS~1\Temp\XPgrpwise\2012%20Operating%20BC-Chart%20Excel%20Charts%20Courts%20Nov%2023%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cal DC revenue"/>
      <sheetName val="Index2"/>
      <sheetName val="Index"/>
      <sheetName val="%Charge"/>
      <sheetName val="Forecast (1)"/>
      <sheetName val="Forecast (1a)"/>
      <sheetName val="Forecast (2)"/>
      <sheetName val="Forecast (3)"/>
      <sheetName val="Forecast (3a)"/>
      <sheetName val="Forecast (4)"/>
      <sheetName val="Forecast (5)"/>
      <sheetName val="Revenue forecast (A1)"/>
      <sheetName val="Revenue forecast (A1-sensitivit"/>
      <sheetName val="ChartA1"/>
      <sheetName val="Revenue forecast (A2)"/>
      <sheetName val="ChartA2"/>
      <sheetName val="2008 Study rev chart"/>
      <sheetName val="Development forecast chart"/>
      <sheetName val="OBLIG - App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>
        <row r="10">
          <cell r="D10" t="str">
            <v>XR2009</v>
          </cell>
          <cell r="E10">
            <v>4363575.76</v>
          </cell>
          <cell r="F10">
            <v>159706.87281599999</v>
          </cell>
          <cell r="H10">
            <v>159706.87281599999</v>
          </cell>
          <cell r="J10">
            <v>0</v>
          </cell>
          <cell r="L10" t="str">
            <v/>
          </cell>
          <cell r="M10">
            <v>4523282.6328159999</v>
          </cell>
          <cell r="O10">
            <v>4363575.76</v>
          </cell>
          <cell r="P10">
            <v>0</v>
          </cell>
          <cell r="R10">
            <v>0</v>
          </cell>
          <cell r="V10" t="str">
            <v/>
          </cell>
          <cell r="W10">
            <v>4363575.76</v>
          </cell>
          <cell r="Y10">
            <v>4363575.76</v>
          </cell>
          <cell r="AA10">
            <v>39042</v>
          </cell>
          <cell r="AB10" t="e">
            <v>#N/A</v>
          </cell>
          <cell r="AC10">
            <v>39042</v>
          </cell>
        </row>
        <row r="11">
          <cell r="D11" t="str">
            <v>XR2010</v>
          </cell>
          <cell r="E11">
            <v>12070658.970000001</v>
          </cell>
          <cell r="F11">
            <v>439425.41830200003</v>
          </cell>
          <cell r="H11">
            <v>439425.41830200003</v>
          </cell>
          <cell r="J11">
            <v>-129000</v>
          </cell>
          <cell r="L11">
            <v>-129000</v>
          </cell>
          <cell r="M11">
            <v>12381084.388302</v>
          </cell>
          <cell r="O11">
            <v>12070658.970000001</v>
          </cell>
          <cell r="P11">
            <v>0</v>
          </cell>
          <cell r="R11">
            <v>0</v>
          </cell>
          <cell r="T11">
            <v>-273000</v>
          </cell>
          <cell r="V11">
            <v>-273000</v>
          </cell>
          <cell r="W11">
            <v>11797658.970000001</v>
          </cell>
          <cell r="Y11">
            <v>11797658.970000001</v>
          </cell>
          <cell r="AA11">
            <v>39351</v>
          </cell>
          <cell r="AB11">
            <v>39447</v>
          </cell>
          <cell r="AC11">
            <v>39447</v>
          </cell>
        </row>
        <row r="12">
          <cell r="D12" t="str">
            <v>XR2011</v>
          </cell>
          <cell r="E12">
            <v>819220.18</v>
          </cell>
          <cell r="F12">
            <v>29983.458588000001</v>
          </cell>
          <cell r="H12">
            <v>29983.458588000001</v>
          </cell>
          <cell r="J12">
            <v>0</v>
          </cell>
          <cell r="L12" t="str">
            <v/>
          </cell>
          <cell r="M12">
            <v>849203.63858800009</v>
          </cell>
          <cell r="O12">
            <v>819220.18</v>
          </cell>
          <cell r="P12">
            <v>0</v>
          </cell>
          <cell r="R12">
            <v>0</v>
          </cell>
          <cell r="V12" t="str">
            <v/>
          </cell>
          <cell r="W12">
            <v>819220.18</v>
          </cell>
          <cell r="Y12">
            <v>819220.18</v>
          </cell>
          <cell r="AA12">
            <v>39082</v>
          </cell>
          <cell r="AB12" t="e">
            <v>#N/A</v>
          </cell>
          <cell r="AC12">
            <v>39082</v>
          </cell>
        </row>
        <row r="13">
          <cell r="D13" t="str">
            <v>XR2012</v>
          </cell>
          <cell r="E13">
            <v>23180698.560000002</v>
          </cell>
          <cell r="F13">
            <v>839684.4672960001</v>
          </cell>
          <cell r="H13">
            <v>839684.4672960001</v>
          </cell>
          <cell r="I13">
            <v>-180000</v>
          </cell>
          <cell r="J13">
            <v>-297000</v>
          </cell>
          <cell r="L13">
            <v>-477000</v>
          </cell>
          <cell r="M13">
            <v>23543383.027296003</v>
          </cell>
          <cell r="O13">
            <v>23180698.560000002</v>
          </cell>
          <cell r="P13">
            <v>0</v>
          </cell>
          <cell r="R13">
            <v>0</v>
          </cell>
          <cell r="T13">
            <v>-19230</v>
          </cell>
          <cell r="V13">
            <v>-19230</v>
          </cell>
          <cell r="W13">
            <v>23161468.560000002</v>
          </cell>
          <cell r="Y13">
            <v>22703698.560000002</v>
          </cell>
          <cell r="AA13">
            <v>39351</v>
          </cell>
          <cell r="AB13">
            <v>39447</v>
          </cell>
          <cell r="AC13">
            <v>39447</v>
          </cell>
        </row>
        <row r="14">
          <cell r="D14" t="str">
            <v>XR2023</v>
          </cell>
          <cell r="E14">
            <v>1921710.76</v>
          </cell>
          <cell r="F14">
            <v>78240.213815999989</v>
          </cell>
          <cell r="G14">
            <v>432000</v>
          </cell>
          <cell r="H14">
            <v>510240.21381599997</v>
          </cell>
          <cell r="J14">
            <v>0</v>
          </cell>
          <cell r="L14" t="str">
            <v/>
          </cell>
          <cell r="M14">
            <v>2431950.9738159999</v>
          </cell>
          <cell r="O14">
            <v>1921710.76</v>
          </cell>
          <cell r="P14">
            <v>0</v>
          </cell>
          <cell r="Q14">
            <v>132945.35</v>
          </cell>
          <cell r="R14">
            <v>132945.35</v>
          </cell>
          <cell r="S14">
            <v>-8145.07</v>
          </cell>
          <cell r="V14">
            <v>-8145.07</v>
          </cell>
          <cell r="W14">
            <v>2046511.04</v>
          </cell>
          <cell r="Y14">
            <v>2046511.04</v>
          </cell>
          <cell r="AA14">
            <v>39351</v>
          </cell>
          <cell r="AB14">
            <v>39447</v>
          </cell>
          <cell r="AC14">
            <v>39447</v>
          </cell>
        </row>
        <row r="15">
          <cell r="D15" t="str">
            <v>XR2024</v>
          </cell>
          <cell r="E15">
            <v>15121971.590000007</v>
          </cell>
          <cell r="F15">
            <v>772354.12019400031</v>
          </cell>
          <cell r="G15">
            <v>11961200</v>
          </cell>
          <cell r="H15">
            <v>12733554.120194001</v>
          </cell>
          <cell r="J15">
            <v>0</v>
          </cell>
          <cell r="L15" t="str">
            <v/>
          </cell>
          <cell r="M15">
            <v>27855525.710194007</v>
          </cell>
          <cell r="O15">
            <v>15121971.590000007</v>
          </cell>
          <cell r="P15">
            <v>0</v>
          </cell>
          <cell r="Q15">
            <v>3786146.21</v>
          </cell>
          <cell r="R15">
            <v>3786146.21</v>
          </cell>
          <cell r="S15">
            <v>-229980.2</v>
          </cell>
          <cell r="T15">
            <v>-10789226.41</v>
          </cell>
          <cell r="V15">
            <v>-11019206.609999999</v>
          </cell>
          <cell r="W15">
            <v>7888911.1900000088</v>
          </cell>
          <cell r="Y15">
            <v>7888911.1900000088</v>
          </cell>
          <cell r="AA15">
            <v>39351</v>
          </cell>
          <cell r="AB15">
            <v>39447</v>
          </cell>
          <cell r="AC15">
            <v>39447</v>
          </cell>
        </row>
        <row r="16">
          <cell r="D16" t="str">
            <v>XR2025</v>
          </cell>
          <cell r="E16">
            <v>50193679.559999995</v>
          </cell>
          <cell r="F16">
            <v>2078472.9918959998</v>
          </cell>
          <cell r="G16">
            <v>13190400</v>
          </cell>
          <cell r="H16">
            <v>15268872.991896</v>
          </cell>
          <cell r="J16">
            <v>0</v>
          </cell>
          <cell r="L16" t="str">
            <v/>
          </cell>
          <cell r="M16">
            <v>65462552.551895991</v>
          </cell>
          <cell r="O16">
            <v>50193679.559999995</v>
          </cell>
          <cell r="P16">
            <v>0</v>
          </cell>
          <cell r="Q16">
            <v>3865122.7600000002</v>
          </cell>
          <cell r="R16">
            <v>3865122.7600000002</v>
          </cell>
          <cell r="S16">
            <v>-240463.8</v>
          </cell>
          <cell r="V16">
            <v>-240463.8</v>
          </cell>
          <cell r="W16">
            <v>53818338.519999996</v>
          </cell>
          <cell r="Y16">
            <v>53818338.519999996</v>
          </cell>
          <cell r="AA16">
            <v>39351</v>
          </cell>
          <cell r="AB16">
            <v>39447</v>
          </cell>
          <cell r="AC16">
            <v>39447</v>
          </cell>
        </row>
        <row r="17">
          <cell r="D17" t="str">
            <v>XR2026</v>
          </cell>
          <cell r="E17">
            <v>41261149.369999997</v>
          </cell>
          <cell r="F17">
            <v>1661359.986942</v>
          </cell>
          <cell r="G17">
            <v>8262400</v>
          </cell>
          <cell r="H17">
            <v>9923759.9869420007</v>
          </cell>
          <cell r="J17">
            <v>0</v>
          </cell>
          <cell r="L17" t="str">
            <v/>
          </cell>
          <cell r="M17">
            <v>51184909.356941998</v>
          </cell>
          <cell r="O17">
            <v>41261149.369999997</v>
          </cell>
          <cell r="P17">
            <v>0</v>
          </cell>
          <cell r="Q17">
            <v>3966410.77</v>
          </cell>
          <cell r="R17">
            <v>3966410.77</v>
          </cell>
          <cell r="S17">
            <v>-216155.91</v>
          </cell>
          <cell r="T17">
            <v>-148523.51999999999</v>
          </cell>
          <cell r="V17">
            <v>-364679.43</v>
          </cell>
          <cell r="W17">
            <v>44862880.710000001</v>
          </cell>
          <cell r="Y17">
            <v>44862880.710000001</v>
          </cell>
          <cell r="AA17">
            <v>39351</v>
          </cell>
          <cell r="AB17">
            <v>39447</v>
          </cell>
          <cell r="AC17">
            <v>39447</v>
          </cell>
        </row>
        <row r="18">
          <cell r="D18" t="str">
            <v>XR2027</v>
          </cell>
          <cell r="E18">
            <v>12299506.509999998</v>
          </cell>
          <cell r="F18">
            <v>462964.61826599995</v>
          </cell>
          <cell r="G18">
            <v>699600</v>
          </cell>
          <cell r="H18">
            <v>1162564.6182659999</v>
          </cell>
          <cell r="J18">
            <v>0</v>
          </cell>
          <cell r="L18" t="str">
            <v/>
          </cell>
          <cell r="M18">
            <v>13462071.128265997</v>
          </cell>
          <cell r="O18">
            <v>12299506.509999998</v>
          </cell>
          <cell r="P18">
            <v>0</v>
          </cell>
          <cell r="Q18">
            <v>530778.31999999995</v>
          </cell>
          <cell r="R18">
            <v>530778.31999999995</v>
          </cell>
          <cell r="S18">
            <v>-26568.76</v>
          </cell>
          <cell r="T18">
            <v>-1163475.3</v>
          </cell>
          <cell r="V18">
            <v>-1190044.06</v>
          </cell>
          <cell r="W18">
            <v>11640240.769999998</v>
          </cell>
          <cell r="Y18">
            <v>11640240.769999998</v>
          </cell>
          <cell r="AA18">
            <v>39351</v>
          </cell>
          <cell r="AB18">
            <v>39447</v>
          </cell>
          <cell r="AC18">
            <v>39447</v>
          </cell>
        </row>
        <row r="19">
          <cell r="D19" t="str">
            <v>XR2028</v>
          </cell>
          <cell r="E19">
            <v>28102714.810000002</v>
          </cell>
          <cell r="F19">
            <v>1008894.1820460001</v>
          </cell>
          <cell r="G19">
            <v>5838400</v>
          </cell>
          <cell r="H19">
            <v>6847294.1820459999</v>
          </cell>
          <cell r="J19">
            <v>-6913000</v>
          </cell>
          <cell r="L19">
            <v>-6913000</v>
          </cell>
          <cell r="M19">
            <v>28037008.992045999</v>
          </cell>
          <cell r="O19">
            <v>28102714.810000002</v>
          </cell>
          <cell r="P19">
            <v>0</v>
          </cell>
          <cell r="Q19">
            <v>1886697.1099999999</v>
          </cell>
          <cell r="R19">
            <v>1886697.1099999999</v>
          </cell>
          <cell r="S19">
            <v>-67543.33</v>
          </cell>
          <cell r="T19">
            <v>-747912.01</v>
          </cell>
          <cell r="V19">
            <v>-815455.34</v>
          </cell>
          <cell r="W19">
            <v>29173956.580000002</v>
          </cell>
          <cell r="Y19">
            <v>18527868.590000004</v>
          </cell>
          <cell r="AA19">
            <v>39351</v>
          </cell>
          <cell r="AB19">
            <v>39447</v>
          </cell>
          <cell r="AC19">
            <v>39447</v>
          </cell>
        </row>
        <row r="20">
          <cell r="D20" t="str">
            <v>XR2029</v>
          </cell>
          <cell r="E20">
            <v>5619533.1699999999</v>
          </cell>
          <cell r="F20">
            <v>218009.11402199999</v>
          </cell>
          <cell r="G20">
            <v>2725200</v>
          </cell>
          <cell r="H20">
            <v>2943209.1140219998</v>
          </cell>
          <cell r="I20">
            <v>-2051200</v>
          </cell>
          <cell r="J20">
            <v>0</v>
          </cell>
          <cell r="L20">
            <v>-2051200</v>
          </cell>
          <cell r="M20">
            <v>6511542.2840219997</v>
          </cell>
          <cell r="O20">
            <v>5619533.1699999999</v>
          </cell>
          <cell r="P20">
            <v>0</v>
          </cell>
          <cell r="Q20">
            <v>377576.4</v>
          </cell>
          <cell r="R20">
            <v>377576.4</v>
          </cell>
          <cell r="S20">
            <v>-31829.08</v>
          </cell>
          <cell r="T20">
            <v>-1786000</v>
          </cell>
          <cell r="V20">
            <v>-1817829.08</v>
          </cell>
          <cell r="W20">
            <v>4179280.49</v>
          </cell>
          <cell r="Y20">
            <v>3945909.5700000003</v>
          </cell>
          <cell r="AA20">
            <v>39351</v>
          </cell>
          <cell r="AB20">
            <v>39447</v>
          </cell>
          <cell r="AC20">
            <v>39447</v>
          </cell>
        </row>
        <row r="21">
          <cell r="D21" t="str">
            <v>XR2030</v>
          </cell>
          <cell r="E21">
            <v>2005121.95</v>
          </cell>
          <cell r="F21">
            <v>82888.823370000013</v>
          </cell>
          <cell r="G21">
            <v>519200</v>
          </cell>
          <cell r="H21">
            <v>602088.82337</v>
          </cell>
          <cell r="J21">
            <v>0</v>
          </cell>
          <cell r="L21" t="str">
            <v/>
          </cell>
          <cell r="M21">
            <v>2607210.7733700001</v>
          </cell>
          <cell r="O21">
            <v>2005121.95</v>
          </cell>
          <cell r="P21">
            <v>0</v>
          </cell>
          <cell r="Q21">
            <v>143602.12</v>
          </cell>
          <cell r="R21">
            <v>143602.12</v>
          </cell>
          <cell r="S21">
            <v>-72593.119999999995</v>
          </cell>
          <cell r="T21">
            <v>-102965.97</v>
          </cell>
          <cell r="V21">
            <v>-175559.09</v>
          </cell>
          <cell r="W21">
            <v>1973164.9799999997</v>
          </cell>
          <cell r="Y21">
            <v>1973164.9799999997</v>
          </cell>
          <cell r="AA21">
            <v>39351</v>
          </cell>
          <cell r="AB21">
            <v>39447</v>
          </cell>
          <cell r="AC21">
            <v>39447</v>
          </cell>
        </row>
        <row r="22">
          <cell r="D22" t="str">
            <v>XR2106</v>
          </cell>
          <cell r="E22">
            <v>928476.22</v>
          </cell>
          <cell r="F22">
            <v>38293.709651999998</v>
          </cell>
          <cell r="G22">
            <v>235600</v>
          </cell>
          <cell r="H22">
            <v>273893.70965199999</v>
          </cell>
          <cell r="J22">
            <v>0</v>
          </cell>
          <cell r="L22" t="str">
            <v/>
          </cell>
          <cell r="M22">
            <v>1202369.9296519998</v>
          </cell>
          <cell r="O22">
            <v>928476.22</v>
          </cell>
          <cell r="P22">
            <v>0</v>
          </cell>
          <cell r="Q22">
            <v>64415.199999999997</v>
          </cell>
          <cell r="R22">
            <v>64415.199999999997</v>
          </cell>
          <cell r="S22">
            <v>-4099.07</v>
          </cell>
          <cell r="V22">
            <v>-4099.07</v>
          </cell>
          <cell r="W22">
            <v>988792.35</v>
          </cell>
          <cell r="Y22">
            <v>988792.35</v>
          </cell>
          <cell r="AA22">
            <v>39351</v>
          </cell>
          <cell r="AB22">
            <v>39447</v>
          </cell>
          <cell r="AC22">
            <v>39447</v>
          </cell>
        </row>
        <row r="23">
          <cell r="D23" t="str">
            <v>XR2107</v>
          </cell>
          <cell r="E23">
            <v>6683437.29</v>
          </cell>
          <cell r="F23">
            <v>274933.24481400003</v>
          </cell>
          <cell r="G23">
            <v>1656800</v>
          </cell>
          <cell r="H23">
            <v>1931733.2448140001</v>
          </cell>
          <cell r="J23">
            <v>0</v>
          </cell>
          <cell r="L23" t="str">
            <v/>
          </cell>
          <cell r="M23">
            <v>8615170.5348140001</v>
          </cell>
          <cell r="O23">
            <v>6683437.29</v>
          </cell>
          <cell r="P23">
            <v>0</v>
          </cell>
          <cell r="Q23">
            <v>202478.58000000002</v>
          </cell>
          <cell r="R23">
            <v>202478.58000000002</v>
          </cell>
          <cell r="S23">
            <v>-18202.689999999999</v>
          </cell>
          <cell r="T23">
            <v>-241064.11</v>
          </cell>
          <cell r="V23">
            <v>-259266.8</v>
          </cell>
          <cell r="W23">
            <v>6626649.0700000003</v>
          </cell>
          <cell r="Y23">
            <v>6626649.0700000003</v>
          </cell>
          <cell r="AA23">
            <v>39351</v>
          </cell>
          <cell r="AB23">
            <v>39447</v>
          </cell>
          <cell r="AC23">
            <v>39447</v>
          </cell>
        </row>
        <row r="24">
          <cell r="D24" t="str">
            <v>XR2301</v>
          </cell>
          <cell r="E24">
            <v>1088259.3899999999</v>
          </cell>
          <cell r="F24">
            <v>46776.973673999993</v>
          </cell>
          <cell r="G24">
            <v>379600</v>
          </cell>
          <cell r="H24">
            <v>426376.97367400001</v>
          </cell>
          <cell r="J24">
            <v>0</v>
          </cell>
          <cell r="L24" t="str">
            <v/>
          </cell>
          <cell r="M24">
            <v>1514636.3636739999</v>
          </cell>
          <cell r="O24">
            <v>1088259.3899999999</v>
          </cell>
          <cell r="P24">
            <v>0</v>
          </cell>
          <cell r="Q24">
            <v>108730.32</v>
          </cell>
          <cell r="R24">
            <v>108730.32</v>
          </cell>
          <cell r="S24">
            <v>-6814.09</v>
          </cell>
          <cell r="V24">
            <v>-6814.09</v>
          </cell>
          <cell r="W24">
            <v>1190175.6199999999</v>
          </cell>
          <cell r="Y24">
            <v>1190175.6199999999</v>
          </cell>
          <cell r="AA24">
            <v>39351</v>
          </cell>
          <cell r="AB24">
            <v>39447</v>
          </cell>
          <cell r="AC24">
            <v>39447</v>
          </cell>
        </row>
        <row r="25">
          <cell r="D25" t="str">
            <v>XR2401</v>
          </cell>
          <cell r="E25">
            <v>212910.7</v>
          </cell>
          <cell r="F25">
            <v>7792.5316200000007</v>
          </cell>
          <cell r="H25">
            <v>7792.5316200000007</v>
          </cell>
          <cell r="J25">
            <v>0</v>
          </cell>
          <cell r="L25" t="str">
            <v/>
          </cell>
          <cell r="M25">
            <v>220703.23162000001</v>
          </cell>
          <cell r="O25">
            <v>212910.7</v>
          </cell>
          <cell r="P25">
            <v>0</v>
          </cell>
          <cell r="R25">
            <v>0</v>
          </cell>
          <cell r="V25" t="str">
            <v/>
          </cell>
          <cell r="W25">
            <v>212910.7</v>
          </cell>
          <cell r="Y25">
            <v>212910.7</v>
          </cell>
          <cell r="AA25">
            <v>37312</v>
          </cell>
          <cell r="AB25" t="e">
            <v>#N/A</v>
          </cell>
          <cell r="AC25">
            <v>37312</v>
          </cell>
        </row>
        <row r="26">
          <cell r="D26" t="str">
            <v>XR2403</v>
          </cell>
          <cell r="E26">
            <v>903968.07</v>
          </cell>
          <cell r="F26">
            <v>37235.671362000001</v>
          </cell>
          <cell r="G26">
            <v>226800</v>
          </cell>
          <cell r="H26">
            <v>264035.67136199999</v>
          </cell>
          <cell r="J26">
            <v>0</v>
          </cell>
          <cell r="L26" t="str">
            <v/>
          </cell>
          <cell r="M26">
            <v>1168003.7413619999</v>
          </cell>
          <cell r="O26">
            <v>903968.07</v>
          </cell>
          <cell r="P26">
            <v>0</v>
          </cell>
          <cell r="Q26">
            <v>45528.549999999996</v>
          </cell>
          <cell r="R26">
            <v>45528.549999999996</v>
          </cell>
          <cell r="S26">
            <v>-3247.08</v>
          </cell>
          <cell r="V26">
            <v>-3247.08</v>
          </cell>
          <cell r="W26">
            <v>946249.54</v>
          </cell>
          <cell r="Y26">
            <v>946249.54</v>
          </cell>
          <cell r="AA26">
            <v>39351</v>
          </cell>
          <cell r="AB26">
            <v>39447</v>
          </cell>
          <cell r="AC26">
            <v>39447</v>
          </cell>
        </row>
        <row r="27">
          <cell r="D27" t="str">
            <v>XR2404</v>
          </cell>
          <cell r="E27">
            <v>3193403.6</v>
          </cell>
          <cell r="F27">
            <v>139812.13176000002</v>
          </cell>
          <cell r="G27">
            <v>1253200</v>
          </cell>
          <cell r="H27">
            <v>1393012.13176</v>
          </cell>
          <cell r="J27">
            <v>0</v>
          </cell>
          <cell r="L27" t="str">
            <v/>
          </cell>
          <cell r="M27">
            <v>4586415.7317599999</v>
          </cell>
          <cell r="O27">
            <v>3193403.6</v>
          </cell>
          <cell r="P27">
            <v>0</v>
          </cell>
          <cell r="Q27">
            <v>571717.34</v>
          </cell>
          <cell r="R27">
            <v>571717.34</v>
          </cell>
          <cell r="S27">
            <v>-31518.03</v>
          </cell>
          <cell r="V27">
            <v>-31518.03</v>
          </cell>
          <cell r="W27">
            <v>3733602.91</v>
          </cell>
          <cell r="Y27">
            <v>3733602.91</v>
          </cell>
          <cell r="AA27">
            <v>39351</v>
          </cell>
          <cell r="AB27">
            <v>39447</v>
          </cell>
          <cell r="AC27">
            <v>39447</v>
          </cell>
        </row>
        <row r="28">
          <cell r="D28" t="str">
            <v>XR2704</v>
          </cell>
          <cell r="E28">
            <v>2433646.33</v>
          </cell>
          <cell r="F28">
            <v>100410.13567800001</v>
          </cell>
          <cell r="G28">
            <v>619600</v>
          </cell>
          <cell r="H28">
            <v>720010.13567800005</v>
          </cell>
          <cell r="J28">
            <v>0</v>
          </cell>
          <cell r="L28" t="str">
            <v/>
          </cell>
          <cell r="M28">
            <v>3153656.4656779999</v>
          </cell>
          <cell r="O28">
            <v>2433646.33</v>
          </cell>
          <cell r="P28">
            <v>0</v>
          </cell>
          <cell r="Q28">
            <v>182588.85</v>
          </cell>
          <cell r="R28">
            <v>182588.85</v>
          </cell>
          <cell r="S28">
            <v>-11339.13</v>
          </cell>
          <cell r="V28">
            <v>-11339.13</v>
          </cell>
          <cell r="W28">
            <v>2604896.0500000003</v>
          </cell>
          <cell r="Y28">
            <v>2604896.0500000003</v>
          </cell>
          <cell r="AA28">
            <v>39351</v>
          </cell>
          <cell r="AB28">
            <v>39447</v>
          </cell>
          <cell r="AC28">
            <v>39447</v>
          </cell>
        </row>
        <row r="29">
          <cell r="E29">
            <v>212403642.78999993</v>
          </cell>
          <cell r="F29">
            <v>8477238.6661140006</v>
          </cell>
          <cell r="G29">
            <v>48000000</v>
          </cell>
          <cell r="H29">
            <v>56477238.66611401</v>
          </cell>
          <cell r="I29">
            <v>-2231200</v>
          </cell>
          <cell r="J29">
            <v>-7339000</v>
          </cell>
          <cell r="K29">
            <v>0</v>
          </cell>
          <cell r="L29">
            <v>-9570200</v>
          </cell>
          <cell r="M29">
            <v>259310681.45611393</v>
          </cell>
          <cell r="O29">
            <v>212403642.78999993</v>
          </cell>
          <cell r="P29">
            <v>0</v>
          </cell>
          <cell r="Q29">
            <v>15864737.879999999</v>
          </cell>
          <cell r="R29">
            <v>15864737.879999999</v>
          </cell>
          <cell r="S29">
            <v>-968499.35999999975</v>
          </cell>
          <cell r="T29">
            <v>-15271397.32</v>
          </cell>
          <cell r="U29">
            <v>0</v>
          </cell>
          <cell r="V29">
            <v>-16239896.680000002</v>
          </cell>
          <cell r="W29">
            <v>212028483.98999992</v>
          </cell>
          <cell r="Y29">
            <v>200691255.07999998</v>
          </cell>
          <cell r="AA29">
            <v>39351</v>
          </cell>
          <cell r="AC29">
            <v>39447</v>
          </cell>
        </row>
        <row r="32">
          <cell r="D32" t="str">
            <v>XR1055</v>
          </cell>
          <cell r="E32">
            <v>190220.22</v>
          </cell>
          <cell r="F32">
            <v>6962.0600519999998</v>
          </cell>
          <cell r="H32">
            <v>6962.0600519999998</v>
          </cell>
          <cell r="J32">
            <v>0</v>
          </cell>
          <cell r="L32" t="str">
            <v/>
          </cell>
          <cell r="M32">
            <v>197182.28005199999</v>
          </cell>
          <cell r="O32">
            <v>190220.22</v>
          </cell>
          <cell r="P32">
            <v>12029.05</v>
          </cell>
          <cell r="R32">
            <v>12029.05</v>
          </cell>
          <cell r="V32" t="str">
            <v/>
          </cell>
          <cell r="W32">
            <v>202249.27</v>
          </cell>
          <cell r="Y32">
            <v>202249.27</v>
          </cell>
          <cell r="AA32">
            <v>39082</v>
          </cell>
          <cell r="AB32" t="e">
            <v>#N/A</v>
          </cell>
          <cell r="AC32">
            <v>39082</v>
          </cell>
        </row>
        <row r="33">
          <cell r="D33" t="str">
            <v>XR2101</v>
          </cell>
          <cell r="E33">
            <v>2149082.06</v>
          </cell>
          <cell r="F33">
            <v>39413.883396000005</v>
          </cell>
          <cell r="H33">
            <v>39413.883396000005</v>
          </cell>
          <cell r="I33">
            <v>-2144400</v>
          </cell>
          <cell r="J33">
            <v>0</v>
          </cell>
          <cell r="L33">
            <v>-2144400</v>
          </cell>
          <cell r="M33">
            <v>44095.943396000192</v>
          </cell>
          <cell r="O33">
            <v>2149082.06</v>
          </cell>
          <cell r="P33">
            <v>133755.68</v>
          </cell>
          <cell r="R33">
            <v>133755.68</v>
          </cell>
          <cell r="S33">
            <v>-894605.4</v>
          </cell>
          <cell r="V33">
            <v>-894605.4</v>
          </cell>
          <cell r="W33">
            <v>1388232.3400000003</v>
          </cell>
          <cell r="Y33">
            <v>138437.74000000022</v>
          </cell>
          <cell r="AA33">
            <v>39082</v>
          </cell>
          <cell r="AB33">
            <v>39447</v>
          </cell>
          <cell r="AC33">
            <v>39447</v>
          </cell>
        </row>
        <row r="34">
          <cell r="D34" t="str">
            <v>XR2102</v>
          </cell>
          <cell r="E34">
            <v>9459924.290000001</v>
          </cell>
          <cell r="F34">
            <v>233688.22901400004</v>
          </cell>
          <cell r="H34">
            <v>233688.22901400004</v>
          </cell>
          <cell r="I34">
            <v>-6150000</v>
          </cell>
          <cell r="J34">
            <v>0</v>
          </cell>
          <cell r="L34">
            <v>-6150000</v>
          </cell>
          <cell r="M34">
            <v>3543612.5190140009</v>
          </cell>
          <cell r="O34">
            <v>9459924.290000001</v>
          </cell>
          <cell r="P34">
            <v>537206.81000000006</v>
          </cell>
          <cell r="R34">
            <v>537206.81000000006</v>
          </cell>
          <cell r="S34">
            <v>-4179727</v>
          </cell>
          <cell r="V34">
            <v>-4179727</v>
          </cell>
          <cell r="W34">
            <v>5817404.1000000015</v>
          </cell>
          <cell r="Y34">
            <v>3847131.1000000015</v>
          </cell>
          <cell r="AA34">
            <v>39336</v>
          </cell>
          <cell r="AB34">
            <v>39447</v>
          </cell>
          <cell r="AC34">
            <v>39447</v>
          </cell>
        </row>
        <row r="35">
          <cell r="D35" t="str">
            <v>XR2103</v>
          </cell>
          <cell r="E35">
            <v>22929572.999999996</v>
          </cell>
          <cell r="F35">
            <v>839222.37179999985</v>
          </cell>
          <cell r="H35">
            <v>839222.37179999985</v>
          </cell>
          <cell r="J35">
            <v>0</v>
          </cell>
          <cell r="L35" t="str">
            <v/>
          </cell>
          <cell r="M35">
            <v>23768795.371799998</v>
          </cell>
          <cell r="O35">
            <v>22929572.999999996</v>
          </cell>
          <cell r="P35">
            <v>1242584.82</v>
          </cell>
          <cell r="Q35">
            <v>1652868</v>
          </cell>
          <cell r="R35">
            <v>2895452.8200000003</v>
          </cell>
          <cell r="S35">
            <v>1265.07</v>
          </cell>
          <cell r="T35">
            <v>-7856775.9199999999</v>
          </cell>
          <cell r="V35">
            <v>-7855510.8499999996</v>
          </cell>
          <cell r="W35">
            <v>17969514.969999999</v>
          </cell>
          <cell r="Y35">
            <v>17969514.969999999</v>
          </cell>
          <cell r="AA35">
            <v>39351</v>
          </cell>
          <cell r="AB35">
            <v>39447</v>
          </cell>
          <cell r="AC35">
            <v>39447</v>
          </cell>
        </row>
        <row r="36">
          <cell r="D36" t="str">
            <v>XR2104</v>
          </cell>
          <cell r="E36">
            <v>8262009.7800000003</v>
          </cell>
          <cell r="F36">
            <v>238339.557948</v>
          </cell>
          <cell r="H36">
            <v>238339.557948</v>
          </cell>
          <cell r="I36">
            <v>-3500000</v>
          </cell>
          <cell r="J36">
            <v>0</v>
          </cell>
          <cell r="L36">
            <v>-3500000</v>
          </cell>
          <cell r="M36">
            <v>5000349.3379480001</v>
          </cell>
          <cell r="O36">
            <v>8262009.7800000003</v>
          </cell>
          <cell r="P36">
            <v>466671.98</v>
          </cell>
          <cell r="R36">
            <v>466671.98</v>
          </cell>
          <cell r="S36">
            <v>-1415748.79</v>
          </cell>
          <cell r="V36">
            <v>-1415748.79</v>
          </cell>
          <cell r="W36">
            <v>7312932.9699999997</v>
          </cell>
          <cell r="Y36">
            <v>5228681.76</v>
          </cell>
          <cell r="AA36">
            <v>39082</v>
          </cell>
          <cell r="AB36">
            <v>39447</v>
          </cell>
          <cell r="AC36">
            <v>39447</v>
          </cell>
        </row>
        <row r="37">
          <cell r="D37" t="str">
            <v>XR2105</v>
          </cell>
          <cell r="E37">
            <v>28169340.989999998</v>
          </cell>
          <cell r="F37">
            <v>871196.058234</v>
          </cell>
          <cell r="H37">
            <v>871196.058234</v>
          </cell>
          <cell r="I37">
            <v>-8732340</v>
          </cell>
          <cell r="J37">
            <v>0</v>
          </cell>
          <cell r="L37">
            <v>-8732340</v>
          </cell>
          <cell r="M37">
            <v>20308197.048233997</v>
          </cell>
          <cell r="O37">
            <v>28169340.989999998</v>
          </cell>
          <cell r="P37">
            <v>1546700.31</v>
          </cell>
          <cell r="R37">
            <v>1546700.31</v>
          </cell>
          <cell r="S37">
            <v>-6591200</v>
          </cell>
          <cell r="V37">
            <v>-6591200</v>
          </cell>
          <cell r="W37">
            <v>23124841.299999997</v>
          </cell>
          <cell r="Y37">
            <v>20983701.299999997</v>
          </cell>
          <cell r="AA37">
            <v>39082</v>
          </cell>
          <cell r="AB37">
            <v>39447</v>
          </cell>
          <cell r="AC37">
            <v>39447</v>
          </cell>
        </row>
        <row r="38">
          <cell r="E38">
            <v>71160150.339999989</v>
          </cell>
          <cell r="F38">
            <v>2228822.1604439998</v>
          </cell>
          <cell r="G38">
            <v>0</v>
          </cell>
          <cell r="H38">
            <v>2228822.1604439998</v>
          </cell>
          <cell r="I38">
            <v>-20526740</v>
          </cell>
          <cell r="J38">
            <v>0</v>
          </cell>
          <cell r="K38">
            <v>0</v>
          </cell>
          <cell r="L38">
            <v>-20526740</v>
          </cell>
          <cell r="M38">
            <v>52862232.500443995</v>
          </cell>
          <cell r="O38">
            <v>71160150.339999989</v>
          </cell>
          <cell r="P38">
            <v>3938948.65</v>
          </cell>
          <cell r="Q38">
            <v>1652868</v>
          </cell>
          <cell r="R38">
            <v>5591816.6500000004</v>
          </cell>
          <cell r="S38">
            <v>-13080016.120000001</v>
          </cell>
          <cell r="T38">
            <v>-7856775.9199999999</v>
          </cell>
          <cell r="U38">
            <v>0</v>
          </cell>
          <cell r="V38">
            <v>-20936792.039999999</v>
          </cell>
          <cell r="W38">
            <v>55815174.949999996</v>
          </cell>
          <cell r="Y38">
            <v>48369716.140000001</v>
          </cell>
        </row>
        <row r="41">
          <cell r="D41" t="str">
            <v>XR2001</v>
          </cell>
          <cell r="E41">
            <v>59965.440000000002</v>
          </cell>
          <cell r="F41">
            <v>1737.2351040000001</v>
          </cell>
          <cell r="H41">
            <v>1737.2351040000001</v>
          </cell>
          <cell r="J41">
            <v>-25000</v>
          </cell>
          <cell r="L41">
            <v>-25000</v>
          </cell>
          <cell r="M41">
            <v>36702.675104000002</v>
          </cell>
          <cell r="O41">
            <v>59965.440000000002</v>
          </cell>
          <cell r="P41">
            <v>0</v>
          </cell>
          <cell r="R41">
            <v>0</v>
          </cell>
          <cell r="T41">
            <v>-9130.3799999999992</v>
          </cell>
          <cell r="V41">
            <v>-9130.3799999999992</v>
          </cell>
          <cell r="W41">
            <v>50835.060000000005</v>
          </cell>
          <cell r="Y41">
            <v>34965.440000000002</v>
          </cell>
          <cell r="AA41">
            <v>39346</v>
          </cell>
          <cell r="AB41">
            <v>39447</v>
          </cell>
          <cell r="AC41">
            <v>39447</v>
          </cell>
        </row>
        <row r="42">
          <cell r="D42" t="str">
            <v>XR2002</v>
          </cell>
          <cell r="E42">
            <v>31292.69</v>
          </cell>
          <cell r="F42">
            <v>1145.3124539999999</v>
          </cell>
          <cell r="H42">
            <v>1145.3124539999999</v>
          </cell>
          <cell r="J42">
            <v>0</v>
          </cell>
          <cell r="L42" t="str">
            <v/>
          </cell>
          <cell r="M42">
            <v>32438.002453999998</v>
          </cell>
          <cell r="O42">
            <v>31292.69</v>
          </cell>
          <cell r="P42">
            <v>0</v>
          </cell>
          <cell r="R42">
            <v>0</v>
          </cell>
          <cell r="V42" t="str">
            <v/>
          </cell>
          <cell r="W42">
            <v>31292.69</v>
          </cell>
          <cell r="Y42">
            <v>31292.69</v>
          </cell>
          <cell r="AA42">
            <v>39082</v>
          </cell>
          <cell r="AB42" t="e">
            <v>#N/A</v>
          </cell>
          <cell r="AC42">
            <v>39082</v>
          </cell>
        </row>
        <row r="43">
          <cell r="D43" t="str">
            <v>XR2003</v>
          </cell>
          <cell r="E43">
            <v>663363.4</v>
          </cell>
          <cell r="F43">
            <v>9254.8004400000009</v>
          </cell>
          <cell r="H43">
            <v>9254.8004400000009</v>
          </cell>
          <cell r="J43">
            <v>-821000</v>
          </cell>
          <cell r="L43">
            <v>-821000</v>
          </cell>
          <cell r="M43">
            <v>-148381.79955999996</v>
          </cell>
          <cell r="O43">
            <v>663363.4</v>
          </cell>
          <cell r="P43">
            <v>0</v>
          </cell>
          <cell r="R43">
            <v>0</v>
          </cell>
          <cell r="T43">
            <v>-579.13</v>
          </cell>
          <cell r="V43">
            <v>-579.13</v>
          </cell>
          <cell r="W43">
            <v>662784.27</v>
          </cell>
          <cell r="Y43">
            <v>-157636.59999999998</v>
          </cell>
          <cell r="AA43">
            <v>39066</v>
          </cell>
          <cell r="AB43">
            <v>39447</v>
          </cell>
          <cell r="AC43">
            <v>39447</v>
          </cell>
        </row>
        <row r="44">
          <cell r="D44" t="str">
            <v>XR2004</v>
          </cell>
          <cell r="E44">
            <v>841977.4</v>
          </cell>
          <cell r="F44">
            <v>28602.072840000001</v>
          </cell>
          <cell r="H44">
            <v>28602.072840000001</v>
          </cell>
          <cell r="J44">
            <v>-121000</v>
          </cell>
          <cell r="L44">
            <v>-121000</v>
          </cell>
          <cell r="M44">
            <v>749579.47284000006</v>
          </cell>
          <cell r="O44">
            <v>841977.4</v>
          </cell>
          <cell r="P44">
            <v>0</v>
          </cell>
          <cell r="R44">
            <v>0</v>
          </cell>
          <cell r="T44">
            <v>-2850</v>
          </cell>
          <cell r="V44">
            <v>-2850</v>
          </cell>
          <cell r="W44">
            <v>839127.4</v>
          </cell>
          <cell r="Y44">
            <v>720977.4</v>
          </cell>
          <cell r="AA44">
            <v>39252</v>
          </cell>
          <cell r="AB44">
            <v>39447</v>
          </cell>
          <cell r="AC44">
            <v>39447</v>
          </cell>
        </row>
        <row r="45">
          <cell r="D45" t="str">
            <v>XR2005</v>
          </cell>
          <cell r="E45">
            <v>901319.56</v>
          </cell>
          <cell r="F45">
            <v>32347.795896000003</v>
          </cell>
          <cell r="H45">
            <v>32347.795896000003</v>
          </cell>
          <cell r="J45">
            <v>-35000</v>
          </cell>
          <cell r="L45">
            <v>-35000</v>
          </cell>
          <cell r="M45">
            <v>898667.35589600005</v>
          </cell>
          <cell r="O45">
            <v>901319.56</v>
          </cell>
          <cell r="P45">
            <v>0</v>
          </cell>
          <cell r="R45">
            <v>0</v>
          </cell>
          <cell r="V45" t="str">
            <v/>
          </cell>
          <cell r="W45">
            <v>901319.56</v>
          </cell>
          <cell r="Y45">
            <v>859359.56</v>
          </cell>
          <cell r="AA45">
            <v>39082</v>
          </cell>
          <cell r="AB45">
            <v>39371</v>
          </cell>
          <cell r="AC45">
            <v>39371</v>
          </cell>
        </row>
        <row r="46">
          <cell r="D46" t="str">
            <v>XR2007</v>
          </cell>
          <cell r="E46">
            <v>6164240.1500000004</v>
          </cell>
          <cell r="F46">
            <v>141504.38949</v>
          </cell>
          <cell r="H46">
            <v>141504.38949</v>
          </cell>
          <cell r="J46">
            <v>-4596000</v>
          </cell>
          <cell r="L46">
            <v>-4596000</v>
          </cell>
          <cell r="M46">
            <v>1709744.5394900003</v>
          </cell>
          <cell r="O46">
            <v>6164240.1500000004</v>
          </cell>
          <cell r="P46">
            <v>0</v>
          </cell>
          <cell r="R46">
            <v>0</v>
          </cell>
          <cell r="T46">
            <v>-136937.01999999999</v>
          </cell>
          <cell r="V46">
            <v>-136937.01999999999</v>
          </cell>
          <cell r="W46">
            <v>6027303.1300000008</v>
          </cell>
          <cell r="Y46">
            <v>1346966.1500000004</v>
          </cell>
          <cell r="AA46">
            <v>39346</v>
          </cell>
          <cell r="AB46">
            <v>39447</v>
          </cell>
          <cell r="AC46">
            <v>39447</v>
          </cell>
        </row>
        <row r="47">
          <cell r="D47" t="str">
            <v>XR2008</v>
          </cell>
          <cell r="E47">
            <v>856443.6</v>
          </cell>
          <cell r="F47">
            <v>18169.835759999998</v>
          </cell>
          <cell r="H47">
            <v>18169.835759999998</v>
          </cell>
          <cell r="J47">
            <v>-720000</v>
          </cell>
          <cell r="L47">
            <v>-720000</v>
          </cell>
          <cell r="M47">
            <v>154613.43576000002</v>
          </cell>
          <cell r="O47">
            <v>856443.6</v>
          </cell>
          <cell r="P47">
            <v>0</v>
          </cell>
          <cell r="R47">
            <v>0</v>
          </cell>
          <cell r="T47">
            <v>-36538.449999999997</v>
          </cell>
          <cell r="V47">
            <v>-36538.449999999997</v>
          </cell>
          <cell r="W47">
            <v>819905.15</v>
          </cell>
          <cell r="Y47">
            <v>136443.59999999998</v>
          </cell>
          <cell r="AA47">
            <v>39346</v>
          </cell>
          <cell r="AB47">
            <v>39447</v>
          </cell>
          <cell r="AC47">
            <v>39447</v>
          </cell>
        </row>
        <row r="48">
          <cell r="D48" t="str">
            <v>XR2033</v>
          </cell>
          <cell r="E48">
            <v>371070.29</v>
          </cell>
          <cell r="F48">
            <v>13581.172613999999</v>
          </cell>
          <cell r="H48">
            <v>13581.172613999999</v>
          </cell>
          <cell r="J48">
            <v>0</v>
          </cell>
          <cell r="L48" t="str">
            <v/>
          </cell>
          <cell r="M48">
            <v>384651.46261399996</v>
          </cell>
          <cell r="O48">
            <v>371070.29</v>
          </cell>
          <cell r="P48">
            <v>0</v>
          </cell>
          <cell r="R48">
            <v>0</v>
          </cell>
          <cell r="V48" t="str">
            <v/>
          </cell>
          <cell r="W48">
            <v>371070.29</v>
          </cell>
          <cell r="Y48">
            <v>371070.29</v>
          </cell>
          <cell r="AA48">
            <v>38553</v>
          </cell>
          <cell r="AB48" t="e">
            <v>#N/A</v>
          </cell>
          <cell r="AC48">
            <v>38553</v>
          </cell>
        </row>
        <row r="49">
          <cell r="D49" t="str">
            <v>XR2034</v>
          </cell>
          <cell r="E49">
            <v>67020.160000000003</v>
          </cell>
          <cell r="F49">
            <v>238.63785600000014</v>
          </cell>
          <cell r="H49">
            <v>238.63785600000014</v>
          </cell>
          <cell r="J49">
            <v>-121000</v>
          </cell>
          <cell r="L49">
            <v>-121000</v>
          </cell>
          <cell r="M49">
            <v>-53741.202143999995</v>
          </cell>
          <cell r="O49">
            <v>67020.160000000003</v>
          </cell>
          <cell r="P49">
            <v>0</v>
          </cell>
          <cell r="R49">
            <v>0</v>
          </cell>
          <cell r="T49">
            <v>-11682.37</v>
          </cell>
          <cell r="V49">
            <v>-11682.37</v>
          </cell>
          <cell r="W49">
            <v>55337.79</v>
          </cell>
          <cell r="Y49">
            <v>-53979.839999999997</v>
          </cell>
          <cell r="AA49">
            <v>39346</v>
          </cell>
          <cell r="AB49">
            <v>39447</v>
          </cell>
          <cell r="AC49">
            <v>39447</v>
          </cell>
        </row>
        <row r="50">
          <cell r="D50" t="str">
            <v>XR2035</v>
          </cell>
          <cell r="E50">
            <v>104674.25</v>
          </cell>
          <cell r="F50">
            <v>3831.07755</v>
          </cell>
          <cell r="H50">
            <v>3831.07755</v>
          </cell>
          <cell r="J50">
            <v>0</v>
          </cell>
          <cell r="L50" t="str">
            <v/>
          </cell>
          <cell r="M50">
            <v>108505.32755</v>
          </cell>
          <cell r="O50">
            <v>104674.25</v>
          </cell>
          <cell r="P50">
            <v>0</v>
          </cell>
          <cell r="R50">
            <v>0</v>
          </cell>
          <cell r="V50" t="str">
            <v/>
          </cell>
          <cell r="W50">
            <v>104674.25</v>
          </cell>
          <cell r="Y50">
            <v>104674.25</v>
          </cell>
          <cell r="AA50">
            <v>39082</v>
          </cell>
          <cell r="AB50" t="e">
            <v>#N/A</v>
          </cell>
          <cell r="AC50">
            <v>39082</v>
          </cell>
        </row>
        <row r="51">
          <cell r="D51" t="str">
            <v>XR2036</v>
          </cell>
          <cell r="E51">
            <v>727366.05</v>
          </cell>
          <cell r="F51">
            <v>17965.697430000004</v>
          </cell>
          <cell r="H51">
            <v>17965.697430000004</v>
          </cell>
          <cell r="J51">
            <v>-473000</v>
          </cell>
          <cell r="L51">
            <v>-473000</v>
          </cell>
          <cell r="M51">
            <v>272331.7474300001</v>
          </cell>
          <cell r="O51">
            <v>727366.05</v>
          </cell>
          <cell r="P51">
            <v>0</v>
          </cell>
          <cell r="R51">
            <v>0</v>
          </cell>
          <cell r="V51" t="str">
            <v/>
          </cell>
          <cell r="W51">
            <v>727366.05</v>
          </cell>
          <cell r="Y51">
            <v>254366.05000000005</v>
          </cell>
          <cell r="AA51">
            <v>39346</v>
          </cell>
          <cell r="AB51">
            <v>39443</v>
          </cell>
          <cell r="AC51">
            <v>39443</v>
          </cell>
        </row>
        <row r="52">
          <cell r="D52" t="str">
            <v>XR2037</v>
          </cell>
          <cell r="E52">
            <v>787449.79</v>
          </cell>
          <cell r="F52">
            <v>28820.662314000001</v>
          </cell>
          <cell r="H52">
            <v>28820.662314000001</v>
          </cell>
          <cell r="J52">
            <v>0</v>
          </cell>
          <cell r="L52" t="str">
            <v/>
          </cell>
          <cell r="M52">
            <v>816270.45231399999</v>
          </cell>
          <cell r="O52">
            <v>787449.79</v>
          </cell>
          <cell r="P52">
            <v>0</v>
          </cell>
          <cell r="R52">
            <v>0</v>
          </cell>
          <cell r="V52" t="str">
            <v/>
          </cell>
          <cell r="W52">
            <v>787449.79</v>
          </cell>
          <cell r="Y52">
            <v>787449.79</v>
          </cell>
          <cell r="AA52">
            <v>38615</v>
          </cell>
          <cell r="AB52" t="e">
            <v>#N/A</v>
          </cell>
          <cell r="AC52">
            <v>38615</v>
          </cell>
        </row>
        <row r="53">
          <cell r="D53" t="str">
            <v>XR2038</v>
          </cell>
          <cell r="E53">
            <v>529011.65</v>
          </cell>
          <cell r="F53">
            <v>15884.826390000002</v>
          </cell>
          <cell r="H53">
            <v>15884.826390000002</v>
          </cell>
          <cell r="J53">
            <v>-190000</v>
          </cell>
          <cell r="L53">
            <v>-190000</v>
          </cell>
          <cell r="M53">
            <v>354896.47638999997</v>
          </cell>
          <cell r="O53">
            <v>529011.65</v>
          </cell>
          <cell r="P53">
            <v>0</v>
          </cell>
          <cell r="R53">
            <v>0</v>
          </cell>
          <cell r="V53" t="str">
            <v/>
          </cell>
          <cell r="W53">
            <v>529011.65</v>
          </cell>
          <cell r="Y53">
            <v>339011.65</v>
          </cell>
          <cell r="AA53">
            <v>39346</v>
          </cell>
          <cell r="AB53">
            <v>39447</v>
          </cell>
          <cell r="AC53">
            <v>39447</v>
          </cell>
        </row>
        <row r="54">
          <cell r="D54" t="str">
            <v>XR2039</v>
          </cell>
          <cell r="E54">
            <v>1313410.68</v>
          </cell>
          <cell r="F54">
            <v>48070.830887999997</v>
          </cell>
          <cell r="H54">
            <v>48070.830887999997</v>
          </cell>
          <cell r="J54">
            <v>0</v>
          </cell>
          <cell r="L54" t="str">
            <v/>
          </cell>
          <cell r="M54">
            <v>1361481.510888</v>
          </cell>
          <cell r="O54">
            <v>1313410.68</v>
          </cell>
          <cell r="P54">
            <v>0</v>
          </cell>
          <cell r="R54">
            <v>0</v>
          </cell>
          <cell r="V54" t="str">
            <v/>
          </cell>
          <cell r="W54">
            <v>1313410.68</v>
          </cell>
          <cell r="Y54">
            <v>1313410.68</v>
          </cell>
          <cell r="AA54">
            <v>38782</v>
          </cell>
          <cell r="AB54" t="e">
            <v>#N/A</v>
          </cell>
          <cell r="AC54">
            <v>38782</v>
          </cell>
        </row>
        <row r="55">
          <cell r="D55" t="str">
            <v>XR2040</v>
          </cell>
          <cell r="E55">
            <v>449114.53</v>
          </cell>
          <cell r="F55">
            <v>18395.691798</v>
          </cell>
          <cell r="H55">
            <v>18395.691798</v>
          </cell>
          <cell r="J55">
            <v>107000</v>
          </cell>
          <cell r="L55">
            <v>107000</v>
          </cell>
          <cell r="M55">
            <v>574510.22179800004</v>
          </cell>
          <cell r="O55">
            <v>449114.53</v>
          </cell>
          <cell r="P55">
            <v>0</v>
          </cell>
          <cell r="R55">
            <v>0</v>
          </cell>
          <cell r="V55" t="str">
            <v/>
          </cell>
          <cell r="W55">
            <v>449114.53</v>
          </cell>
          <cell r="Y55">
            <v>449114.53</v>
          </cell>
          <cell r="AA55">
            <v>39346</v>
          </cell>
          <cell r="AB55">
            <v>39447</v>
          </cell>
          <cell r="AC55">
            <v>39447</v>
          </cell>
        </row>
        <row r="56">
          <cell r="D56" t="str">
            <v>XR2041</v>
          </cell>
          <cell r="E56">
            <v>2995041.33</v>
          </cell>
          <cell r="F56">
            <v>109618.512678</v>
          </cell>
          <cell r="H56">
            <v>109618.512678</v>
          </cell>
          <cell r="J56">
            <v>0</v>
          </cell>
          <cell r="L56" t="str">
            <v/>
          </cell>
          <cell r="M56">
            <v>3104659.8426780002</v>
          </cell>
          <cell r="O56">
            <v>2995041.33</v>
          </cell>
          <cell r="P56">
            <v>0</v>
          </cell>
          <cell r="R56">
            <v>0</v>
          </cell>
          <cell r="V56" t="str">
            <v/>
          </cell>
          <cell r="W56">
            <v>2995041.33</v>
          </cell>
          <cell r="Y56">
            <v>2995041.33</v>
          </cell>
          <cell r="AA56">
            <v>38782</v>
          </cell>
          <cell r="AB56" t="e">
            <v>#N/A</v>
          </cell>
          <cell r="AC56">
            <v>38782</v>
          </cell>
        </row>
        <row r="57">
          <cell r="D57" t="str">
            <v>XR2042</v>
          </cell>
          <cell r="E57">
            <v>299005.75</v>
          </cell>
          <cell r="F57">
            <v>8912.3104500000009</v>
          </cell>
          <cell r="H57">
            <v>8912.3104500000009</v>
          </cell>
          <cell r="J57">
            <v>-111000</v>
          </cell>
          <cell r="L57">
            <v>-111000</v>
          </cell>
          <cell r="M57">
            <v>196918.06044999999</v>
          </cell>
          <cell r="O57">
            <v>299005.75</v>
          </cell>
          <cell r="P57">
            <v>0</v>
          </cell>
          <cell r="R57">
            <v>0</v>
          </cell>
          <cell r="V57" t="str">
            <v/>
          </cell>
          <cell r="W57">
            <v>299005.75</v>
          </cell>
          <cell r="Y57">
            <v>188005.75</v>
          </cell>
          <cell r="AA57">
            <v>39346</v>
          </cell>
          <cell r="AB57">
            <v>39447</v>
          </cell>
          <cell r="AC57">
            <v>39447</v>
          </cell>
        </row>
        <row r="58">
          <cell r="D58" t="str">
            <v>XR2043</v>
          </cell>
          <cell r="E58">
            <v>290936.81</v>
          </cell>
          <cell r="F58">
            <v>10648.287246</v>
          </cell>
          <cell r="H58">
            <v>10648.287246</v>
          </cell>
          <cell r="J58">
            <v>0</v>
          </cell>
          <cell r="L58" t="str">
            <v/>
          </cell>
          <cell r="M58">
            <v>301585.09724600002</v>
          </cell>
          <cell r="O58">
            <v>290936.81</v>
          </cell>
          <cell r="P58">
            <v>0</v>
          </cell>
          <cell r="R58">
            <v>0</v>
          </cell>
          <cell r="V58" t="str">
            <v/>
          </cell>
          <cell r="W58">
            <v>290936.81</v>
          </cell>
          <cell r="Y58">
            <v>290936.81</v>
          </cell>
          <cell r="AA58">
            <v>37986</v>
          </cell>
          <cell r="AB58" t="e">
            <v>#N/A</v>
          </cell>
          <cell r="AC58">
            <v>37986</v>
          </cell>
        </row>
        <row r="59">
          <cell r="D59" t="str">
            <v>XR2044</v>
          </cell>
          <cell r="E59">
            <v>22387.599999999999</v>
          </cell>
          <cell r="F59">
            <v>819.3861599999999</v>
          </cell>
          <cell r="H59">
            <v>819.3861599999999</v>
          </cell>
          <cell r="J59">
            <v>0</v>
          </cell>
          <cell r="L59" t="str">
            <v/>
          </cell>
          <cell r="M59">
            <v>23206.986159999997</v>
          </cell>
          <cell r="O59">
            <v>22387.599999999999</v>
          </cell>
          <cell r="P59">
            <v>0</v>
          </cell>
          <cell r="R59">
            <v>0</v>
          </cell>
          <cell r="V59" t="str">
            <v/>
          </cell>
          <cell r="W59">
            <v>22387.599999999999</v>
          </cell>
          <cell r="Y59">
            <v>22387.599999999999</v>
          </cell>
          <cell r="AA59">
            <v>39346</v>
          </cell>
          <cell r="AB59">
            <v>39447</v>
          </cell>
          <cell r="AC59">
            <v>39447</v>
          </cell>
        </row>
        <row r="60">
          <cell r="D60" t="str">
            <v>XR2045</v>
          </cell>
          <cell r="E60">
            <v>300038.95</v>
          </cell>
          <cell r="F60">
            <v>5564.6255700000002</v>
          </cell>
          <cell r="H60">
            <v>5564.6255700000002</v>
          </cell>
          <cell r="J60">
            <v>-296000</v>
          </cell>
          <cell r="L60">
            <v>-296000</v>
          </cell>
          <cell r="M60">
            <v>9603.5755699999863</v>
          </cell>
          <cell r="O60">
            <v>300038.95</v>
          </cell>
          <cell r="P60">
            <v>0</v>
          </cell>
          <cell r="R60">
            <v>0</v>
          </cell>
          <cell r="T60">
            <v>-252718.5</v>
          </cell>
          <cell r="V60">
            <v>-252718.5</v>
          </cell>
          <cell r="W60">
            <v>47320.450000000012</v>
          </cell>
          <cell r="Y60">
            <v>4038.9500000000116</v>
          </cell>
          <cell r="AA60">
            <v>37986</v>
          </cell>
          <cell r="AB60">
            <v>39447</v>
          </cell>
          <cell r="AC60">
            <v>39447</v>
          </cell>
        </row>
        <row r="61">
          <cell r="D61" t="str">
            <v>XR2046</v>
          </cell>
          <cell r="E61">
            <v>0.18</v>
          </cell>
          <cell r="F61">
            <v>6.5880000000000001E-3</v>
          </cell>
          <cell r="H61">
            <v>6.5880000000000001E-3</v>
          </cell>
          <cell r="J61">
            <v>0</v>
          </cell>
          <cell r="L61" t="str">
            <v/>
          </cell>
          <cell r="M61">
            <v>0.186588</v>
          </cell>
          <cell r="O61">
            <v>0.18</v>
          </cell>
          <cell r="P61">
            <v>0</v>
          </cell>
          <cell r="R61">
            <v>0</v>
          </cell>
          <cell r="V61" t="str">
            <v/>
          </cell>
          <cell r="W61">
            <v>0.18</v>
          </cell>
          <cell r="Y61">
            <v>0.18</v>
          </cell>
          <cell r="AA61">
            <v>39346</v>
          </cell>
          <cell r="AB61">
            <v>39447</v>
          </cell>
          <cell r="AC61">
            <v>39447</v>
          </cell>
        </row>
        <row r="62">
          <cell r="D62" t="str">
            <v>XR2047</v>
          </cell>
          <cell r="E62">
            <v>0.49</v>
          </cell>
          <cell r="F62">
            <v>1.7933999999999999E-2</v>
          </cell>
          <cell r="H62">
            <v>1.7933999999999999E-2</v>
          </cell>
          <cell r="J62">
            <v>0</v>
          </cell>
          <cell r="L62" t="str">
            <v/>
          </cell>
          <cell r="M62">
            <v>0.507934</v>
          </cell>
          <cell r="O62">
            <v>0.49</v>
          </cell>
          <cell r="P62">
            <v>0</v>
          </cell>
          <cell r="R62">
            <v>0</v>
          </cell>
          <cell r="V62" t="str">
            <v/>
          </cell>
          <cell r="W62">
            <v>0.49</v>
          </cell>
          <cell r="Y62">
            <v>0.49</v>
          </cell>
          <cell r="AA62">
            <v>39082</v>
          </cell>
          <cell r="AB62" t="e">
            <v>#N/A</v>
          </cell>
          <cell r="AC62">
            <v>39082</v>
          </cell>
        </row>
        <row r="63">
          <cell r="D63" t="str">
            <v>XR2048</v>
          </cell>
          <cell r="E63">
            <v>66129.649999999994</v>
          </cell>
          <cell r="F63">
            <v>0</v>
          </cell>
          <cell r="H63">
            <v>0</v>
          </cell>
          <cell r="J63">
            <v>-291000</v>
          </cell>
          <cell r="L63">
            <v>-291000</v>
          </cell>
          <cell r="M63">
            <v>-224870.35</v>
          </cell>
          <cell r="O63">
            <v>66129.649999999994</v>
          </cell>
          <cell r="P63">
            <v>0</v>
          </cell>
          <cell r="R63">
            <v>0</v>
          </cell>
          <cell r="T63">
            <v>-66130</v>
          </cell>
          <cell r="V63">
            <v>-66130</v>
          </cell>
          <cell r="W63">
            <v>-0.35000000000582077</v>
          </cell>
          <cell r="Y63">
            <v>-224870.35</v>
          </cell>
          <cell r="AA63">
            <v>39346</v>
          </cell>
          <cell r="AB63">
            <v>39447</v>
          </cell>
          <cell r="AC63">
            <v>39447</v>
          </cell>
        </row>
        <row r="64">
          <cell r="D64" t="str">
            <v>XR2049</v>
          </cell>
          <cell r="E64">
            <v>15135.02</v>
          </cell>
          <cell r="F64">
            <v>553.941732</v>
          </cell>
          <cell r="H64">
            <v>553.941732</v>
          </cell>
          <cell r="J64">
            <v>0</v>
          </cell>
          <cell r="L64" t="str">
            <v/>
          </cell>
          <cell r="M64">
            <v>15688.961732</v>
          </cell>
          <cell r="O64">
            <v>15135.02</v>
          </cell>
          <cell r="P64">
            <v>0</v>
          </cell>
          <cell r="R64">
            <v>0</v>
          </cell>
          <cell r="V64" t="str">
            <v/>
          </cell>
          <cell r="W64">
            <v>15135.02</v>
          </cell>
          <cell r="Y64">
            <v>15135.02</v>
          </cell>
          <cell r="AA64">
            <v>39082</v>
          </cell>
          <cell r="AB64" t="e">
            <v>#N/A</v>
          </cell>
          <cell r="AC64">
            <v>39082</v>
          </cell>
        </row>
        <row r="65">
          <cell r="D65" t="str">
            <v>XR2050</v>
          </cell>
          <cell r="E65">
            <v>332799.76</v>
          </cell>
          <cell r="F65">
            <v>6763.6712160000006</v>
          </cell>
          <cell r="H65">
            <v>6763.6712160000006</v>
          </cell>
          <cell r="J65">
            <v>-296000</v>
          </cell>
          <cell r="L65">
            <v>-296000</v>
          </cell>
          <cell r="M65">
            <v>43563.431215999997</v>
          </cell>
          <cell r="O65">
            <v>332799.76</v>
          </cell>
          <cell r="P65">
            <v>0</v>
          </cell>
          <cell r="R65">
            <v>0</v>
          </cell>
          <cell r="T65">
            <v>-24041.1</v>
          </cell>
          <cell r="V65">
            <v>-24041.1</v>
          </cell>
          <cell r="W65">
            <v>308758.66000000003</v>
          </cell>
          <cell r="Y65">
            <v>36799.760000000009</v>
          </cell>
          <cell r="AA65">
            <v>39346</v>
          </cell>
          <cell r="AB65">
            <v>39447</v>
          </cell>
          <cell r="AC65">
            <v>39447</v>
          </cell>
        </row>
        <row r="66">
          <cell r="D66" t="str">
            <v>XR2051</v>
          </cell>
          <cell r="E66">
            <v>6384197.1299999999</v>
          </cell>
          <cell r="F66">
            <v>233661.61495799999</v>
          </cell>
          <cell r="H66">
            <v>233661.61495799999</v>
          </cell>
          <cell r="J66">
            <v>0</v>
          </cell>
          <cell r="L66" t="str">
            <v/>
          </cell>
          <cell r="M66">
            <v>6617858.7449580003</v>
          </cell>
          <cell r="O66">
            <v>6384197.1299999999</v>
          </cell>
          <cell r="P66">
            <v>0</v>
          </cell>
          <cell r="R66">
            <v>0</v>
          </cell>
          <cell r="V66" t="str">
            <v/>
          </cell>
          <cell r="W66">
            <v>6384197.1299999999</v>
          </cell>
          <cell r="Y66">
            <v>6384197.1299999999</v>
          </cell>
          <cell r="AA66">
            <v>38601</v>
          </cell>
          <cell r="AB66" t="e">
            <v>#N/A</v>
          </cell>
          <cell r="AC66">
            <v>38601</v>
          </cell>
        </row>
        <row r="67">
          <cell r="D67" t="str">
            <v>XR2052</v>
          </cell>
          <cell r="E67">
            <v>1848981.65</v>
          </cell>
          <cell r="F67">
            <v>36562.728389999997</v>
          </cell>
          <cell r="H67">
            <v>36562.728389999997</v>
          </cell>
          <cell r="J67">
            <v>-1700000</v>
          </cell>
          <cell r="L67">
            <v>-1700000</v>
          </cell>
          <cell r="M67">
            <v>185544.37838999997</v>
          </cell>
          <cell r="O67">
            <v>1848981.65</v>
          </cell>
          <cell r="P67">
            <v>0</v>
          </cell>
          <cell r="R67">
            <v>0</v>
          </cell>
          <cell r="T67">
            <v>-65840.78</v>
          </cell>
          <cell r="V67">
            <v>-65840.78</v>
          </cell>
          <cell r="W67">
            <v>1783140.8699999999</v>
          </cell>
          <cell r="Y67">
            <v>-1230608.3500000001</v>
          </cell>
          <cell r="AA67">
            <v>39346</v>
          </cell>
          <cell r="AB67">
            <v>39447</v>
          </cell>
          <cell r="AC67">
            <v>39447</v>
          </cell>
        </row>
        <row r="68">
          <cell r="D68" t="str">
            <v>XR2053</v>
          </cell>
          <cell r="E68">
            <v>7824082.8600000003</v>
          </cell>
          <cell r="F68">
            <v>161171.13267600001</v>
          </cell>
          <cell r="H68">
            <v>161171.13267600001</v>
          </cell>
          <cell r="J68">
            <v>-6841000</v>
          </cell>
          <cell r="L68">
            <v>-6841000</v>
          </cell>
          <cell r="M68">
            <v>1144253.9926760001</v>
          </cell>
          <cell r="O68">
            <v>7824082.8600000003</v>
          </cell>
          <cell r="P68">
            <v>0</v>
          </cell>
          <cell r="R68">
            <v>0</v>
          </cell>
          <cell r="V68" t="str">
            <v/>
          </cell>
          <cell r="W68">
            <v>7824082.8600000003</v>
          </cell>
          <cell r="Y68">
            <v>983082.86000000034</v>
          </cell>
          <cell r="AA68">
            <v>38601</v>
          </cell>
          <cell r="AB68" t="e">
            <v>#N/A</v>
          </cell>
          <cell r="AC68">
            <v>38601</v>
          </cell>
        </row>
        <row r="69">
          <cell r="D69" t="str">
            <v>XR2054</v>
          </cell>
          <cell r="E69">
            <v>864643.23</v>
          </cell>
          <cell r="F69">
            <v>25204.342217999998</v>
          </cell>
          <cell r="H69">
            <v>25204.342217999998</v>
          </cell>
          <cell r="J69">
            <v>-352000</v>
          </cell>
          <cell r="L69">
            <v>-352000</v>
          </cell>
          <cell r="M69">
            <v>537847.57221799996</v>
          </cell>
          <cell r="O69">
            <v>864643.23</v>
          </cell>
          <cell r="P69">
            <v>0</v>
          </cell>
          <cell r="R69">
            <v>0</v>
          </cell>
          <cell r="T69">
            <v>-219394.9</v>
          </cell>
          <cell r="V69">
            <v>-219394.9</v>
          </cell>
          <cell r="W69">
            <v>645248.32999999996</v>
          </cell>
          <cell r="Y69">
            <v>262643.23</v>
          </cell>
          <cell r="AA69">
            <v>39346</v>
          </cell>
          <cell r="AB69">
            <v>39447</v>
          </cell>
          <cell r="AC69">
            <v>39447</v>
          </cell>
        </row>
        <row r="70">
          <cell r="D70" t="str">
            <v>XR2055</v>
          </cell>
          <cell r="E70">
            <v>371689.16</v>
          </cell>
          <cell r="F70">
            <v>13603.823256</v>
          </cell>
          <cell r="H70">
            <v>13603.823256</v>
          </cell>
          <cell r="J70">
            <v>0</v>
          </cell>
          <cell r="L70" t="str">
            <v/>
          </cell>
          <cell r="M70">
            <v>385292.98325599998</v>
          </cell>
          <cell r="O70">
            <v>371689.16</v>
          </cell>
          <cell r="P70">
            <v>0</v>
          </cell>
          <cell r="R70">
            <v>0</v>
          </cell>
          <cell r="V70" t="str">
            <v/>
          </cell>
          <cell r="W70">
            <v>371689.16</v>
          </cell>
          <cell r="Y70">
            <v>371689.16</v>
          </cell>
          <cell r="AA70">
            <v>38553</v>
          </cell>
          <cell r="AB70" t="e">
            <v>#N/A</v>
          </cell>
          <cell r="AC70">
            <v>38553</v>
          </cell>
        </row>
        <row r="71">
          <cell r="D71" t="str">
            <v>XR2056</v>
          </cell>
          <cell r="E71">
            <v>13542.9</v>
          </cell>
          <cell r="F71">
            <v>495.67014</v>
          </cell>
          <cell r="H71">
            <v>495.67014</v>
          </cell>
          <cell r="J71">
            <v>0</v>
          </cell>
          <cell r="L71" t="str">
            <v/>
          </cell>
          <cell r="M71">
            <v>14038.57014</v>
          </cell>
          <cell r="O71">
            <v>13542.9</v>
          </cell>
          <cell r="P71">
            <v>0</v>
          </cell>
          <cell r="R71">
            <v>0</v>
          </cell>
          <cell r="V71" t="str">
            <v/>
          </cell>
          <cell r="W71">
            <v>13542.9</v>
          </cell>
          <cell r="Y71">
            <v>13542.9</v>
          </cell>
          <cell r="AA71">
            <v>39346</v>
          </cell>
          <cell r="AB71">
            <v>39447</v>
          </cell>
          <cell r="AC71">
            <v>39447</v>
          </cell>
        </row>
        <row r="72">
          <cell r="D72" t="str">
            <v>XR2202</v>
          </cell>
          <cell r="E72">
            <v>1264641.6599999999</v>
          </cell>
          <cell r="F72">
            <v>33366.084755999997</v>
          </cell>
          <cell r="G72">
            <v>175000</v>
          </cell>
          <cell r="H72">
            <v>208366.084756</v>
          </cell>
          <cell r="J72">
            <v>-881000</v>
          </cell>
          <cell r="L72">
            <v>-881000</v>
          </cell>
          <cell r="M72">
            <v>592007.74475599988</v>
          </cell>
          <cell r="O72">
            <v>1264641.6599999999</v>
          </cell>
          <cell r="P72">
            <v>0</v>
          </cell>
          <cell r="Q72">
            <v>317998.02</v>
          </cell>
          <cell r="R72">
            <v>317998.02</v>
          </cell>
          <cell r="T72">
            <v>-752179.05</v>
          </cell>
          <cell r="V72">
            <v>-752179.05</v>
          </cell>
          <cell r="W72">
            <v>830460.62999999989</v>
          </cell>
          <cell r="Y72">
            <v>701639.67999999993</v>
          </cell>
          <cell r="AA72">
            <v>39344</v>
          </cell>
          <cell r="AB72">
            <v>39447</v>
          </cell>
          <cell r="AC72">
            <v>39447</v>
          </cell>
        </row>
        <row r="73">
          <cell r="D73" t="str">
            <v>XR2203</v>
          </cell>
          <cell r="E73">
            <v>1643974.26</v>
          </cell>
          <cell r="F73">
            <v>59254.457915999999</v>
          </cell>
          <cell r="G73">
            <v>175000</v>
          </cell>
          <cell r="H73">
            <v>234254.45791599998</v>
          </cell>
          <cell r="J73">
            <v>-225000</v>
          </cell>
          <cell r="L73">
            <v>-225000</v>
          </cell>
          <cell r="M73">
            <v>1653228.7179159999</v>
          </cell>
          <cell r="O73">
            <v>1643974.26</v>
          </cell>
          <cell r="P73">
            <v>0</v>
          </cell>
          <cell r="Q73">
            <v>317998.06</v>
          </cell>
          <cell r="R73">
            <v>317998.06</v>
          </cell>
          <cell r="T73">
            <v>-9130.3799999999992</v>
          </cell>
          <cell r="V73">
            <v>-9130.3799999999992</v>
          </cell>
          <cell r="W73">
            <v>1952841.9400000002</v>
          </cell>
          <cell r="Y73">
            <v>1736972.32</v>
          </cell>
          <cell r="AA73">
            <v>39346</v>
          </cell>
          <cell r="AB73">
            <v>39447</v>
          </cell>
          <cell r="AC73">
            <v>39447</v>
          </cell>
        </row>
        <row r="74">
          <cell r="D74" t="str">
            <v>XR2204</v>
          </cell>
          <cell r="E74">
            <v>1025837.25</v>
          </cell>
          <cell r="F74">
            <v>30664.843349999999</v>
          </cell>
          <cell r="G74">
            <v>150000</v>
          </cell>
          <cell r="H74">
            <v>180664.84335000001</v>
          </cell>
          <cell r="J74">
            <v>-526000</v>
          </cell>
          <cell r="L74">
            <v>-526000</v>
          </cell>
          <cell r="M74">
            <v>680502.09334999998</v>
          </cell>
          <cell r="O74">
            <v>1025837.25</v>
          </cell>
          <cell r="P74">
            <v>0</v>
          </cell>
          <cell r="Q74">
            <v>67131.25</v>
          </cell>
          <cell r="R74">
            <v>67131.25</v>
          </cell>
          <cell r="T74">
            <v>-23098.17</v>
          </cell>
          <cell r="V74">
            <v>-23098.17</v>
          </cell>
          <cell r="W74">
            <v>1069870.33</v>
          </cell>
          <cell r="Y74">
            <v>566968.5</v>
          </cell>
          <cell r="AA74">
            <v>39351</v>
          </cell>
          <cell r="AB74">
            <v>39447</v>
          </cell>
          <cell r="AC74">
            <v>39447</v>
          </cell>
        </row>
        <row r="75">
          <cell r="D75" t="str">
            <v>XR2205</v>
          </cell>
          <cell r="E75">
            <v>1211711.32</v>
          </cell>
          <cell r="F75">
            <v>38327.934312000005</v>
          </cell>
          <cell r="G75">
            <v>150000</v>
          </cell>
          <cell r="H75">
            <v>188327.934312</v>
          </cell>
          <cell r="J75">
            <v>-479000</v>
          </cell>
          <cell r="L75">
            <v>-479000</v>
          </cell>
          <cell r="M75">
            <v>921039.254312</v>
          </cell>
          <cell r="O75">
            <v>1211711.32</v>
          </cell>
          <cell r="P75">
            <v>0</v>
          </cell>
          <cell r="Q75">
            <v>67131.25</v>
          </cell>
          <cell r="R75">
            <v>67131.25</v>
          </cell>
          <cell r="V75" t="str">
            <v/>
          </cell>
          <cell r="W75">
            <v>1278842.57</v>
          </cell>
          <cell r="Y75">
            <v>799842.57000000007</v>
          </cell>
          <cell r="AA75">
            <v>39351</v>
          </cell>
          <cell r="AB75">
            <v>39447</v>
          </cell>
          <cell r="AC75">
            <v>39447</v>
          </cell>
        </row>
        <row r="76">
          <cell r="D76" t="str">
            <v>XR2206</v>
          </cell>
          <cell r="E76">
            <v>2744955.24</v>
          </cell>
          <cell r="F76">
            <v>108700.36178400001</v>
          </cell>
          <cell r="G76">
            <v>450000</v>
          </cell>
          <cell r="H76">
            <v>558700.36178399995</v>
          </cell>
          <cell r="J76">
            <v>0</v>
          </cell>
          <cell r="L76" t="str">
            <v/>
          </cell>
          <cell r="M76">
            <v>3303655.6017840002</v>
          </cell>
          <cell r="O76">
            <v>2744955.24</v>
          </cell>
          <cell r="P76">
            <v>0</v>
          </cell>
          <cell r="Q76">
            <v>241615.41</v>
          </cell>
          <cell r="R76">
            <v>241615.41</v>
          </cell>
          <cell r="V76" t="str">
            <v/>
          </cell>
          <cell r="W76">
            <v>2986570.6500000004</v>
          </cell>
          <cell r="Y76">
            <v>2986570.6500000004</v>
          </cell>
          <cell r="AA76">
            <v>39293</v>
          </cell>
          <cell r="AB76">
            <v>39447</v>
          </cell>
          <cell r="AC76">
            <v>39447</v>
          </cell>
        </row>
        <row r="77">
          <cell r="D77" t="str">
            <v>XR2207</v>
          </cell>
          <cell r="E77">
            <v>2889243.31</v>
          </cell>
          <cell r="F77">
            <v>95022.50514600001</v>
          </cell>
          <cell r="G77">
            <v>450000</v>
          </cell>
          <cell r="H77">
            <v>545022.50514600007</v>
          </cell>
          <cell r="J77">
            <v>-1036000</v>
          </cell>
          <cell r="L77">
            <v>-1036000</v>
          </cell>
          <cell r="M77">
            <v>2398265.8151460001</v>
          </cell>
          <cell r="O77">
            <v>2889243.31</v>
          </cell>
          <cell r="P77">
            <v>0</v>
          </cell>
          <cell r="Q77">
            <v>241615.41</v>
          </cell>
          <cell r="R77">
            <v>241615.41</v>
          </cell>
          <cell r="T77">
            <v>-57903.39</v>
          </cell>
          <cell r="V77">
            <v>-57903.39</v>
          </cell>
          <cell r="W77">
            <v>3072955.33</v>
          </cell>
          <cell r="Y77">
            <v>1694858.7200000002</v>
          </cell>
          <cell r="AA77">
            <v>39346</v>
          </cell>
          <cell r="AB77">
            <v>39447</v>
          </cell>
          <cell r="AC77">
            <v>39447</v>
          </cell>
        </row>
        <row r="78">
          <cell r="D78" t="str">
            <v>XR2208</v>
          </cell>
          <cell r="E78">
            <v>8154885.4000000004</v>
          </cell>
          <cell r="F78">
            <v>309906.30564000004</v>
          </cell>
          <cell r="G78">
            <v>625000</v>
          </cell>
          <cell r="H78">
            <v>934906.30564000004</v>
          </cell>
          <cell r="J78">
            <v>0</v>
          </cell>
          <cell r="L78" t="str">
            <v/>
          </cell>
          <cell r="M78">
            <v>9089791.7056400012</v>
          </cell>
          <cell r="O78">
            <v>8154885.4000000004</v>
          </cell>
          <cell r="P78">
            <v>0</v>
          </cell>
          <cell r="Q78">
            <v>778089.43</v>
          </cell>
          <cell r="R78">
            <v>778089.43</v>
          </cell>
          <cell r="V78" t="str">
            <v/>
          </cell>
          <cell r="W78">
            <v>8932974.8300000001</v>
          </cell>
          <cell r="Y78">
            <v>8932974.8300000001</v>
          </cell>
          <cell r="AA78">
            <v>39353</v>
          </cell>
          <cell r="AB78">
            <v>39447</v>
          </cell>
          <cell r="AC78">
            <v>39447</v>
          </cell>
        </row>
        <row r="79">
          <cell r="D79" t="str">
            <v>XR2209</v>
          </cell>
          <cell r="E79">
            <v>7721864.7000000002</v>
          </cell>
          <cell r="F79">
            <v>264905.84802000003</v>
          </cell>
          <cell r="G79">
            <v>625000</v>
          </cell>
          <cell r="H79">
            <v>889905.84802000003</v>
          </cell>
          <cell r="J79">
            <v>-1593000</v>
          </cell>
          <cell r="L79">
            <v>-1593000</v>
          </cell>
          <cell r="M79">
            <v>7018770.5480199996</v>
          </cell>
          <cell r="O79">
            <v>7721864.7000000002</v>
          </cell>
          <cell r="P79">
            <v>0</v>
          </cell>
          <cell r="Q79">
            <v>778089.37</v>
          </cell>
          <cell r="R79">
            <v>778089.37</v>
          </cell>
          <cell r="T79">
            <v>-44083.33</v>
          </cell>
          <cell r="V79">
            <v>-44083.33</v>
          </cell>
          <cell r="W79">
            <v>8455870.7400000002</v>
          </cell>
          <cell r="Y79">
            <v>6906954.0700000003</v>
          </cell>
          <cell r="AA79">
            <v>39353</v>
          </cell>
          <cell r="AB79">
            <v>39447</v>
          </cell>
          <cell r="AC79">
            <v>39447</v>
          </cell>
        </row>
        <row r="80">
          <cell r="D80" t="str">
            <v>XR2210</v>
          </cell>
          <cell r="E80">
            <v>9601355.3699999992</v>
          </cell>
          <cell r="F80">
            <v>337853.51554199995</v>
          </cell>
          <cell r="G80">
            <v>1400000</v>
          </cell>
          <cell r="H80">
            <v>1737853.5155420001</v>
          </cell>
          <cell r="J80">
            <v>-2140770</v>
          </cell>
          <cell r="L80">
            <v>-2140770</v>
          </cell>
          <cell r="M80">
            <v>9198438.8855419997</v>
          </cell>
          <cell r="O80">
            <v>9601355.3699999992</v>
          </cell>
          <cell r="P80">
            <v>0</v>
          </cell>
          <cell r="Q80">
            <v>1404834.12</v>
          </cell>
          <cell r="R80">
            <v>1404834.12</v>
          </cell>
          <cell r="T80">
            <v>-51311.199999999997</v>
          </cell>
          <cell r="V80">
            <v>-51311.199999999997</v>
          </cell>
          <cell r="W80">
            <v>10954878.289999999</v>
          </cell>
          <cell r="Y80">
            <v>8865419.4899999984</v>
          </cell>
          <cell r="AA80">
            <v>39353</v>
          </cell>
          <cell r="AB80">
            <v>39447</v>
          </cell>
          <cell r="AC80">
            <v>39447</v>
          </cell>
        </row>
        <row r="81">
          <cell r="D81" t="str">
            <v>XR2211</v>
          </cell>
          <cell r="E81">
            <v>11707212.65</v>
          </cell>
          <cell r="F81">
            <v>348421.48299000005</v>
          </cell>
          <cell r="G81">
            <v>1400000</v>
          </cell>
          <cell r="H81">
            <v>1748421.4829899999</v>
          </cell>
          <cell r="J81">
            <v>-5775000</v>
          </cell>
          <cell r="L81">
            <v>-5775000</v>
          </cell>
          <cell r="M81">
            <v>7680634.1329900008</v>
          </cell>
          <cell r="O81">
            <v>11707212.65</v>
          </cell>
          <cell r="P81">
            <v>0</v>
          </cell>
          <cell r="Q81">
            <v>1404834.13</v>
          </cell>
          <cell r="R81">
            <v>1404834.13</v>
          </cell>
          <cell r="T81">
            <v>-209660.83</v>
          </cell>
          <cell r="V81">
            <v>-209660.83</v>
          </cell>
          <cell r="W81">
            <v>12902385.950000001</v>
          </cell>
          <cell r="Y81">
            <v>6051870.7800000012</v>
          </cell>
          <cell r="AA81">
            <v>39353</v>
          </cell>
          <cell r="AB81">
            <v>39447</v>
          </cell>
          <cell r="AC81">
            <v>39447</v>
          </cell>
        </row>
        <row r="82">
          <cell r="E82">
            <v>83462013.269999996</v>
          </cell>
          <cell r="F82">
            <v>2619553.4494919996</v>
          </cell>
          <cell r="G82">
            <v>5600000</v>
          </cell>
          <cell r="H82">
            <v>8219553.449492</v>
          </cell>
          <cell r="I82">
            <v>0</v>
          </cell>
          <cell r="J82">
            <v>-29537770</v>
          </cell>
          <cell r="K82">
            <v>0</v>
          </cell>
          <cell r="L82">
            <v>-29537770</v>
          </cell>
          <cell r="M82">
            <v>62143796.719491988</v>
          </cell>
          <cell r="O82">
            <v>83462013.269999996</v>
          </cell>
          <cell r="P82">
            <v>0</v>
          </cell>
          <cell r="Q82">
            <v>5619336.4500000002</v>
          </cell>
          <cell r="R82">
            <v>5619336.4500000002</v>
          </cell>
          <cell r="S82">
            <v>0</v>
          </cell>
          <cell r="T82">
            <v>-1973208.98</v>
          </cell>
          <cell r="U82">
            <v>0</v>
          </cell>
          <cell r="V82">
            <v>-1973208.98</v>
          </cell>
          <cell r="W82">
            <v>87108140.739999995</v>
          </cell>
          <cell r="Y82">
            <v>55893579.719999999</v>
          </cell>
          <cell r="AA82">
            <v>39353</v>
          </cell>
          <cell r="AC82">
            <v>39447</v>
          </cell>
        </row>
        <row r="85">
          <cell r="D85" t="str">
            <v>XR1015</v>
          </cell>
          <cell r="E85">
            <v>5032278.83</v>
          </cell>
          <cell r="F85">
            <v>92681.405178000001</v>
          </cell>
          <cell r="H85">
            <v>92681.405178000001</v>
          </cell>
          <cell r="I85">
            <v>-5000000</v>
          </cell>
          <cell r="J85">
            <v>0</v>
          </cell>
          <cell r="L85">
            <v>-5000000</v>
          </cell>
          <cell r="M85">
            <v>124960.23517800029</v>
          </cell>
          <cell r="O85">
            <v>5032278.83</v>
          </cell>
          <cell r="P85">
            <v>185624.68</v>
          </cell>
          <cell r="R85">
            <v>185624.68</v>
          </cell>
          <cell r="S85">
            <v>-5000000</v>
          </cell>
          <cell r="V85">
            <v>-5000000</v>
          </cell>
          <cell r="W85">
            <v>217903.50999999978</v>
          </cell>
          <cell r="Y85">
            <v>217903.50999999978</v>
          </cell>
          <cell r="AA85">
            <v>39352</v>
          </cell>
          <cell r="AB85">
            <v>39447</v>
          </cell>
          <cell r="AC85">
            <v>39447</v>
          </cell>
        </row>
        <row r="86">
          <cell r="D86" t="str">
            <v>XR1052</v>
          </cell>
          <cell r="E86">
            <v>6157740.8100000005</v>
          </cell>
          <cell r="F86">
            <v>222207.41364600003</v>
          </cell>
          <cell r="G86">
            <v>740000</v>
          </cell>
          <cell r="H86">
            <v>962207.41364599997</v>
          </cell>
          <cell r="I86">
            <v>-913000</v>
          </cell>
          <cell r="J86">
            <v>0</v>
          </cell>
          <cell r="L86">
            <v>-913000</v>
          </cell>
          <cell r="M86">
            <v>6206948.223646</v>
          </cell>
          <cell r="O86">
            <v>6157740.8100000005</v>
          </cell>
          <cell r="P86">
            <v>349053.2</v>
          </cell>
          <cell r="Q86">
            <v>840826.22</v>
          </cell>
          <cell r="R86">
            <v>1189879.42</v>
          </cell>
          <cell r="S86">
            <v>-527628.36</v>
          </cell>
          <cell r="V86">
            <v>-527628.36</v>
          </cell>
          <cell r="W86">
            <v>6819991.8700000001</v>
          </cell>
          <cell r="Y86">
            <v>6434620.2300000004</v>
          </cell>
          <cell r="AA86">
            <v>39337</v>
          </cell>
          <cell r="AB86">
            <v>39447</v>
          </cell>
          <cell r="AC86">
            <v>39447</v>
          </cell>
        </row>
        <row r="87">
          <cell r="D87" t="str">
            <v>XR2014</v>
          </cell>
          <cell r="E87">
            <v>18942612.359999999</v>
          </cell>
          <cell r="F87">
            <v>675823.11237600003</v>
          </cell>
          <cell r="H87">
            <v>675823.11237600003</v>
          </cell>
          <cell r="J87">
            <v>-955000</v>
          </cell>
          <cell r="L87">
            <v>-955000</v>
          </cell>
          <cell r="M87">
            <v>18663435.472376</v>
          </cell>
          <cell r="O87">
            <v>18942612.359999999</v>
          </cell>
          <cell r="P87">
            <v>1048798.69</v>
          </cell>
          <cell r="R87">
            <v>1048798.69</v>
          </cell>
          <cell r="V87" t="str">
            <v/>
          </cell>
          <cell r="W87">
            <v>19991411.050000001</v>
          </cell>
          <cell r="Y87">
            <v>19036411.050000001</v>
          </cell>
          <cell r="AA87">
            <v>39045</v>
          </cell>
          <cell r="AB87" t="e">
            <v>#N/A</v>
          </cell>
          <cell r="AC87">
            <v>39045</v>
          </cell>
        </row>
        <row r="88">
          <cell r="D88" t="str">
            <v>XR2402</v>
          </cell>
          <cell r="E88">
            <v>2619869.96</v>
          </cell>
          <cell r="F88">
            <v>95887.240535999998</v>
          </cell>
          <cell r="H88">
            <v>95887.240535999998</v>
          </cell>
          <cell r="J88">
            <v>0</v>
          </cell>
          <cell r="L88" t="str">
            <v/>
          </cell>
          <cell r="M88">
            <v>2715757.2005360001</v>
          </cell>
          <cell r="O88">
            <v>2619869.96</v>
          </cell>
          <cell r="P88">
            <v>95799.4</v>
          </cell>
          <cell r="Q88">
            <v>96179.24</v>
          </cell>
          <cell r="R88">
            <v>191978.64</v>
          </cell>
          <cell r="S88">
            <v>-1109807</v>
          </cell>
          <cell r="V88">
            <v>-1109807</v>
          </cell>
          <cell r="W88">
            <v>1702041.6000000001</v>
          </cell>
          <cell r="Y88">
            <v>1702041.6000000001</v>
          </cell>
          <cell r="AA88">
            <v>39234</v>
          </cell>
          <cell r="AB88" t="e">
            <v>#N/A</v>
          </cell>
          <cell r="AC88">
            <v>39234</v>
          </cell>
        </row>
        <row r="89">
          <cell r="D89" t="str">
            <v>XR3002</v>
          </cell>
          <cell r="E89">
            <v>214164.28</v>
          </cell>
          <cell r="F89">
            <v>7838.4126480000004</v>
          </cell>
          <cell r="H89">
            <v>7838.4126480000004</v>
          </cell>
          <cell r="J89">
            <v>0</v>
          </cell>
          <cell r="L89" t="str">
            <v/>
          </cell>
          <cell r="M89">
            <v>222002.692648</v>
          </cell>
          <cell r="O89">
            <v>214164.28</v>
          </cell>
          <cell r="P89">
            <v>12052.75</v>
          </cell>
          <cell r="R89">
            <v>12052.75</v>
          </cell>
          <cell r="V89" t="str">
            <v/>
          </cell>
          <cell r="W89">
            <v>226217.03</v>
          </cell>
          <cell r="Y89">
            <v>226217.03</v>
          </cell>
          <cell r="AA89">
            <v>39082</v>
          </cell>
          <cell r="AB89" t="e">
            <v>#N/A</v>
          </cell>
          <cell r="AC89">
            <v>39082</v>
          </cell>
        </row>
        <row r="90">
          <cell r="D90" t="str">
            <v>XR3011</v>
          </cell>
          <cell r="E90">
            <v>392720.2</v>
          </cell>
          <cell r="F90">
            <v>14373.55932</v>
          </cell>
          <cell r="H90">
            <v>14373.55932</v>
          </cell>
          <cell r="J90">
            <v>0</v>
          </cell>
          <cell r="L90" t="str">
            <v/>
          </cell>
          <cell r="M90">
            <v>407093.75932000001</v>
          </cell>
          <cell r="O90">
            <v>392720.2</v>
          </cell>
          <cell r="P90">
            <v>21743.8</v>
          </cell>
          <cell r="R90">
            <v>21743.8</v>
          </cell>
          <cell r="V90" t="str">
            <v/>
          </cell>
          <cell r="W90">
            <v>414464</v>
          </cell>
          <cell r="Y90">
            <v>414464</v>
          </cell>
          <cell r="AA90">
            <v>38666</v>
          </cell>
          <cell r="AB90" t="e">
            <v>#N/A</v>
          </cell>
          <cell r="AC90">
            <v>38666</v>
          </cell>
        </row>
        <row r="91">
          <cell r="D91" t="str">
            <v>XR3012</v>
          </cell>
          <cell r="E91">
            <v>507169.05</v>
          </cell>
          <cell r="F91">
            <v>18562.38723</v>
          </cell>
          <cell r="G91">
            <v>500000</v>
          </cell>
          <cell r="H91">
            <v>518562.38722999999</v>
          </cell>
          <cell r="I91">
            <v>-500000</v>
          </cell>
          <cell r="J91">
            <v>0</v>
          </cell>
          <cell r="L91">
            <v>-500000</v>
          </cell>
          <cell r="M91">
            <v>525731.43723000004</v>
          </cell>
          <cell r="O91">
            <v>507169.05</v>
          </cell>
          <cell r="P91">
            <v>10600.9</v>
          </cell>
          <cell r="Q91">
            <v>475382.15</v>
          </cell>
          <cell r="R91">
            <v>485983.05000000005</v>
          </cell>
          <cell r="S91">
            <v>-517504.11</v>
          </cell>
          <cell r="V91">
            <v>-517504.11</v>
          </cell>
          <cell r="W91">
            <v>475647.99000000011</v>
          </cell>
          <cell r="Y91">
            <v>475647.99000000011</v>
          </cell>
          <cell r="AA91">
            <v>39227</v>
          </cell>
          <cell r="AB91">
            <v>39447</v>
          </cell>
          <cell r="AC91">
            <v>39447</v>
          </cell>
        </row>
        <row r="92">
          <cell r="D92" t="str">
            <v>XR3014</v>
          </cell>
          <cell r="E92">
            <v>681376.92</v>
          </cell>
          <cell r="F92">
            <v>18094.195272000001</v>
          </cell>
          <cell r="H92">
            <v>18094.195272000001</v>
          </cell>
          <cell r="J92">
            <v>-374000</v>
          </cell>
          <cell r="L92">
            <v>-374000</v>
          </cell>
          <cell r="M92">
            <v>325471.11527200008</v>
          </cell>
          <cell r="O92">
            <v>681376.92</v>
          </cell>
          <cell r="P92">
            <v>36888.1</v>
          </cell>
          <cell r="R92">
            <v>36888.1</v>
          </cell>
          <cell r="T92">
            <v>-147572.54999999999</v>
          </cell>
          <cell r="V92">
            <v>-147572.54999999999</v>
          </cell>
          <cell r="W92">
            <v>570692.47</v>
          </cell>
          <cell r="Y92">
            <v>344265.02</v>
          </cell>
          <cell r="AA92">
            <v>39252</v>
          </cell>
          <cell r="AB92">
            <v>39447</v>
          </cell>
          <cell r="AC92">
            <v>39447</v>
          </cell>
        </row>
        <row r="93">
          <cell r="D93" t="str">
            <v>XR3018</v>
          </cell>
          <cell r="E93">
            <v>0</v>
          </cell>
          <cell r="F93">
            <v>1272007.2519</v>
          </cell>
          <cell r="G93">
            <v>161108593</v>
          </cell>
          <cell r="H93">
            <v>162380600.25189999</v>
          </cell>
          <cell r="I93">
            <v>-91600000</v>
          </cell>
          <cell r="J93">
            <v>0</v>
          </cell>
          <cell r="L93">
            <v>-91600000</v>
          </cell>
          <cell r="M93">
            <v>70780600.251899987</v>
          </cell>
          <cell r="O93">
            <v>0</v>
          </cell>
          <cell r="P93">
            <v>0</v>
          </cell>
          <cell r="Q93">
            <v>161108593</v>
          </cell>
          <cell r="R93">
            <v>161108593</v>
          </cell>
          <cell r="S93">
            <v>-91600000</v>
          </cell>
          <cell r="T93">
            <v>-69508593</v>
          </cell>
          <cell r="V93">
            <v>-161108593</v>
          </cell>
          <cell r="W93">
            <v>0</v>
          </cell>
          <cell r="Y93">
            <v>0</v>
          </cell>
          <cell r="AA93">
            <v>39352</v>
          </cell>
          <cell r="AB93">
            <v>39447</v>
          </cell>
          <cell r="AC93">
            <v>39447</v>
          </cell>
        </row>
        <row r="94">
          <cell r="D94" t="str">
            <v>XR3019</v>
          </cell>
          <cell r="E94">
            <v>0</v>
          </cell>
          <cell r="F94">
            <v>0</v>
          </cell>
          <cell r="H94">
            <v>0</v>
          </cell>
          <cell r="J94">
            <v>0</v>
          </cell>
          <cell r="L94" t="str">
            <v/>
          </cell>
          <cell r="M94">
            <v>0</v>
          </cell>
          <cell r="O94">
            <v>0</v>
          </cell>
          <cell r="P94">
            <v>1233.95</v>
          </cell>
          <cell r="Q94">
            <v>665719</v>
          </cell>
          <cell r="R94">
            <v>666952.94999999995</v>
          </cell>
          <cell r="V94" t="str">
            <v/>
          </cell>
          <cell r="W94">
            <v>666952.94999999995</v>
          </cell>
          <cell r="Y94">
            <v>666952.94999999995</v>
          </cell>
          <cell r="AA94">
            <v>39447</v>
          </cell>
          <cell r="AB94">
            <v>39414</v>
          </cell>
          <cell r="AC94">
            <v>39447</v>
          </cell>
        </row>
        <row r="95">
          <cell r="D95" t="str">
            <v>XR3701</v>
          </cell>
          <cell r="E95">
            <v>73303045.140000001</v>
          </cell>
          <cell r="F95">
            <v>2682891.4521240001</v>
          </cell>
          <cell r="H95">
            <v>2682891.4521240001</v>
          </cell>
          <cell r="J95">
            <v>0</v>
          </cell>
          <cell r="L95" t="str">
            <v/>
          </cell>
          <cell r="M95">
            <v>75985936.592124</v>
          </cell>
          <cell r="O95">
            <v>73303045.140000001</v>
          </cell>
          <cell r="P95">
            <v>1962484.59</v>
          </cell>
          <cell r="R95">
            <v>1962484.59</v>
          </cell>
          <cell r="S95">
            <v>-75265530</v>
          </cell>
          <cell r="V95">
            <v>-75265530</v>
          </cell>
          <cell r="W95">
            <v>-0.26999999582767487</v>
          </cell>
          <cell r="Y95">
            <v>-0.26999999582767487</v>
          </cell>
          <cell r="AA95">
            <v>39267</v>
          </cell>
          <cell r="AB95" t="e">
            <v>#N/A</v>
          </cell>
          <cell r="AC95">
            <v>39267</v>
          </cell>
        </row>
        <row r="96">
          <cell r="D96" t="str">
            <v>XR3202</v>
          </cell>
          <cell r="E96">
            <v>2357414.9700000002</v>
          </cell>
          <cell r="F96">
            <v>84176.887902000002</v>
          </cell>
          <cell r="H96">
            <v>84176.887902000002</v>
          </cell>
          <cell r="J96">
            <v>-115000</v>
          </cell>
          <cell r="L96">
            <v>-115000</v>
          </cell>
          <cell r="M96">
            <v>2326591.8579020002</v>
          </cell>
          <cell r="O96">
            <v>2357414.9700000002</v>
          </cell>
          <cell r="P96">
            <v>128886.62</v>
          </cell>
          <cell r="R96">
            <v>128886.62</v>
          </cell>
          <cell r="T96">
            <v>-286567.18</v>
          </cell>
          <cell r="V96">
            <v>-286567.18</v>
          </cell>
          <cell r="W96">
            <v>2199734.41</v>
          </cell>
          <cell r="Y96">
            <v>2199734.41</v>
          </cell>
          <cell r="AA96">
            <v>39346</v>
          </cell>
          <cell r="AB96">
            <v>39447</v>
          </cell>
          <cell r="AC96">
            <v>39447</v>
          </cell>
        </row>
        <row r="97">
          <cell r="D97" t="str">
            <v>XR3205</v>
          </cell>
          <cell r="E97">
            <v>118010.77</v>
          </cell>
          <cell r="F97">
            <v>4319.1941820000002</v>
          </cell>
          <cell r="H97">
            <v>4319.1941820000002</v>
          </cell>
          <cell r="J97">
            <v>0</v>
          </cell>
          <cell r="L97" t="str">
            <v/>
          </cell>
          <cell r="M97">
            <v>122329.96418200001</v>
          </cell>
          <cell r="O97">
            <v>118010.77</v>
          </cell>
          <cell r="P97">
            <v>5938.53</v>
          </cell>
          <cell r="R97">
            <v>5938.53</v>
          </cell>
          <cell r="V97" t="str">
            <v/>
          </cell>
          <cell r="W97">
            <v>123949.3</v>
          </cell>
          <cell r="Y97">
            <v>123949.3</v>
          </cell>
          <cell r="AA97">
            <v>39082</v>
          </cell>
          <cell r="AB97" t="e">
            <v>#N/A</v>
          </cell>
          <cell r="AC97">
            <v>39082</v>
          </cell>
        </row>
        <row r="98">
          <cell r="D98" t="str">
            <v>XR3206</v>
          </cell>
          <cell r="E98">
            <v>52302.14</v>
          </cell>
          <cell r="F98">
            <v>1914.2583239999999</v>
          </cell>
          <cell r="H98">
            <v>1914.2583239999999</v>
          </cell>
          <cell r="J98">
            <v>0</v>
          </cell>
          <cell r="L98" t="str">
            <v/>
          </cell>
          <cell r="M98">
            <v>54216.398324000002</v>
          </cell>
          <cell r="O98">
            <v>52302.14</v>
          </cell>
          <cell r="P98">
            <v>2895.84</v>
          </cell>
          <cell r="R98">
            <v>2895.84</v>
          </cell>
          <cell r="V98" t="str">
            <v/>
          </cell>
          <cell r="W98">
            <v>55197.979999999996</v>
          </cell>
          <cell r="Y98">
            <v>55197.979999999996</v>
          </cell>
          <cell r="AA98">
            <v>38861</v>
          </cell>
          <cell r="AB98" t="e">
            <v>#N/A</v>
          </cell>
          <cell r="AC98">
            <v>38861</v>
          </cell>
        </row>
        <row r="99">
          <cell r="E99">
            <v>110378705.43000001</v>
          </cell>
          <cell r="F99">
            <v>5190776.7706380012</v>
          </cell>
          <cell r="G99">
            <v>162348593</v>
          </cell>
          <cell r="H99">
            <v>167539369.77063799</v>
          </cell>
          <cell r="I99">
            <v>-98013000</v>
          </cell>
          <cell r="J99">
            <v>-1444000</v>
          </cell>
          <cell r="K99">
            <v>0</v>
          </cell>
          <cell r="L99">
            <v>-99457000</v>
          </cell>
          <cell r="M99">
            <v>178461075.20063797</v>
          </cell>
          <cell r="O99">
            <v>110378705.43000001</v>
          </cell>
          <cell r="P99">
            <v>3862001.0499999993</v>
          </cell>
          <cell r="Q99">
            <v>163186699.61000001</v>
          </cell>
          <cell r="R99">
            <v>167048700.66</v>
          </cell>
          <cell r="S99">
            <v>-174020469.47</v>
          </cell>
          <cell r="T99">
            <v>-69942732.730000004</v>
          </cell>
          <cell r="U99">
            <v>0</v>
          </cell>
          <cell r="V99">
            <v>-243963202.20000002</v>
          </cell>
          <cell r="W99">
            <v>33464203.890000015</v>
          </cell>
          <cell r="Y99">
            <v>31897404.800000004</v>
          </cell>
        </row>
        <row r="102">
          <cell r="D102" t="str">
            <v>XR3020</v>
          </cell>
          <cell r="E102">
            <v>0</v>
          </cell>
          <cell r="F102">
            <v>0</v>
          </cell>
          <cell r="H102">
            <v>0</v>
          </cell>
          <cell r="J102">
            <v>0</v>
          </cell>
          <cell r="L102" t="str">
            <v/>
          </cell>
          <cell r="M102">
            <v>0</v>
          </cell>
          <cell r="O102">
            <v>0</v>
          </cell>
          <cell r="P102">
            <v>8242756.7799999993</v>
          </cell>
          <cell r="Q102">
            <v>210083869</v>
          </cell>
          <cell r="R102">
            <v>218326625.78</v>
          </cell>
          <cell r="T102">
            <v>-41014369</v>
          </cell>
          <cell r="V102">
            <v>-41014369</v>
          </cell>
          <cell r="W102">
            <v>177312256.78</v>
          </cell>
          <cell r="Y102">
            <v>177312256.78</v>
          </cell>
          <cell r="AA102">
            <v>0</v>
          </cell>
          <cell r="AB102">
            <v>39429</v>
          </cell>
          <cell r="AC102">
            <v>39429</v>
          </cell>
        </row>
        <row r="103">
          <cell r="D103" t="str">
            <v>XR3021</v>
          </cell>
          <cell r="E103">
            <v>0</v>
          </cell>
          <cell r="F103">
            <v>0</v>
          </cell>
          <cell r="H103">
            <v>0</v>
          </cell>
          <cell r="J103">
            <v>0</v>
          </cell>
          <cell r="L103" t="str">
            <v/>
          </cell>
          <cell r="M103">
            <v>0</v>
          </cell>
          <cell r="O103">
            <v>0</v>
          </cell>
          <cell r="P103">
            <v>5824293.7599999998</v>
          </cell>
          <cell r="Q103">
            <v>148444288.72999999</v>
          </cell>
          <cell r="R103">
            <v>154268582.48999998</v>
          </cell>
          <cell r="T103">
            <v>-75000000</v>
          </cell>
          <cell r="V103">
            <v>-75000000</v>
          </cell>
          <cell r="W103">
            <v>79268582.48999998</v>
          </cell>
          <cell r="Y103">
            <v>79268582.48999998</v>
          </cell>
          <cell r="AA103">
            <v>0</v>
          </cell>
          <cell r="AB103">
            <v>39429</v>
          </cell>
          <cell r="AC103">
            <v>39429</v>
          </cell>
        </row>
        <row r="104">
          <cell r="D104" t="str">
            <v>XR3022</v>
          </cell>
          <cell r="E104">
            <v>0</v>
          </cell>
          <cell r="F104">
            <v>0</v>
          </cell>
          <cell r="H104">
            <v>0</v>
          </cell>
          <cell r="J104">
            <v>0</v>
          </cell>
          <cell r="L104" t="str">
            <v/>
          </cell>
          <cell r="M104">
            <v>0</v>
          </cell>
          <cell r="O104">
            <v>0</v>
          </cell>
          <cell r="P104">
            <v>603496.28</v>
          </cell>
          <cell r="Q104">
            <v>15381363</v>
          </cell>
          <cell r="R104">
            <v>15984859.279999999</v>
          </cell>
          <cell r="T104">
            <v>-3289514</v>
          </cell>
          <cell r="V104">
            <v>-3289514</v>
          </cell>
          <cell r="W104">
            <v>12695345.279999999</v>
          </cell>
          <cell r="Y104">
            <v>12695345.279999999</v>
          </cell>
          <cell r="AA104">
            <v>0</v>
          </cell>
          <cell r="AB104">
            <v>39429</v>
          </cell>
          <cell r="AC104">
            <v>39429</v>
          </cell>
        </row>
        <row r="105">
          <cell r="D105" t="str">
            <v>XR3023</v>
          </cell>
          <cell r="E105">
            <v>0</v>
          </cell>
          <cell r="F105">
            <v>0</v>
          </cell>
          <cell r="H105">
            <v>0</v>
          </cell>
          <cell r="J105">
            <v>0</v>
          </cell>
          <cell r="L105" t="str">
            <v/>
          </cell>
          <cell r="M105">
            <v>0</v>
          </cell>
          <cell r="O105">
            <v>0</v>
          </cell>
          <cell r="P105">
            <v>367255.20999999996</v>
          </cell>
          <cell r="Q105">
            <v>9360266</v>
          </cell>
          <cell r="R105">
            <v>9727521.2100000009</v>
          </cell>
          <cell r="T105">
            <v>-1637982</v>
          </cell>
          <cell r="V105">
            <v>-1637982</v>
          </cell>
          <cell r="W105">
            <v>8089539.2100000009</v>
          </cell>
          <cell r="Y105">
            <v>8089539.2100000009</v>
          </cell>
          <cell r="AA105">
            <v>0</v>
          </cell>
          <cell r="AB105">
            <v>39429</v>
          </cell>
          <cell r="AC105">
            <v>39429</v>
          </cell>
        </row>
        <row r="106">
          <cell r="D106" t="str">
            <v>XR3024</v>
          </cell>
          <cell r="E106">
            <v>0</v>
          </cell>
          <cell r="F106">
            <v>0</v>
          </cell>
          <cell r="H106">
            <v>0</v>
          </cell>
          <cell r="J106">
            <v>0</v>
          </cell>
          <cell r="L106" t="str">
            <v/>
          </cell>
          <cell r="M106">
            <v>0</v>
          </cell>
          <cell r="O106">
            <v>0</v>
          </cell>
          <cell r="P106">
            <v>4555081.66</v>
          </cell>
          <cell r="Q106">
            <v>116095768</v>
          </cell>
          <cell r="R106">
            <v>120650849.66</v>
          </cell>
          <cell r="T106">
            <v>-44563699</v>
          </cell>
          <cell r="V106">
            <v>-44563699</v>
          </cell>
          <cell r="W106">
            <v>76087150.659999996</v>
          </cell>
          <cell r="Y106">
            <v>76087150.659999996</v>
          </cell>
          <cell r="AA106">
            <v>0</v>
          </cell>
          <cell r="AB106">
            <v>39429</v>
          </cell>
          <cell r="AC106">
            <v>39429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19592883.689999998</v>
          </cell>
          <cell r="Q107">
            <v>499365554.73000002</v>
          </cell>
          <cell r="R107">
            <v>518958438.41999996</v>
          </cell>
          <cell r="S107">
            <v>0</v>
          </cell>
          <cell r="T107">
            <v>-165505564</v>
          </cell>
          <cell r="U107">
            <v>0</v>
          </cell>
          <cell r="V107">
            <v>-165505564</v>
          </cell>
          <cell r="W107">
            <v>353452874.41999996</v>
          </cell>
          <cell r="Y107">
            <v>353452874.41999996</v>
          </cell>
        </row>
        <row r="110">
          <cell r="D110" t="str">
            <v>XR1032</v>
          </cell>
          <cell r="E110">
            <v>9593.76</v>
          </cell>
          <cell r="F110">
            <v>351.13161600000001</v>
          </cell>
          <cell r="H110">
            <v>351.13161600000001</v>
          </cell>
          <cell r="J110">
            <v>0</v>
          </cell>
          <cell r="L110" t="str">
            <v/>
          </cell>
          <cell r="M110">
            <v>9944.8916160000008</v>
          </cell>
          <cell r="O110">
            <v>9593.76</v>
          </cell>
          <cell r="P110">
            <v>531.16999999999996</v>
          </cell>
          <cell r="R110">
            <v>531.16999999999996</v>
          </cell>
          <cell r="V110" t="str">
            <v/>
          </cell>
          <cell r="W110">
            <v>10124.93</v>
          </cell>
          <cell r="Y110">
            <v>10124.93</v>
          </cell>
          <cell r="AA110">
            <v>36525</v>
          </cell>
          <cell r="AB110" t="e">
            <v>#N/A</v>
          </cell>
          <cell r="AC110">
            <v>36525</v>
          </cell>
        </row>
        <row r="111">
          <cell r="D111" t="str">
            <v>XR1305</v>
          </cell>
          <cell r="E111">
            <v>4321268.16</v>
          </cell>
          <cell r="F111">
            <v>196588.41465600001</v>
          </cell>
          <cell r="H111">
            <v>196588.41465600001</v>
          </cell>
          <cell r="I111">
            <v>2100000</v>
          </cell>
          <cell r="J111">
            <v>0</v>
          </cell>
          <cell r="L111">
            <v>2100000</v>
          </cell>
          <cell r="M111">
            <v>6617856.5746560004</v>
          </cell>
          <cell r="O111">
            <v>4321268.16</v>
          </cell>
          <cell r="P111">
            <v>240755.22</v>
          </cell>
          <cell r="R111">
            <v>240755.22</v>
          </cell>
          <cell r="S111">
            <v>3929838.68</v>
          </cell>
          <cell r="V111">
            <v>3929838.68</v>
          </cell>
          <cell r="W111">
            <v>8491862.0600000005</v>
          </cell>
          <cell r="Y111">
            <v>6662023.3799999999</v>
          </cell>
          <cell r="AA111">
            <v>39082</v>
          </cell>
          <cell r="AB111">
            <v>39447</v>
          </cell>
          <cell r="AC111">
            <v>39447</v>
          </cell>
        </row>
        <row r="112">
          <cell r="D112" t="str">
            <v>XR3003</v>
          </cell>
          <cell r="E112">
            <v>3023746.12</v>
          </cell>
          <cell r="F112">
            <v>83219.107992000005</v>
          </cell>
          <cell r="G112">
            <v>950000</v>
          </cell>
          <cell r="H112">
            <v>1033219.1079919999</v>
          </cell>
          <cell r="I112">
            <v>-2450000</v>
          </cell>
          <cell r="J112">
            <v>0</v>
          </cell>
          <cell r="L112">
            <v>-2450000</v>
          </cell>
          <cell r="M112">
            <v>1606965.2279920001</v>
          </cell>
          <cell r="O112">
            <v>3023746.12</v>
          </cell>
          <cell r="P112">
            <v>125323.25</v>
          </cell>
          <cell r="Q112">
            <v>1016161.03</v>
          </cell>
          <cell r="R112">
            <v>1141484.28</v>
          </cell>
          <cell r="S112">
            <v>-2468324.6800000002</v>
          </cell>
          <cell r="V112">
            <v>-2468324.6800000002</v>
          </cell>
          <cell r="W112">
            <v>1696905.7200000002</v>
          </cell>
          <cell r="Y112">
            <v>1696905.7200000002</v>
          </cell>
          <cell r="AA112">
            <v>39336</v>
          </cell>
          <cell r="AB112">
            <v>39447</v>
          </cell>
          <cell r="AC112">
            <v>39447</v>
          </cell>
        </row>
        <row r="113">
          <cell r="D113" t="str">
            <v>XR3007</v>
          </cell>
          <cell r="E113">
            <v>5398733.1699999999</v>
          </cell>
          <cell r="F113">
            <v>221544.67402199999</v>
          </cell>
          <cell r="H113">
            <v>221544.67402199999</v>
          </cell>
          <cell r="I113">
            <v>-191200</v>
          </cell>
          <cell r="J113">
            <v>0</v>
          </cell>
          <cell r="K113">
            <v>1500000</v>
          </cell>
          <cell r="L113">
            <v>1308800</v>
          </cell>
          <cell r="M113">
            <v>6929077.8440220002</v>
          </cell>
          <cell r="O113">
            <v>5398733.1699999999</v>
          </cell>
          <cell r="P113">
            <v>297093.78999999998</v>
          </cell>
          <cell r="R113">
            <v>297093.78999999998</v>
          </cell>
          <cell r="S113">
            <v>-132195.32999999999</v>
          </cell>
          <cell r="U113">
            <v>1500000</v>
          </cell>
          <cell r="V113">
            <v>1367804.67</v>
          </cell>
          <cell r="W113">
            <v>7063631.6299999999</v>
          </cell>
          <cell r="Y113">
            <v>7004626.96</v>
          </cell>
          <cell r="AA113">
            <v>39349</v>
          </cell>
          <cell r="AB113">
            <v>39447</v>
          </cell>
          <cell r="AC113">
            <v>39447</v>
          </cell>
        </row>
        <row r="114">
          <cell r="D114" t="str">
            <v>XR3008</v>
          </cell>
          <cell r="E114">
            <v>15251.65</v>
          </cell>
          <cell r="F114">
            <v>558.21038999999996</v>
          </cell>
          <cell r="H114">
            <v>558.21038999999996</v>
          </cell>
          <cell r="J114">
            <v>0</v>
          </cell>
          <cell r="L114" t="str">
            <v/>
          </cell>
          <cell r="M114">
            <v>15809.86039</v>
          </cell>
          <cell r="O114">
            <v>15251.65</v>
          </cell>
          <cell r="P114">
            <v>844.45</v>
          </cell>
          <cell r="R114">
            <v>844.45</v>
          </cell>
          <cell r="V114" t="str">
            <v/>
          </cell>
          <cell r="W114">
            <v>16096.1</v>
          </cell>
          <cell r="Y114">
            <v>16096.1</v>
          </cell>
          <cell r="AA114">
            <v>36525</v>
          </cell>
          <cell r="AB114" t="e">
            <v>#N/A</v>
          </cell>
          <cell r="AC114">
            <v>36525</v>
          </cell>
        </row>
        <row r="115">
          <cell r="D115" t="str">
            <v>XR3009</v>
          </cell>
          <cell r="E115">
            <v>464751.45</v>
          </cell>
          <cell r="F115">
            <v>17650.40307</v>
          </cell>
          <cell r="H115">
            <v>17650.40307</v>
          </cell>
          <cell r="I115">
            <v>35000</v>
          </cell>
          <cell r="J115">
            <v>0</v>
          </cell>
          <cell r="L115">
            <v>35000</v>
          </cell>
          <cell r="M115">
            <v>517401.85307000001</v>
          </cell>
          <cell r="O115">
            <v>464751.45</v>
          </cell>
          <cell r="P115">
            <v>30898.73</v>
          </cell>
          <cell r="R115">
            <v>30898.73</v>
          </cell>
          <cell r="S115">
            <v>219719.33</v>
          </cell>
          <cell r="V115">
            <v>219719.33</v>
          </cell>
          <cell r="W115">
            <v>715369.51</v>
          </cell>
          <cell r="Y115">
            <v>530650.17999999993</v>
          </cell>
          <cell r="AA115">
            <v>39336</v>
          </cell>
          <cell r="AB115">
            <v>39447</v>
          </cell>
          <cell r="AC115">
            <v>39447</v>
          </cell>
        </row>
        <row r="116">
          <cell r="D116" t="str">
            <v>XR3010</v>
          </cell>
          <cell r="E116">
            <v>202345.9</v>
          </cell>
          <cell r="F116">
            <v>7405.8599400000003</v>
          </cell>
          <cell r="H116">
            <v>7405.8599400000003</v>
          </cell>
          <cell r="J116">
            <v>0</v>
          </cell>
          <cell r="L116" t="str">
            <v/>
          </cell>
          <cell r="M116">
            <v>209751.75993999999</v>
          </cell>
          <cell r="O116">
            <v>202345.9</v>
          </cell>
          <cell r="P116">
            <v>11203.32</v>
          </cell>
          <cell r="R116">
            <v>11203.32</v>
          </cell>
          <cell r="V116" t="str">
            <v/>
          </cell>
          <cell r="W116">
            <v>213549.22</v>
          </cell>
          <cell r="Y116">
            <v>213549.22</v>
          </cell>
          <cell r="AA116">
            <v>36508</v>
          </cell>
          <cell r="AB116" t="e">
            <v>#N/A</v>
          </cell>
          <cell r="AC116">
            <v>36508</v>
          </cell>
        </row>
        <row r="117">
          <cell r="D117" t="str">
            <v>XR3013</v>
          </cell>
          <cell r="E117">
            <v>261636.84</v>
          </cell>
          <cell r="F117">
            <v>9575.9083439999995</v>
          </cell>
          <cell r="H117">
            <v>9575.9083439999995</v>
          </cell>
          <cell r="J117">
            <v>0</v>
          </cell>
          <cell r="L117" t="str">
            <v/>
          </cell>
          <cell r="M117">
            <v>271212.74834400002</v>
          </cell>
          <cell r="O117">
            <v>261636.84</v>
          </cell>
          <cell r="P117">
            <v>14486.11</v>
          </cell>
          <cell r="R117">
            <v>14486.11</v>
          </cell>
          <cell r="V117" t="str">
            <v/>
          </cell>
          <cell r="W117">
            <v>276122.95</v>
          </cell>
          <cell r="Y117">
            <v>276122.95</v>
          </cell>
          <cell r="AA117">
            <v>36508</v>
          </cell>
          <cell r="AB117" t="e">
            <v>#N/A</v>
          </cell>
          <cell r="AC117">
            <v>36508</v>
          </cell>
        </row>
        <row r="118">
          <cell r="D118" t="str">
            <v>XR3200</v>
          </cell>
          <cell r="E118">
            <v>8168679.3699999992</v>
          </cell>
          <cell r="F118">
            <v>297820.76494199998</v>
          </cell>
          <cell r="H118">
            <v>297820.76494199998</v>
          </cell>
          <cell r="J118">
            <v>-63000</v>
          </cell>
          <cell r="L118">
            <v>-63000</v>
          </cell>
          <cell r="M118">
            <v>8403500.1349419989</v>
          </cell>
          <cell r="O118">
            <v>8168679.3699999992</v>
          </cell>
          <cell r="P118">
            <v>412004.84</v>
          </cell>
          <cell r="R118">
            <v>412004.84</v>
          </cell>
          <cell r="S118">
            <v>0</v>
          </cell>
          <cell r="T118">
            <v>-1349000</v>
          </cell>
          <cell r="V118">
            <v>-1349000</v>
          </cell>
          <cell r="W118">
            <v>7231684.209999999</v>
          </cell>
          <cell r="Y118">
            <v>7231684.209999999</v>
          </cell>
          <cell r="AA118">
            <v>39259</v>
          </cell>
          <cell r="AB118" t="e">
            <v>#N/A</v>
          </cell>
          <cell r="AC118">
            <v>39259</v>
          </cell>
        </row>
        <row r="119">
          <cell r="D119" t="str">
            <v>XR3213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L119" t="str">
            <v/>
          </cell>
          <cell r="M119">
            <v>0</v>
          </cell>
          <cell r="O119">
            <v>0</v>
          </cell>
          <cell r="R119">
            <v>0</v>
          </cell>
          <cell r="T119">
            <v>200000</v>
          </cell>
          <cell r="V119">
            <v>200000</v>
          </cell>
          <cell r="W119">
            <v>200000</v>
          </cell>
          <cell r="Y119">
            <v>0</v>
          </cell>
          <cell r="AA119">
            <v>0</v>
          </cell>
          <cell r="AB119">
            <v>39447</v>
          </cell>
          <cell r="AC119">
            <v>39447</v>
          </cell>
        </row>
        <row r="120">
          <cell r="E120">
            <v>21866006.420000002</v>
          </cell>
          <cell r="F120">
            <v>834714.47497200011</v>
          </cell>
          <cell r="G120">
            <v>950000</v>
          </cell>
          <cell r="H120">
            <v>1784714.4749720001</v>
          </cell>
          <cell r="I120">
            <v>-506200</v>
          </cell>
          <cell r="J120">
            <v>-63000</v>
          </cell>
          <cell r="K120">
            <v>1500000</v>
          </cell>
          <cell r="L120">
            <v>930800</v>
          </cell>
          <cell r="M120">
            <v>24581520.894972</v>
          </cell>
          <cell r="O120">
            <v>21866006.420000002</v>
          </cell>
          <cell r="P120">
            <v>1133140.8799999999</v>
          </cell>
          <cell r="Q120">
            <v>1016161.03</v>
          </cell>
          <cell r="R120">
            <v>2149301.91</v>
          </cell>
          <cell r="S120">
            <v>1549038</v>
          </cell>
          <cell r="T120">
            <v>-1149000</v>
          </cell>
          <cell r="U120">
            <v>1500000</v>
          </cell>
          <cell r="V120">
            <v>1900038</v>
          </cell>
          <cell r="W120">
            <v>25915346.330000002</v>
          </cell>
          <cell r="Y120">
            <v>23641783.649999999</v>
          </cell>
        </row>
        <row r="123">
          <cell r="D123" t="str">
            <v>XR6003</v>
          </cell>
          <cell r="E123">
            <v>-3197358.78</v>
          </cell>
          <cell r="F123">
            <v>2350416.1949519999</v>
          </cell>
          <cell r="H123">
            <v>2350416.1949519999</v>
          </cell>
          <cell r="I123">
            <v>134832761</v>
          </cell>
          <cell r="J123">
            <v>0</v>
          </cell>
          <cell r="L123">
            <v>134832761</v>
          </cell>
          <cell r="M123">
            <v>133985818.414952</v>
          </cell>
          <cell r="O123">
            <v>-3197358.78</v>
          </cell>
          <cell r="P123">
            <v>1535272.15</v>
          </cell>
          <cell r="R123">
            <v>1535272.15</v>
          </cell>
          <cell r="S123">
            <v>134832760.97999999</v>
          </cell>
          <cell r="T123">
            <v>-124495942.72</v>
          </cell>
          <cell r="V123">
            <v>10336818.25999999</v>
          </cell>
          <cell r="W123">
            <v>8674731.6299999915</v>
          </cell>
          <cell r="Y123">
            <v>8674731.6299999915</v>
          </cell>
          <cell r="AA123">
            <v>39353</v>
          </cell>
          <cell r="AB123">
            <v>39447</v>
          </cell>
          <cell r="AC123">
            <v>39447</v>
          </cell>
        </row>
        <row r="124">
          <cell r="D124" t="str">
            <v>XR6004</v>
          </cell>
          <cell r="E124">
            <v>154891402.12</v>
          </cell>
          <cell r="F124">
            <v>8122154.920992</v>
          </cell>
          <cell r="H124">
            <v>8122154.920992</v>
          </cell>
          <cell r="I124">
            <v>134050798</v>
          </cell>
          <cell r="J124">
            <v>0</v>
          </cell>
          <cell r="L124">
            <v>134050798</v>
          </cell>
          <cell r="M124">
            <v>297064355.04099202</v>
          </cell>
          <cell r="O124">
            <v>154891402.12</v>
          </cell>
          <cell r="P124">
            <v>10302091.18</v>
          </cell>
          <cell r="Q124">
            <v>-11655</v>
          </cell>
          <cell r="R124">
            <v>10290436.18</v>
          </cell>
          <cell r="S124">
            <v>134050797.83</v>
          </cell>
          <cell r="T124">
            <v>-114106654.68000001</v>
          </cell>
          <cell r="V124">
            <v>19944143.149999991</v>
          </cell>
          <cell r="W124">
            <v>185125981.44999999</v>
          </cell>
          <cell r="Y124">
            <v>185125981.44999999</v>
          </cell>
          <cell r="AA124">
            <v>39353</v>
          </cell>
          <cell r="AB124">
            <v>39447</v>
          </cell>
          <cell r="AC124">
            <v>39447</v>
          </cell>
        </row>
        <row r="125">
          <cell r="E125">
            <v>151694043.34</v>
          </cell>
          <cell r="F125">
            <v>10472571.115944</v>
          </cell>
          <cell r="G125">
            <v>0</v>
          </cell>
          <cell r="H125">
            <v>10472571.115944</v>
          </cell>
          <cell r="I125">
            <v>268883559</v>
          </cell>
          <cell r="J125">
            <v>0</v>
          </cell>
          <cell r="K125">
            <v>0</v>
          </cell>
          <cell r="L125">
            <v>268883559</v>
          </cell>
          <cell r="M125">
            <v>431050173.455944</v>
          </cell>
          <cell r="O125">
            <v>151694043.34</v>
          </cell>
          <cell r="P125">
            <v>11837363.33</v>
          </cell>
          <cell r="Q125">
            <v>-11655</v>
          </cell>
          <cell r="R125">
            <v>11825708.33</v>
          </cell>
          <cell r="S125">
            <v>268883558.81</v>
          </cell>
          <cell r="T125">
            <v>-238602597.40000001</v>
          </cell>
          <cell r="U125">
            <v>0</v>
          </cell>
          <cell r="V125">
            <v>30280961.409999996</v>
          </cell>
          <cell r="W125">
            <v>193800713.08000001</v>
          </cell>
          <cell r="Y125">
            <v>193800713.07999998</v>
          </cell>
          <cell r="AA125">
            <v>39353</v>
          </cell>
          <cell r="AC125">
            <v>39447</v>
          </cell>
        </row>
        <row r="126">
          <cell r="D126" t="str">
            <v>XR6013</v>
          </cell>
          <cell r="E126">
            <v>2000000</v>
          </cell>
          <cell r="F126">
            <v>73200</v>
          </cell>
          <cell r="H126">
            <v>73200</v>
          </cell>
          <cell r="J126">
            <v>0</v>
          </cell>
          <cell r="L126" t="str">
            <v/>
          </cell>
          <cell r="M126">
            <v>2073200</v>
          </cell>
          <cell r="O126">
            <v>2000000</v>
          </cell>
          <cell r="P126">
            <v>83911.67</v>
          </cell>
          <cell r="R126">
            <v>83911.67</v>
          </cell>
          <cell r="V126" t="str">
            <v/>
          </cell>
          <cell r="W126">
            <v>2083911.67</v>
          </cell>
          <cell r="Y126">
            <v>2083911.67</v>
          </cell>
          <cell r="AA126">
            <v>39082</v>
          </cell>
          <cell r="AB126" t="e">
            <v>#N/A</v>
          </cell>
          <cell r="AC126">
            <v>39082</v>
          </cell>
        </row>
        <row r="127">
          <cell r="E127">
            <v>153694043.34</v>
          </cell>
          <cell r="F127">
            <v>10545771.115944</v>
          </cell>
          <cell r="G127">
            <v>0</v>
          </cell>
          <cell r="H127">
            <v>10545771.115944</v>
          </cell>
          <cell r="I127">
            <v>268883559</v>
          </cell>
          <cell r="J127">
            <v>0</v>
          </cell>
          <cell r="K127">
            <v>0</v>
          </cell>
          <cell r="L127">
            <v>268883559</v>
          </cell>
          <cell r="M127">
            <v>433123373.455944</v>
          </cell>
          <cell r="O127">
            <v>153694043.34</v>
          </cell>
          <cell r="P127">
            <v>11921275</v>
          </cell>
          <cell r="Q127">
            <v>-11655</v>
          </cell>
          <cell r="R127">
            <v>11909620</v>
          </cell>
          <cell r="S127">
            <v>268883558.81</v>
          </cell>
          <cell r="T127">
            <v>-238602597.40000001</v>
          </cell>
          <cell r="U127">
            <v>0</v>
          </cell>
          <cell r="V127">
            <v>30280961.409999996</v>
          </cell>
          <cell r="W127">
            <v>195884624.75</v>
          </cell>
          <cell r="Y127">
            <v>195884624.74999997</v>
          </cell>
        </row>
        <row r="130">
          <cell r="D130" t="str">
            <v>XR1016</v>
          </cell>
          <cell r="E130">
            <v>6066025.7000000002</v>
          </cell>
          <cell r="F130">
            <v>223846.54062000001</v>
          </cell>
          <cell r="G130">
            <v>100000</v>
          </cell>
          <cell r="H130">
            <v>323846.54061999999</v>
          </cell>
          <cell r="J130">
            <v>0</v>
          </cell>
          <cell r="L130" t="str">
            <v/>
          </cell>
          <cell r="M130">
            <v>6389872.2406200003</v>
          </cell>
          <cell r="O130">
            <v>6066025.7000000002</v>
          </cell>
          <cell r="P130">
            <v>351011.06</v>
          </cell>
          <cell r="R130">
            <v>351011.06</v>
          </cell>
          <cell r="T130">
            <v>168183.84</v>
          </cell>
          <cell r="V130">
            <v>168183.84</v>
          </cell>
          <cell r="W130">
            <v>6585220.5999999996</v>
          </cell>
          <cell r="Y130">
            <v>6417036.7599999998</v>
          </cell>
          <cell r="AA130">
            <v>39226</v>
          </cell>
          <cell r="AB130">
            <v>39447</v>
          </cell>
          <cell r="AC130">
            <v>39447</v>
          </cell>
        </row>
        <row r="131">
          <cell r="D131" t="str">
            <v>XR6002</v>
          </cell>
          <cell r="E131">
            <v>689730.21</v>
          </cell>
          <cell r="F131">
            <v>28904.125685999999</v>
          </cell>
          <cell r="G131">
            <v>200000</v>
          </cell>
          <cell r="H131">
            <v>228904.12568599998</v>
          </cell>
          <cell r="J131">
            <v>0</v>
          </cell>
          <cell r="L131" t="str">
            <v/>
          </cell>
          <cell r="M131">
            <v>918634.33568599995</v>
          </cell>
          <cell r="O131">
            <v>689730.21</v>
          </cell>
          <cell r="P131">
            <v>43343.83</v>
          </cell>
          <cell r="Q131">
            <v>146146.6</v>
          </cell>
          <cell r="R131">
            <v>189490.43</v>
          </cell>
          <cell r="T131">
            <v>-49548.24</v>
          </cell>
          <cell r="V131">
            <v>-49548.24</v>
          </cell>
          <cell r="W131">
            <v>829672.39999999991</v>
          </cell>
          <cell r="Y131">
            <v>829672.39999999991</v>
          </cell>
          <cell r="AA131">
            <v>39218</v>
          </cell>
          <cell r="AB131">
            <v>39447</v>
          </cell>
          <cell r="AC131">
            <v>39447</v>
          </cell>
        </row>
        <row r="132">
          <cell r="E132">
            <v>6755755.9100000001</v>
          </cell>
          <cell r="F132">
            <v>252750.66630600003</v>
          </cell>
          <cell r="G132">
            <v>300000</v>
          </cell>
          <cell r="H132">
            <v>552750.66630599997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7308506.5763060004</v>
          </cell>
          <cell r="O132">
            <v>6755755.9100000001</v>
          </cell>
          <cell r="P132">
            <v>394354.89</v>
          </cell>
          <cell r="Q132">
            <v>146146.6</v>
          </cell>
          <cell r="R132">
            <v>540501.49</v>
          </cell>
          <cell r="S132">
            <v>0</v>
          </cell>
          <cell r="T132">
            <v>118635.6</v>
          </cell>
          <cell r="U132">
            <v>0</v>
          </cell>
          <cell r="V132">
            <v>118635.6</v>
          </cell>
          <cell r="W132">
            <v>7414893</v>
          </cell>
          <cell r="Y132">
            <v>7246709.1600000001</v>
          </cell>
        </row>
        <row r="135">
          <cell r="D135" t="str">
            <v>XR1020</v>
          </cell>
          <cell r="E135">
            <v>4024116.03</v>
          </cell>
          <cell r="F135">
            <v>147282.646698</v>
          </cell>
          <cell r="H135">
            <v>147282.646698</v>
          </cell>
          <cell r="J135">
            <v>0</v>
          </cell>
          <cell r="L135" t="str">
            <v/>
          </cell>
          <cell r="M135">
            <v>4171398.6766979997</v>
          </cell>
          <cell r="O135">
            <v>4024116.03</v>
          </cell>
          <cell r="P135">
            <v>222803.87</v>
          </cell>
          <cell r="R135">
            <v>222803.87</v>
          </cell>
          <cell r="V135" t="str">
            <v/>
          </cell>
          <cell r="W135">
            <v>4246919.8999999994</v>
          </cell>
          <cell r="Y135">
            <v>4246919.8999999994</v>
          </cell>
          <cell r="AA135">
            <v>37873</v>
          </cell>
          <cell r="AB135" t="e">
            <v>#N/A</v>
          </cell>
          <cell r="AC135">
            <v>37873</v>
          </cell>
        </row>
        <row r="136">
          <cell r="D136" t="str">
            <v>XR1212</v>
          </cell>
          <cell r="E136">
            <v>184705.87</v>
          </cell>
          <cell r="F136">
            <v>6760.2348419999998</v>
          </cell>
          <cell r="H136">
            <v>6760.2348419999998</v>
          </cell>
          <cell r="J136">
            <v>0</v>
          </cell>
          <cell r="L136" t="str">
            <v/>
          </cell>
          <cell r="M136">
            <v>191466.104842</v>
          </cell>
          <cell r="O136">
            <v>184705.87</v>
          </cell>
          <cell r="P136">
            <v>8984.4699999999993</v>
          </cell>
          <cell r="R136">
            <v>8984.4699999999993</v>
          </cell>
          <cell r="T136">
            <v>-106269.87</v>
          </cell>
          <cell r="V136">
            <v>-106269.87</v>
          </cell>
          <cell r="W136">
            <v>87420.47</v>
          </cell>
          <cell r="Y136">
            <v>87420.47</v>
          </cell>
          <cell r="AA136">
            <v>39346</v>
          </cell>
          <cell r="AB136">
            <v>39447</v>
          </cell>
          <cell r="AC136">
            <v>39447</v>
          </cell>
        </row>
        <row r="137">
          <cell r="D137" t="str">
            <v>XR2057</v>
          </cell>
          <cell r="E137">
            <v>1004176.12</v>
          </cell>
          <cell r="F137">
            <v>36752.845992000002</v>
          </cell>
          <cell r="H137">
            <v>36752.845992000002</v>
          </cell>
          <cell r="J137">
            <v>0</v>
          </cell>
          <cell r="L137" t="str">
            <v/>
          </cell>
          <cell r="M137">
            <v>1040928.965992</v>
          </cell>
          <cell r="O137">
            <v>1004176.12</v>
          </cell>
          <cell r="P137">
            <v>55598.41</v>
          </cell>
          <cell r="R137">
            <v>55598.41</v>
          </cell>
          <cell r="V137" t="str">
            <v/>
          </cell>
          <cell r="W137">
            <v>1059774.53</v>
          </cell>
          <cell r="Y137">
            <v>1059774.53</v>
          </cell>
          <cell r="AA137">
            <v>38622</v>
          </cell>
          <cell r="AB137" t="e">
            <v>#N/A</v>
          </cell>
          <cell r="AC137">
            <v>38622</v>
          </cell>
        </row>
        <row r="138">
          <cell r="D138" t="str">
            <v>XR2201</v>
          </cell>
          <cell r="E138">
            <v>78649.240000000005</v>
          </cell>
          <cell r="F138">
            <v>2878.5621840000003</v>
          </cell>
          <cell r="H138">
            <v>2878.5621840000003</v>
          </cell>
          <cell r="J138">
            <v>0</v>
          </cell>
          <cell r="L138" t="str">
            <v/>
          </cell>
          <cell r="M138">
            <v>81527.802184</v>
          </cell>
          <cell r="O138">
            <v>78649.240000000005</v>
          </cell>
          <cell r="P138">
            <v>19460.16</v>
          </cell>
          <cell r="Q138">
            <v>1600000</v>
          </cell>
          <cell r="R138">
            <v>1619460.16</v>
          </cell>
          <cell r="V138" t="str">
            <v/>
          </cell>
          <cell r="W138">
            <v>1698109.4</v>
          </cell>
          <cell r="Y138">
            <v>1698109.4</v>
          </cell>
          <cell r="AA138">
            <v>38944</v>
          </cell>
          <cell r="AB138">
            <v>39392</v>
          </cell>
          <cell r="AC138">
            <v>39392</v>
          </cell>
        </row>
        <row r="139">
          <cell r="D139" t="str">
            <v>XR3016</v>
          </cell>
          <cell r="E139">
            <v>60304.23</v>
          </cell>
          <cell r="F139">
            <v>2207.134818</v>
          </cell>
          <cell r="H139">
            <v>2207.134818</v>
          </cell>
          <cell r="J139">
            <v>0</v>
          </cell>
          <cell r="L139" t="str">
            <v/>
          </cell>
          <cell r="M139">
            <v>62511.364818000002</v>
          </cell>
          <cell r="O139">
            <v>60304.23</v>
          </cell>
          <cell r="P139">
            <v>3338.84</v>
          </cell>
          <cell r="R139">
            <v>3338.84</v>
          </cell>
          <cell r="V139" t="str">
            <v/>
          </cell>
          <cell r="W139">
            <v>63643.070000000007</v>
          </cell>
          <cell r="Y139">
            <v>63643.070000000007</v>
          </cell>
          <cell r="AA139">
            <v>38342</v>
          </cell>
          <cell r="AB139" t="e">
            <v>#N/A</v>
          </cell>
          <cell r="AC139">
            <v>38342</v>
          </cell>
        </row>
        <row r="140">
          <cell r="D140" t="str">
            <v>XR3017</v>
          </cell>
          <cell r="E140">
            <v>1122384.6000000001</v>
          </cell>
          <cell r="F140">
            <v>41079.276360000003</v>
          </cell>
          <cell r="H140">
            <v>41079.276360000003</v>
          </cell>
          <cell r="J140">
            <v>0</v>
          </cell>
          <cell r="L140" t="str">
            <v/>
          </cell>
          <cell r="M140">
            <v>1163463.8763600001</v>
          </cell>
          <cell r="O140">
            <v>1122384.6000000001</v>
          </cell>
          <cell r="P140">
            <v>62143.27</v>
          </cell>
          <cell r="R140">
            <v>62143.27</v>
          </cell>
          <cell r="V140" t="str">
            <v/>
          </cell>
          <cell r="W140">
            <v>1184527.8700000001</v>
          </cell>
          <cell r="Y140">
            <v>1184527.8700000001</v>
          </cell>
          <cell r="AA140">
            <v>37621</v>
          </cell>
          <cell r="AB140" t="e">
            <v>#N/A</v>
          </cell>
          <cell r="AC140">
            <v>37621</v>
          </cell>
        </row>
        <row r="141">
          <cell r="D141" t="str">
            <v>XR3210</v>
          </cell>
          <cell r="E141">
            <v>1012288.82</v>
          </cell>
          <cell r="F141">
            <v>37049.770811999995</v>
          </cell>
          <cell r="H141">
            <v>37049.770811999995</v>
          </cell>
          <cell r="J141">
            <v>0</v>
          </cell>
          <cell r="L141" t="str">
            <v/>
          </cell>
          <cell r="M141">
            <v>1049338.590812</v>
          </cell>
          <cell r="O141">
            <v>1012288.82</v>
          </cell>
          <cell r="P141">
            <v>56047.56</v>
          </cell>
          <cell r="R141">
            <v>56047.56</v>
          </cell>
          <cell r="V141" t="str">
            <v/>
          </cell>
          <cell r="W141">
            <v>1068336.3799999999</v>
          </cell>
          <cell r="Y141">
            <v>1068336.3799999999</v>
          </cell>
          <cell r="AA141">
            <v>39002</v>
          </cell>
          <cell r="AB141" t="e">
            <v>#N/A</v>
          </cell>
          <cell r="AC141">
            <v>39002</v>
          </cell>
        </row>
        <row r="142">
          <cell r="D142" t="str">
            <v>XR3211</v>
          </cell>
          <cell r="E142">
            <v>200000</v>
          </cell>
          <cell r="F142">
            <v>7320</v>
          </cell>
          <cell r="H142">
            <v>7320</v>
          </cell>
          <cell r="J142">
            <v>0</v>
          </cell>
          <cell r="L142" t="str">
            <v/>
          </cell>
          <cell r="M142">
            <v>207320</v>
          </cell>
          <cell r="O142">
            <v>200000</v>
          </cell>
          <cell r="P142">
            <v>10478.030000000001</v>
          </cell>
          <cell r="R142">
            <v>10478.030000000001</v>
          </cell>
          <cell r="V142" t="str">
            <v/>
          </cell>
          <cell r="W142">
            <v>210478.03</v>
          </cell>
          <cell r="Y142">
            <v>210478.03</v>
          </cell>
          <cell r="AA142">
            <v>39082</v>
          </cell>
          <cell r="AB142" t="e">
            <v>#N/A</v>
          </cell>
          <cell r="AC142">
            <v>39082</v>
          </cell>
        </row>
        <row r="143">
          <cell r="D143" t="str">
            <v>XR3212</v>
          </cell>
          <cell r="E143">
            <v>95000</v>
          </cell>
          <cell r="F143">
            <v>3111</v>
          </cell>
          <cell r="H143">
            <v>3111</v>
          </cell>
          <cell r="I143">
            <v>-20000</v>
          </cell>
          <cell r="J143">
            <v>0</v>
          </cell>
          <cell r="L143">
            <v>-20000</v>
          </cell>
          <cell r="M143">
            <v>78111</v>
          </cell>
          <cell r="O143">
            <v>95000</v>
          </cell>
          <cell r="P143">
            <v>4977.04</v>
          </cell>
          <cell r="R143">
            <v>4977.04</v>
          </cell>
          <cell r="S143">
            <v>-18404</v>
          </cell>
          <cell r="V143">
            <v>-18404</v>
          </cell>
          <cell r="W143">
            <v>81573.039999999994</v>
          </cell>
          <cell r="Y143">
            <v>79977.039999999994</v>
          </cell>
          <cell r="AA143">
            <v>39082</v>
          </cell>
          <cell r="AB143">
            <v>39447</v>
          </cell>
          <cell r="AC143">
            <v>39447</v>
          </cell>
        </row>
        <row r="144">
          <cell r="D144" t="str">
            <v>XR3301</v>
          </cell>
          <cell r="E144">
            <v>200000</v>
          </cell>
          <cell r="F144">
            <v>7320</v>
          </cell>
          <cell r="H144">
            <v>7320</v>
          </cell>
          <cell r="J144">
            <v>0</v>
          </cell>
          <cell r="L144" t="str">
            <v/>
          </cell>
          <cell r="M144">
            <v>207320</v>
          </cell>
          <cell r="O144">
            <v>200000</v>
          </cell>
          <cell r="P144">
            <v>10478.030000000001</v>
          </cell>
          <cell r="R144">
            <v>10478.030000000001</v>
          </cell>
          <cell r="V144" t="str">
            <v/>
          </cell>
          <cell r="W144">
            <v>210478.03</v>
          </cell>
          <cell r="Y144">
            <v>210478.03</v>
          </cell>
          <cell r="AA144">
            <v>39082</v>
          </cell>
          <cell r="AB144" t="e">
            <v>#N/A</v>
          </cell>
          <cell r="AC144">
            <v>39082</v>
          </cell>
        </row>
        <row r="145">
          <cell r="D145" t="str">
            <v>XR3201</v>
          </cell>
          <cell r="E145">
            <v>564853.68000000005</v>
          </cell>
          <cell r="F145">
            <v>20673.644688000004</v>
          </cell>
          <cell r="H145">
            <v>20673.644688000004</v>
          </cell>
          <cell r="J145">
            <v>0</v>
          </cell>
          <cell r="L145" t="str">
            <v/>
          </cell>
          <cell r="M145">
            <v>585527.32468800002</v>
          </cell>
          <cell r="O145">
            <v>564853.68000000005</v>
          </cell>
          <cell r="P145">
            <v>31274.32</v>
          </cell>
          <cell r="R145">
            <v>31274.32</v>
          </cell>
          <cell r="V145" t="str">
            <v/>
          </cell>
          <cell r="W145">
            <v>596128</v>
          </cell>
          <cell r="Y145">
            <v>596128</v>
          </cell>
          <cell r="AA145">
            <v>38205</v>
          </cell>
          <cell r="AB145" t="e">
            <v>#N/A</v>
          </cell>
          <cell r="AC145">
            <v>38205</v>
          </cell>
        </row>
        <row r="146">
          <cell r="D146" t="str">
            <v>XR3203</v>
          </cell>
          <cell r="E146">
            <v>52077.52</v>
          </cell>
          <cell r="F146">
            <v>1906.0372319999999</v>
          </cell>
          <cell r="H146">
            <v>1906.0372319999999</v>
          </cell>
          <cell r="J146">
            <v>0</v>
          </cell>
          <cell r="L146" t="str">
            <v/>
          </cell>
          <cell r="M146">
            <v>53983.557231999999</v>
          </cell>
          <cell r="O146">
            <v>52077.52</v>
          </cell>
          <cell r="P146">
            <v>2874.93</v>
          </cell>
          <cell r="R146">
            <v>2874.93</v>
          </cell>
          <cell r="V146" t="str">
            <v/>
          </cell>
          <cell r="W146">
            <v>54952.45</v>
          </cell>
          <cell r="Y146">
            <v>54952.45</v>
          </cell>
          <cell r="AA146">
            <v>39055</v>
          </cell>
          <cell r="AB146" t="e">
            <v>#N/A</v>
          </cell>
          <cell r="AC146">
            <v>39055</v>
          </cell>
        </row>
        <row r="147">
          <cell r="E147">
            <v>8598556.1099999994</v>
          </cell>
          <cell r="F147">
            <v>314341.15362599998</v>
          </cell>
          <cell r="G147">
            <v>0</v>
          </cell>
          <cell r="H147">
            <v>314341.15362599998</v>
          </cell>
          <cell r="I147">
            <v>-20000</v>
          </cell>
          <cell r="J147">
            <v>0</v>
          </cell>
          <cell r="K147">
            <v>0</v>
          </cell>
          <cell r="L147">
            <v>-20000</v>
          </cell>
          <cell r="M147">
            <v>8892897.2636259999</v>
          </cell>
          <cell r="O147">
            <v>8598556.1099999994</v>
          </cell>
          <cell r="P147">
            <v>488458.93000000005</v>
          </cell>
          <cell r="Q147">
            <v>1600000</v>
          </cell>
          <cell r="R147">
            <v>2088458.9300000002</v>
          </cell>
          <cell r="S147">
            <v>-18404</v>
          </cell>
          <cell r="T147">
            <v>-106269.87</v>
          </cell>
          <cell r="U147">
            <v>0</v>
          </cell>
          <cell r="V147">
            <v>-124673.87</v>
          </cell>
          <cell r="W147">
            <v>10562341.17</v>
          </cell>
          <cell r="Y147">
            <v>10560745.169999996</v>
          </cell>
        </row>
        <row r="150">
          <cell r="D150" t="str">
            <v>XR3004</v>
          </cell>
          <cell r="E150">
            <v>2548.12</v>
          </cell>
          <cell r="F150">
            <v>93.261191999999994</v>
          </cell>
          <cell r="H150">
            <v>93.261191999999994</v>
          </cell>
          <cell r="J150">
            <v>0</v>
          </cell>
          <cell r="L150" t="str">
            <v/>
          </cell>
          <cell r="M150">
            <v>2641.3811919999998</v>
          </cell>
          <cell r="O150">
            <v>2548.12</v>
          </cell>
          <cell r="P150">
            <v>141.11000000000001</v>
          </cell>
          <cell r="R150">
            <v>141.11000000000001</v>
          </cell>
          <cell r="V150" t="str">
            <v/>
          </cell>
          <cell r="W150">
            <v>2689.23</v>
          </cell>
          <cell r="Y150">
            <v>2689.23</v>
          </cell>
          <cell r="AA150">
            <v>38260</v>
          </cell>
          <cell r="AB150" t="e">
            <v>#N/A</v>
          </cell>
          <cell r="AC150">
            <v>38260</v>
          </cell>
        </row>
        <row r="151">
          <cell r="D151" t="str">
            <v>XR3005</v>
          </cell>
          <cell r="E151">
            <v>50778.64</v>
          </cell>
          <cell r="F151">
            <v>1858.4982239999999</v>
          </cell>
          <cell r="H151">
            <v>1858.4982239999999</v>
          </cell>
          <cell r="J151">
            <v>0</v>
          </cell>
          <cell r="L151" t="str">
            <v/>
          </cell>
          <cell r="M151">
            <v>52637.138224000002</v>
          </cell>
          <cell r="O151">
            <v>50778.64</v>
          </cell>
          <cell r="P151">
            <v>2811.47</v>
          </cell>
          <cell r="R151">
            <v>2811.47</v>
          </cell>
          <cell r="V151" t="str">
            <v/>
          </cell>
          <cell r="W151">
            <v>53590.11</v>
          </cell>
          <cell r="Y151">
            <v>53590.11</v>
          </cell>
          <cell r="AA151">
            <v>39003</v>
          </cell>
          <cell r="AB151" t="e">
            <v>#N/A</v>
          </cell>
          <cell r="AC151">
            <v>39003</v>
          </cell>
        </row>
        <row r="152">
          <cell r="D152" t="str">
            <v>XR3006</v>
          </cell>
          <cell r="E152">
            <v>748544.53</v>
          </cell>
          <cell r="F152">
            <v>27396.729798</v>
          </cell>
          <cell r="H152">
            <v>27396.729798</v>
          </cell>
          <cell r="J152">
            <v>0</v>
          </cell>
          <cell r="L152" t="str">
            <v/>
          </cell>
          <cell r="M152">
            <v>775941.25979799998</v>
          </cell>
          <cell r="O152">
            <v>748544.53</v>
          </cell>
          <cell r="P152">
            <v>44034.879999999997</v>
          </cell>
          <cell r="R152">
            <v>44034.879999999997</v>
          </cell>
          <cell r="S152">
            <v>-31107.9</v>
          </cell>
          <cell r="V152">
            <v>-31107.9</v>
          </cell>
          <cell r="W152">
            <v>761471.51</v>
          </cell>
          <cell r="Y152">
            <v>761471.51</v>
          </cell>
          <cell r="AA152">
            <v>39447</v>
          </cell>
          <cell r="AB152" t="e">
            <v>#N/A</v>
          </cell>
          <cell r="AC152">
            <v>39447</v>
          </cell>
        </row>
        <row r="153">
          <cell r="D153" t="str">
            <v>XR4001</v>
          </cell>
          <cell r="E153">
            <v>5481.26</v>
          </cell>
          <cell r="F153">
            <v>200.61411600000002</v>
          </cell>
          <cell r="H153">
            <v>200.61411600000002</v>
          </cell>
          <cell r="J153">
            <v>0</v>
          </cell>
          <cell r="L153" t="str">
            <v/>
          </cell>
          <cell r="M153">
            <v>5681.874116</v>
          </cell>
          <cell r="O153">
            <v>5481.26</v>
          </cell>
          <cell r="P153">
            <v>303.48</v>
          </cell>
          <cell r="R153">
            <v>303.48</v>
          </cell>
          <cell r="V153" t="str">
            <v/>
          </cell>
          <cell r="W153">
            <v>5784.74</v>
          </cell>
          <cell r="Y153">
            <v>5784.74</v>
          </cell>
          <cell r="AA153">
            <v>38615</v>
          </cell>
          <cell r="AB153" t="e">
            <v>#N/A</v>
          </cell>
          <cell r="AC153">
            <v>38615</v>
          </cell>
        </row>
        <row r="154">
          <cell r="D154" t="str">
            <v>XR4002</v>
          </cell>
          <cell r="E154">
            <v>699572.71</v>
          </cell>
          <cell r="F154">
            <v>25604.361185999998</v>
          </cell>
          <cell r="H154">
            <v>25604.361185999998</v>
          </cell>
          <cell r="J154">
            <v>0</v>
          </cell>
          <cell r="L154" t="str">
            <v/>
          </cell>
          <cell r="M154">
            <v>725177.07118600002</v>
          </cell>
          <cell r="O154">
            <v>699572.71</v>
          </cell>
          <cell r="P154">
            <v>38024.269999999997</v>
          </cell>
          <cell r="Q154">
            <v>-10000</v>
          </cell>
          <cell r="R154">
            <v>28024.269999999997</v>
          </cell>
          <cell r="T154">
            <v>-79932.38</v>
          </cell>
          <cell r="V154">
            <v>-79932.38</v>
          </cell>
          <cell r="W154">
            <v>647664.6</v>
          </cell>
          <cell r="Y154">
            <v>647664.6</v>
          </cell>
          <cell r="AA154">
            <v>39252</v>
          </cell>
          <cell r="AB154">
            <v>39447</v>
          </cell>
          <cell r="AC154">
            <v>39447</v>
          </cell>
        </row>
        <row r="155">
          <cell r="D155" t="str">
            <v>XR4003</v>
          </cell>
          <cell r="E155">
            <v>608000.09</v>
          </cell>
          <cell r="F155">
            <v>21099.903294</v>
          </cell>
          <cell r="H155">
            <v>21099.903294</v>
          </cell>
          <cell r="I155">
            <v>-63000</v>
          </cell>
          <cell r="J155">
            <v>0</v>
          </cell>
          <cell r="L155">
            <v>-63000</v>
          </cell>
          <cell r="M155">
            <v>566099.99329399993</v>
          </cell>
          <cell r="O155">
            <v>608000.09</v>
          </cell>
          <cell r="P155">
            <v>33320.480000000003</v>
          </cell>
          <cell r="R155">
            <v>33320.480000000003</v>
          </cell>
          <cell r="S155">
            <v>-63000</v>
          </cell>
          <cell r="V155">
            <v>-63000</v>
          </cell>
          <cell r="W155">
            <v>578320.56999999995</v>
          </cell>
          <cell r="Y155">
            <v>578320.56999999995</v>
          </cell>
          <cell r="AA155">
            <v>39082</v>
          </cell>
          <cell r="AB155">
            <v>39447</v>
          </cell>
          <cell r="AC155">
            <v>39447</v>
          </cell>
        </row>
        <row r="156">
          <cell r="D156" t="str">
            <v>XR4004</v>
          </cell>
          <cell r="E156">
            <v>16648.259999999998</v>
          </cell>
          <cell r="F156">
            <v>609.32631599999991</v>
          </cell>
          <cell r="H156">
            <v>609.32631599999991</v>
          </cell>
          <cell r="J156">
            <v>0</v>
          </cell>
          <cell r="L156" t="str">
            <v/>
          </cell>
          <cell r="M156">
            <v>17257.586315999997</v>
          </cell>
          <cell r="O156">
            <v>16648.259999999998</v>
          </cell>
          <cell r="P156">
            <v>921.77</v>
          </cell>
          <cell r="R156">
            <v>921.77</v>
          </cell>
          <cell r="V156" t="str">
            <v/>
          </cell>
          <cell r="W156">
            <v>17570.03</v>
          </cell>
          <cell r="Y156">
            <v>17570.03</v>
          </cell>
          <cell r="AA156">
            <v>39003</v>
          </cell>
          <cell r="AB156" t="e">
            <v>#N/A</v>
          </cell>
          <cell r="AC156">
            <v>39003</v>
          </cell>
        </row>
        <row r="157">
          <cell r="D157" t="str">
            <v>XR4201</v>
          </cell>
          <cell r="E157">
            <v>126730.77</v>
          </cell>
          <cell r="F157">
            <v>4638.3461820000002</v>
          </cell>
          <cell r="H157">
            <v>4638.3461820000002</v>
          </cell>
          <cell r="J157">
            <v>0</v>
          </cell>
          <cell r="L157" t="str">
            <v/>
          </cell>
          <cell r="M157">
            <v>131369.116182</v>
          </cell>
          <cell r="O157">
            <v>126730.77</v>
          </cell>
          <cell r="P157">
            <v>7016.76</v>
          </cell>
          <cell r="R157">
            <v>7016.76</v>
          </cell>
          <cell r="V157" t="str">
            <v/>
          </cell>
          <cell r="W157">
            <v>133747.53</v>
          </cell>
          <cell r="Y157">
            <v>133747.53</v>
          </cell>
          <cell r="AA157">
            <v>38352</v>
          </cell>
          <cell r="AB157" t="e">
            <v>#N/A</v>
          </cell>
          <cell r="AC157">
            <v>38352</v>
          </cell>
        </row>
        <row r="158">
          <cell r="D158" t="str">
            <v>XR4202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L158" t="str">
            <v/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  <cell r="V158" t="str">
            <v/>
          </cell>
          <cell r="W158">
            <v>0</v>
          </cell>
          <cell r="Y158">
            <v>0</v>
          </cell>
          <cell r="AA158" t="e">
            <v>#N/A</v>
          </cell>
          <cell r="AB158" t="e">
            <v>#N/A</v>
          </cell>
          <cell r="AC158" t="e">
            <v>#N/A</v>
          </cell>
        </row>
        <row r="159">
          <cell r="D159" t="str">
            <v>XR4203</v>
          </cell>
          <cell r="E159">
            <v>0</v>
          </cell>
          <cell r="F159">
            <v>0</v>
          </cell>
          <cell r="H159">
            <v>0</v>
          </cell>
          <cell r="J159">
            <v>0</v>
          </cell>
          <cell r="L159" t="str">
            <v/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  <cell r="V159" t="str">
            <v/>
          </cell>
          <cell r="W159">
            <v>0</v>
          </cell>
          <cell r="Y159">
            <v>0</v>
          </cell>
          <cell r="AA159" t="e">
            <v>#N/A</v>
          </cell>
          <cell r="AB159" t="e">
            <v>#N/A</v>
          </cell>
          <cell r="AC159" t="e">
            <v>#N/A</v>
          </cell>
        </row>
        <row r="160">
          <cell r="D160" t="str">
            <v>XR4204</v>
          </cell>
          <cell r="E160">
            <v>20439.91</v>
          </cell>
          <cell r="F160">
            <v>656.60070600000006</v>
          </cell>
          <cell r="H160">
            <v>656.60070600000006</v>
          </cell>
          <cell r="I160">
            <v>-5000</v>
          </cell>
          <cell r="J160">
            <v>0</v>
          </cell>
          <cell r="L160">
            <v>-5000</v>
          </cell>
          <cell r="M160">
            <v>16096.510706000001</v>
          </cell>
          <cell r="O160">
            <v>20439.91</v>
          </cell>
          <cell r="P160">
            <v>1023.6</v>
          </cell>
          <cell r="R160">
            <v>1023.6</v>
          </cell>
          <cell r="S160">
            <v>-5000</v>
          </cell>
          <cell r="V160">
            <v>-5000</v>
          </cell>
          <cell r="W160">
            <v>16463.509999999998</v>
          </cell>
          <cell r="Y160">
            <v>16463.509999999998</v>
          </cell>
          <cell r="AA160">
            <v>39259</v>
          </cell>
          <cell r="AB160">
            <v>39380</v>
          </cell>
          <cell r="AC160">
            <v>39380</v>
          </cell>
        </row>
        <row r="161">
          <cell r="D161" t="str">
            <v>XR4205</v>
          </cell>
          <cell r="E161">
            <v>303799.26</v>
          </cell>
          <cell r="F161">
            <v>11119.052916000001</v>
          </cell>
          <cell r="H161">
            <v>11119.052916000001</v>
          </cell>
          <cell r="J161">
            <v>0</v>
          </cell>
          <cell r="L161" t="str">
            <v/>
          </cell>
          <cell r="M161">
            <v>314918.31291600002</v>
          </cell>
          <cell r="O161">
            <v>303799.26</v>
          </cell>
          <cell r="P161">
            <v>16820.48</v>
          </cell>
          <cell r="R161">
            <v>16820.48</v>
          </cell>
          <cell r="V161" t="str">
            <v/>
          </cell>
          <cell r="W161">
            <v>320619.74</v>
          </cell>
          <cell r="Y161">
            <v>320619.74</v>
          </cell>
          <cell r="AA161">
            <v>38792</v>
          </cell>
          <cell r="AB161" t="e">
            <v>#N/A</v>
          </cell>
          <cell r="AC161">
            <v>38792</v>
          </cell>
        </row>
        <row r="162">
          <cell r="D162" t="str">
            <v>XR4220</v>
          </cell>
          <cell r="E162">
            <v>259813.86</v>
          </cell>
          <cell r="F162">
            <v>9509.1872759999987</v>
          </cell>
          <cell r="H162">
            <v>9509.1872759999987</v>
          </cell>
          <cell r="J162">
            <v>0</v>
          </cell>
          <cell r="L162" t="str">
            <v/>
          </cell>
          <cell r="M162">
            <v>269323.04727599997</v>
          </cell>
          <cell r="O162">
            <v>259813.86</v>
          </cell>
          <cell r="P162">
            <v>14385.16</v>
          </cell>
          <cell r="R162">
            <v>14385.16</v>
          </cell>
          <cell r="V162" t="str">
            <v/>
          </cell>
          <cell r="W162">
            <v>274199.01999999996</v>
          </cell>
          <cell r="Y162">
            <v>274199.01999999996</v>
          </cell>
          <cell r="AA162">
            <v>38972</v>
          </cell>
          <cell r="AB162" t="e">
            <v>#N/A</v>
          </cell>
          <cell r="AC162">
            <v>38972</v>
          </cell>
        </row>
        <row r="163">
          <cell r="D163" t="str">
            <v>XR4221</v>
          </cell>
          <cell r="E163">
            <v>12784.46</v>
          </cell>
          <cell r="F163">
            <v>467.91123599999997</v>
          </cell>
          <cell r="H163">
            <v>467.91123599999997</v>
          </cell>
          <cell r="J163">
            <v>0</v>
          </cell>
          <cell r="L163" t="str">
            <v/>
          </cell>
          <cell r="M163">
            <v>13252.371235999999</v>
          </cell>
          <cell r="O163">
            <v>12784.46</v>
          </cell>
          <cell r="P163">
            <v>729.57</v>
          </cell>
          <cell r="Q163">
            <v>6520</v>
          </cell>
          <cell r="R163">
            <v>7249.57</v>
          </cell>
          <cell r="V163" t="str">
            <v/>
          </cell>
          <cell r="W163">
            <v>20034.03</v>
          </cell>
          <cell r="Y163">
            <v>20034.03</v>
          </cell>
          <cell r="AA163">
            <v>39082</v>
          </cell>
          <cell r="AB163">
            <v>39430</v>
          </cell>
          <cell r="AC163">
            <v>39430</v>
          </cell>
        </row>
        <row r="164">
          <cell r="D164" t="str">
            <v>XR4222</v>
          </cell>
          <cell r="E164">
            <v>645.67999999999995</v>
          </cell>
          <cell r="F164">
            <v>23.631888</v>
          </cell>
          <cell r="H164">
            <v>23.631888</v>
          </cell>
          <cell r="J164">
            <v>0</v>
          </cell>
          <cell r="L164" t="str">
            <v/>
          </cell>
          <cell r="M164">
            <v>669.31188799999995</v>
          </cell>
          <cell r="O164">
            <v>645.67999999999995</v>
          </cell>
          <cell r="P164">
            <v>35.74</v>
          </cell>
          <cell r="R164">
            <v>35.74</v>
          </cell>
          <cell r="V164" t="str">
            <v/>
          </cell>
          <cell r="W164">
            <v>681.42</v>
          </cell>
          <cell r="Y164">
            <v>681.42</v>
          </cell>
          <cell r="AA164">
            <v>38872</v>
          </cell>
          <cell r="AB164" t="e">
            <v>#N/A</v>
          </cell>
          <cell r="AC164">
            <v>38872</v>
          </cell>
        </row>
        <row r="165">
          <cell r="D165" t="str">
            <v>XR4228</v>
          </cell>
          <cell r="E165">
            <v>4855.34</v>
          </cell>
          <cell r="F165">
            <v>177.705444</v>
          </cell>
          <cell r="H165">
            <v>177.705444</v>
          </cell>
          <cell r="J165">
            <v>0</v>
          </cell>
          <cell r="L165" t="str">
            <v/>
          </cell>
          <cell r="M165">
            <v>5033.0454440000003</v>
          </cell>
          <cell r="O165">
            <v>4855.34</v>
          </cell>
          <cell r="P165">
            <v>2106.75</v>
          </cell>
          <cell r="Q165">
            <v>55400</v>
          </cell>
          <cell r="R165">
            <v>57506.75</v>
          </cell>
          <cell r="V165" t="str">
            <v/>
          </cell>
          <cell r="W165">
            <v>62362.09</v>
          </cell>
          <cell r="Y165">
            <v>62362.09</v>
          </cell>
          <cell r="AA165">
            <v>39315</v>
          </cell>
          <cell r="AB165">
            <v>39386</v>
          </cell>
          <cell r="AC165">
            <v>39386</v>
          </cell>
        </row>
        <row r="166">
          <cell r="D166" t="str">
            <v>XR4224</v>
          </cell>
          <cell r="E166">
            <v>11351.17</v>
          </cell>
          <cell r="F166">
            <v>415.45282200000003</v>
          </cell>
          <cell r="H166">
            <v>415.45282200000003</v>
          </cell>
          <cell r="J166">
            <v>0</v>
          </cell>
          <cell r="L166" t="str">
            <v/>
          </cell>
          <cell r="M166">
            <v>11766.622821999999</v>
          </cell>
          <cell r="O166">
            <v>11351.17</v>
          </cell>
          <cell r="P166">
            <v>628.49</v>
          </cell>
          <cell r="R166">
            <v>628.49</v>
          </cell>
          <cell r="V166" t="str">
            <v/>
          </cell>
          <cell r="W166">
            <v>11979.66</v>
          </cell>
          <cell r="Y166">
            <v>11979.66</v>
          </cell>
          <cell r="AA166">
            <v>38989</v>
          </cell>
          <cell r="AB166" t="e">
            <v>#N/A</v>
          </cell>
          <cell r="AC166">
            <v>38989</v>
          </cell>
        </row>
        <row r="167">
          <cell r="D167" t="str">
            <v>XR4230</v>
          </cell>
          <cell r="E167">
            <v>0</v>
          </cell>
          <cell r="F167">
            <v>0</v>
          </cell>
          <cell r="H167">
            <v>0</v>
          </cell>
          <cell r="J167">
            <v>0</v>
          </cell>
          <cell r="L167" t="str">
            <v/>
          </cell>
          <cell r="M167">
            <v>0</v>
          </cell>
          <cell r="O167">
            <v>0</v>
          </cell>
          <cell r="P167">
            <v>527.59</v>
          </cell>
          <cell r="Q167">
            <v>25000</v>
          </cell>
          <cell r="R167">
            <v>25527.59</v>
          </cell>
          <cell r="V167" t="str">
            <v/>
          </cell>
          <cell r="W167">
            <v>25527.59</v>
          </cell>
          <cell r="Y167">
            <v>25527.59</v>
          </cell>
          <cell r="AA167">
            <v>39304</v>
          </cell>
          <cell r="AB167" t="e">
            <v>#N/A</v>
          </cell>
          <cell r="AC167">
            <v>39304</v>
          </cell>
        </row>
        <row r="168">
          <cell r="D168" t="str">
            <v>XR4231</v>
          </cell>
          <cell r="E168">
            <v>0</v>
          </cell>
          <cell r="F168">
            <v>0</v>
          </cell>
          <cell r="H168">
            <v>0</v>
          </cell>
          <cell r="J168">
            <v>0</v>
          </cell>
          <cell r="L168" t="str">
            <v/>
          </cell>
          <cell r="M168">
            <v>0</v>
          </cell>
          <cell r="O168">
            <v>0</v>
          </cell>
          <cell r="P168">
            <v>2250.65</v>
          </cell>
          <cell r="Q168">
            <v>25534.45</v>
          </cell>
          <cell r="R168">
            <v>27785.100000000002</v>
          </cell>
          <cell r="V168" t="str">
            <v/>
          </cell>
          <cell r="W168">
            <v>27785.100000000002</v>
          </cell>
          <cell r="Y168">
            <v>27785.100000000002</v>
          </cell>
          <cell r="AA168">
            <v>39183</v>
          </cell>
          <cell r="AB168" t="e">
            <v>#N/A</v>
          </cell>
          <cell r="AC168">
            <v>39183</v>
          </cell>
        </row>
        <row r="169">
          <cell r="D169" t="str">
            <v>XR4401</v>
          </cell>
          <cell r="E169">
            <v>21340.06</v>
          </cell>
          <cell r="F169">
            <v>781.04619600000001</v>
          </cell>
          <cell r="H169">
            <v>781.04619600000001</v>
          </cell>
          <cell r="J169">
            <v>0</v>
          </cell>
          <cell r="L169" t="str">
            <v/>
          </cell>
          <cell r="M169">
            <v>22121.106196000001</v>
          </cell>
          <cell r="O169">
            <v>21340.06</v>
          </cell>
          <cell r="P169">
            <v>1181.57</v>
          </cell>
          <cell r="R169">
            <v>1181.57</v>
          </cell>
          <cell r="V169" t="str">
            <v/>
          </cell>
          <cell r="W169">
            <v>22521.63</v>
          </cell>
          <cell r="Y169">
            <v>22521.63</v>
          </cell>
          <cell r="AA169">
            <v>38637</v>
          </cell>
          <cell r="AB169" t="e">
            <v>#N/A</v>
          </cell>
          <cell r="AC169">
            <v>38637</v>
          </cell>
        </row>
        <row r="170">
          <cell r="D170" t="str">
            <v>XR4207</v>
          </cell>
          <cell r="E170">
            <v>0</v>
          </cell>
          <cell r="F170">
            <v>0</v>
          </cell>
          <cell r="H170">
            <v>0</v>
          </cell>
          <cell r="J170">
            <v>0</v>
          </cell>
          <cell r="L170" t="str">
            <v/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V170" t="str">
            <v/>
          </cell>
          <cell r="W170">
            <v>0</v>
          </cell>
          <cell r="Y170">
            <v>0</v>
          </cell>
          <cell r="AA170" t="e">
            <v>#N/A</v>
          </cell>
          <cell r="AB170" t="e">
            <v>#N/A</v>
          </cell>
          <cell r="AC170" t="e">
            <v>#N/A</v>
          </cell>
        </row>
        <row r="171">
          <cell r="D171" t="str">
            <v>XR4208</v>
          </cell>
          <cell r="E171">
            <v>26.43</v>
          </cell>
          <cell r="F171">
            <v>0.96733800000000003</v>
          </cell>
          <cell r="H171">
            <v>0.96733800000000003</v>
          </cell>
          <cell r="J171">
            <v>0</v>
          </cell>
          <cell r="L171" t="str">
            <v/>
          </cell>
          <cell r="M171">
            <v>27.397338000000001</v>
          </cell>
          <cell r="O171">
            <v>26.43</v>
          </cell>
          <cell r="P171">
            <v>7.76</v>
          </cell>
          <cell r="Q171">
            <v>356.25</v>
          </cell>
          <cell r="R171">
            <v>364.01</v>
          </cell>
          <cell r="V171" t="str">
            <v/>
          </cell>
          <cell r="W171">
            <v>390.44</v>
          </cell>
          <cell r="Y171">
            <v>390.44</v>
          </cell>
          <cell r="AA171">
            <v>39336</v>
          </cell>
          <cell r="AB171" t="e">
            <v>#N/A</v>
          </cell>
          <cell r="AC171">
            <v>39336</v>
          </cell>
        </row>
        <row r="172">
          <cell r="D172" t="str">
            <v>XR4209</v>
          </cell>
          <cell r="E172">
            <v>1299.95</v>
          </cell>
          <cell r="F172">
            <v>47.57817</v>
          </cell>
          <cell r="H172">
            <v>47.57817</v>
          </cell>
          <cell r="J172">
            <v>0</v>
          </cell>
          <cell r="L172" t="str">
            <v/>
          </cell>
          <cell r="M172">
            <v>1347.52817</v>
          </cell>
          <cell r="O172">
            <v>1299.95</v>
          </cell>
          <cell r="P172">
            <v>71.94</v>
          </cell>
          <cell r="R172">
            <v>71.94</v>
          </cell>
          <cell r="V172" t="str">
            <v/>
          </cell>
          <cell r="W172">
            <v>1371.89</v>
          </cell>
          <cell r="Y172">
            <v>1371.89</v>
          </cell>
          <cell r="AA172">
            <v>38717</v>
          </cell>
          <cell r="AB172" t="e">
            <v>#N/A</v>
          </cell>
          <cell r="AC172">
            <v>38717</v>
          </cell>
        </row>
        <row r="173">
          <cell r="D173" t="str">
            <v>XR4210</v>
          </cell>
          <cell r="E173">
            <v>0</v>
          </cell>
          <cell r="F173">
            <v>0</v>
          </cell>
          <cell r="H173">
            <v>0</v>
          </cell>
          <cell r="J173">
            <v>0</v>
          </cell>
          <cell r="L173" t="str">
            <v/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V173" t="str">
            <v/>
          </cell>
          <cell r="W173">
            <v>0</v>
          </cell>
          <cell r="Y173">
            <v>0</v>
          </cell>
          <cell r="AA173" t="e">
            <v>#N/A</v>
          </cell>
          <cell r="AB173" t="e">
            <v>#N/A</v>
          </cell>
          <cell r="AC173" t="e">
            <v>#N/A</v>
          </cell>
        </row>
        <row r="174">
          <cell r="D174" t="str">
            <v>XR4211</v>
          </cell>
          <cell r="E174">
            <v>0</v>
          </cell>
          <cell r="F174">
            <v>0</v>
          </cell>
          <cell r="H174">
            <v>0</v>
          </cell>
          <cell r="J174">
            <v>0</v>
          </cell>
          <cell r="L174" t="str">
            <v/>
          </cell>
          <cell r="M174">
            <v>0</v>
          </cell>
          <cell r="O174">
            <v>0</v>
          </cell>
          <cell r="P174">
            <v>0</v>
          </cell>
          <cell r="Q174">
            <v>1823</v>
          </cell>
          <cell r="R174">
            <v>1823</v>
          </cell>
          <cell r="V174" t="str">
            <v/>
          </cell>
          <cell r="W174">
            <v>1823</v>
          </cell>
          <cell r="Y174">
            <v>1823</v>
          </cell>
          <cell r="AA174" t="e">
            <v>#N/A</v>
          </cell>
          <cell r="AB174">
            <v>39447</v>
          </cell>
          <cell r="AC174">
            <v>39447</v>
          </cell>
        </row>
        <row r="175">
          <cell r="D175" t="str">
            <v>XR4212</v>
          </cell>
          <cell r="E175">
            <v>12148.24</v>
          </cell>
          <cell r="F175">
            <v>444.625584</v>
          </cell>
          <cell r="H175">
            <v>444.625584</v>
          </cell>
          <cell r="J175">
            <v>0</v>
          </cell>
          <cell r="L175" t="str">
            <v/>
          </cell>
          <cell r="M175">
            <v>12592.865583999999</v>
          </cell>
          <cell r="O175">
            <v>12148.24</v>
          </cell>
          <cell r="P175">
            <v>672.63</v>
          </cell>
          <cell r="R175">
            <v>672.63</v>
          </cell>
          <cell r="V175" t="str">
            <v/>
          </cell>
          <cell r="W175">
            <v>12820.869999999999</v>
          </cell>
          <cell r="Y175">
            <v>12820.869999999999</v>
          </cell>
          <cell r="AA175">
            <v>38482</v>
          </cell>
          <cell r="AB175" t="e">
            <v>#N/A</v>
          </cell>
          <cell r="AC175">
            <v>38482</v>
          </cell>
        </row>
        <row r="176">
          <cell r="D176" t="str">
            <v>XR4213</v>
          </cell>
          <cell r="E176">
            <v>0</v>
          </cell>
          <cell r="F176">
            <v>0</v>
          </cell>
          <cell r="H176">
            <v>0</v>
          </cell>
          <cell r="J176">
            <v>0</v>
          </cell>
          <cell r="L176" t="str">
            <v/>
          </cell>
          <cell r="M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V176" t="str">
            <v/>
          </cell>
          <cell r="W176">
            <v>0</v>
          </cell>
          <cell r="Y176">
            <v>0</v>
          </cell>
          <cell r="AA176" t="e">
            <v>#N/A</v>
          </cell>
          <cell r="AB176" t="e">
            <v>#N/A</v>
          </cell>
          <cell r="AC176" t="e">
            <v>#N/A</v>
          </cell>
        </row>
        <row r="177">
          <cell r="D177" t="str">
            <v>XR4214</v>
          </cell>
          <cell r="E177">
            <v>0</v>
          </cell>
          <cell r="F177">
            <v>0</v>
          </cell>
          <cell r="H177">
            <v>0</v>
          </cell>
          <cell r="J177">
            <v>0</v>
          </cell>
          <cell r="L177" t="str">
            <v/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V177" t="str">
            <v/>
          </cell>
          <cell r="W177">
            <v>0</v>
          </cell>
          <cell r="Y177">
            <v>0</v>
          </cell>
          <cell r="AA177" t="e">
            <v>#N/A</v>
          </cell>
          <cell r="AB177" t="e">
            <v>#N/A</v>
          </cell>
          <cell r="AC177" t="e">
            <v>#N/A</v>
          </cell>
        </row>
        <row r="178">
          <cell r="D178" t="str">
            <v>XR4215</v>
          </cell>
          <cell r="E178">
            <v>0</v>
          </cell>
          <cell r="F178">
            <v>0</v>
          </cell>
          <cell r="H178">
            <v>0</v>
          </cell>
          <cell r="J178">
            <v>0</v>
          </cell>
          <cell r="L178" t="str">
            <v/>
          </cell>
          <cell r="M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V178" t="str">
            <v/>
          </cell>
          <cell r="W178">
            <v>0</v>
          </cell>
          <cell r="Y178">
            <v>0</v>
          </cell>
          <cell r="AA178">
            <v>38352</v>
          </cell>
          <cell r="AB178" t="e">
            <v>#N/A</v>
          </cell>
          <cell r="AC178">
            <v>38352</v>
          </cell>
        </row>
        <row r="179">
          <cell r="D179" t="str">
            <v>XR4216</v>
          </cell>
          <cell r="E179">
            <v>3566.16</v>
          </cell>
          <cell r="F179">
            <v>130.521456</v>
          </cell>
          <cell r="H179">
            <v>130.521456</v>
          </cell>
          <cell r="J179">
            <v>0</v>
          </cell>
          <cell r="L179" t="str">
            <v/>
          </cell>
          <cell r="M179">
            <v>3696.6814559999998</v>
          </cell>
          <cell r="O179">
            <v>3566.16</v>
          </cell>
          <cell r="P179">
            <v>226.68</v>
          </cell>
          <cell r="Q179">
            <v>1757.18</v>
          </cell>
          <cell r="R179">
            <v>1983.8600000000001</v>
          </cell>
          <cell r="V179" t="str">
            <v/>
          </cell>
          <cell r="W179">
            <v>5550.02</v>
          </cell>
          <cell r="Y179">
            <v>5550.0199999999995</v>
          </cell>
          <cell r="AA179">
            <v>39352</v>
          </cell>
          <cell r="AB179">
            <v>39447</v>
          </cell>
          <cell r="AC179">
            <v>39447</v>
          </cell>
        </row>
        <row r="180">
          <cell r="D180" t="str">
            <v>XR4217</v>
          </cell>
          <cell r="E180">
            <v>0</v>
          </cell>
          <cell r="F180">
            <v>0</v>
          </cell>
          <cell r="H180">
            <v>0</v>
          </cell>
          <cell r="J180">
            <v>0</v>
          </cell>
          <cell r="L180" t="str">
            <v/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V180" t="str">
            <v/>
          </cell>
          <cell r="W180">
            <v>0</v>
          </cell>
          <cell r="Y180">
            <v>0</v>
          </cell>
          <cell r="AA180" t="e">
            <v>#N/A</v>
          </cell>
          <cell r="AB180" t="e">
            <v>#N/A</v>
          </cell>
          <cell r="AC180" t="e">
            <v>#N/A</v>
          </cell>
        </row>
        <row r="181">
          <cell r="D181" t="str">
            <v>XR4218</v>
          </cell>
          <cell r="E181">
            <v>0</v>
          </cell>
          <cell r="F181">
            <v>0</v>
          </cell>
          <cell r="H181">
            <v>0</v>
          </cell>
          <cell r="J181">
            <v>0</v>
          </cell>
          <cell r="L181" t="str">
            <v/>
          </cell>
          <cell r="M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V181" t="str">
            <v/>
          </cell>
          <cell r="W181">
            <v>0</v>
          </cell>
          <cell r="Y181">
            <v>0</v>
          </cell>
          <cell r="AA181" t="e">
            <v>#N/A</v>
          </cell>
          <cell r="AB181" t="e">
            <v>#N/A</v>
          </cell>
          <cell r="AC181" t="e">
            <v>#N/A</v>
          </cell>
        </row>
        <row r="182">
          <cell r="D182" t="str">
            <v>XR4219</v>
          </cell>
          <cell r="E182">
            <v>0</v>
          </cell>
          <cell r="F182">
            <v>0</v>
          </cell>
          <cell r="H182">
            <v>0</v>
          </cell>
          <cell r="J182">
            <v>0</v>
          </cell>
          <cell r="L182" t="str">
            <v/>
          </cell>
          <cell r="M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 t="str">
            <v/>
          </cell>
          <cell r="W182">
            <v>0</v>
          </cell>
          <cell r="Y182">
            <v>0</v>
          </cell>
          <cell r="AA182" t="e">
            <v>#N/A</v>
          </cell>
          <cell r="AB182" t="e">
            <v>#N/A</v>
          </cell>
          <cell r="AC182" t="e">
            <v>#N/A</v>
          </cell>
        </row>
        <row r="183">
          <cell r="E183">
            <v>17040.78</v>
          </cell>
          <cell r="F183">
            <v>623.69254799999999</v>
          </cell>
          <cell r="G183">
            <v>0</v>
          </cell>
          <cell r="H183">
            <v>623.69254799999999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17664.472547999998</v>
          </cell>
          <cell r="O183">
            <v>17040.78</v>
          </cell>
          <cell r="P183">
            <v>979.01</v>
          </cell>
          <cell r="Q183">
            <v>3936.4300000000003</v>
          </cell>
          <cell r="R183">
            <v>4915.4400000000005</v>
          </cell>
          <cell r="S183">
            <v>0</v>
          </cell>
          <cell r="T183">
            <v>0</v>
          </cell>
          <cell r="U183">
            <v>0</v>
          </cell>
          <cell r="V183" t="str">
            <v/>
          </cell>
          <cell r="W183">
            <v>21956.22</v>
          </cell>
          <cell r="Y183">
            <v>21956.219999999998</v>
          </cell>
          <cell r="AA183">
            <v>39352</v>
          </cell>
          <cell r="AC183">
            <v>39447</v>
          </cell>
        </row>
        <row r="184">
          <cell r="E184">
            <v>2910374.8999999994</v>
          </cell>
          <cell r="F184">
            <v>105275.32134000001</v>
          </cell>
          <cell r="G184">
            <v>0</v>
          </cell>
          <cell r="H184">
            <v>105275.32134000001</v>
          </cell>
          <cell r="I184">
            <v>-68000</v>
          </cell>
          <cell r="J184">
            <v>0</v>
          </cell>
          <cell r="K184">
            <v>0</v>
          </cell>
          <cell r="L184">
            <v>-68000</v>
          </cell>
          <cell r="M184">
            <v>2947650.2213399992</v>
          </cell>
          <cell r="O184">
            <v>2910374.8999999994</v>
          </cell>
          <cell r="P184">
            <v>167242.83000000002</v>
          </cell>
          <cell r="Q184">
            <v>106390.88</v>
          </cell>
          <cell r="R184">
            <v>273633.71000000002</v>
          </cell>
          <cell r="S184">
            <v>-99107.9</v>
          </cell>
          <cell r="T184">
            <v>-79932.38</v>
          </cell>
          <cell r="U184">
            <v>0</v>
          </cell>
          <cell r="V184">
            <v>-179040.28</v>
          </cell>
          <cell r="W184">
            <v>3004968.3299999991</v>
          </cell>
          <cell r="Y184">
            <v>3004968.3299999991</v>
          </cell>
        </row>
        <row r="187">
          <cell r="E187">
            <v>671229248.50999987</v>
          </cell>
          <cell r="F187">
            <v>30569243.778875995</v>
          </cell>
          <cell r="G187">
            <v>217198593</v>
          </cell>
          <cell r="H187">
            <v>247767836.77887598</v>
          </cell>
          <cell r="I187">
            <v>147518419</v>
          </cell>
          <cell r="J187">
            <v>-38383770</v>
          </cell>
          <cell r="K187">
            <v>1500000</v>
          </cell>
          <cell r="L187">
            <v>110634649</v>
          </cell>
          <cell r="M187">
            <v>1029631734.2888758</v>
          </cell>
          <cell r="O187">
            <v>671229248.50999987</v>
          </cell>
          <cell r="P187">
            <v>41498305.919999994</v>
          </cell>
          <cell r="Q187">
            <v>688546240.18000007</v>
          </cell>
          <cell r="R187">
            <v>730044546.0999999</v>
          </cell>
          <cell r="S187">
            <v>82246099.960000008</v>
          </cell>
          <cell r="T187">
            <v>-500368843</v>
          </cell>
          <cell r="U187">
            <v>1500000</v>
          </cell>
          <cell r="V187">
            <v>-416622743.03999996</v>
          </cell>
          <cell r="W187">
            <v>984651051.56999969</v>
          </cell>
          <cell r="Y187">
            <v>930643661.21999979</v>
          </cell>
        </row>
        <row r="189">
          <cell r="E189">
            <v>1489654206.4499998</v>
          </cell>
          <cell r="F189">
            <v>70076459.489115998</v>
          </cell>
          <cell r="G189">
            <v>276602206</v>
          </cell>
          <cell r="H189">
            <v>346678665.48911601</v>
          </cell>
          <cell r="I189">
            <v>174887921</v>
          </cell>
          <cell r="J189">
            <v>-42801770</v>
          </cell>
          <cell r="K189">
            <v>0</v>
          </cell>
          <cell r="L189">
            <v>132086151</v>
          </cell>
          <cell r="M189">
            <v>1968419022.939116</v>
          </cell>
          <cell r="O189">
            <v>1489654206.4499998</v>
          </cell>
          <cell r="P189">
            <v>86158094.50999999</v>
          </cell>
          <cell r="Q189">
            <v>788078959.41000009</v>
          </cell>
          <cell r="R189">
            <v>874237053.91999984</v>
          </cell>
          <cell r="S189">
            <v>147075605.41000003</v>
          </cell>
          <cell r="T189">
            <v>-603787841.64999998</v>
          </cell>
          <cell r="U189">
            <v>0</v>
          </cell>
          <cell r="V189">
            <v>-456712236.23999995</v>
          </cell>
          <cell r="W189">
            <v>1907179024.1299996</v>
          </cell>
          <cell r="Y189">
            <v>1814736092.2799997</v>
          </cell>
        </row>
        <row r="191">
          <cell r="E191">
            <v>1728601421.0599999</v>
          </cell>
          <cell r="F191">
            <v>70076459.489115998</v>
          </cell>
          <cell r="G191">
            <v>276602206</v>
          </cell>
          <cell r="H191">
            <v>346678665.48911601</v>
          </cell>
          <cell r="I191">
            <v>229832661</v>
          </cell>
          <cell r="J191">
            <v>-42801770</v>
          </cell>
          <cell r="K191">
            <v>0</v>
          </cell>
          <cell r="L191">
            <v>187030891</v>
          </cell>
          <cell r="M191">
            <v>2262310977.5491161</v>
          </cell>
          <cell r="O191">
            <v>1728601421.0599999</v>
          </cell>
          <cell r="P191">
            <v>86158094.50999999</v>
          </cell>
          <cell r="Q191">
            <v>788078959.41000009</v>
          </cell>
          <cell r="R191">
            <v>874237053.92000008</v>
          </cell>
          <cell r="S191">
            <v>223270014.85000002</v>
          </cell>
          <cell r="T191">
            <v>-663995507.07999992</v>
          </cell>
          <cell r="U191">
            <v>0</v>
          </cell>
          <cell r="V191">
            <v>-440725492.22999996</v>
          </cell>
          <cell r="W191">
            <v>2162112982.7499995</v>
          </cell>
          <cell r="Y191">
            <v>2047078362.4399998</v>
          </cell>
        </row>
        <row r="192">
          <cell r="O192">
            <v>-1698013549</v>
          </cell>
          <cell r="P192">
            <v>-51360644.490000002</v>
          </cell>
          <cell r="Q192">
            <v>-167748985.12</v>
          </cell>
          <cell r="S192">
            <v>5022673.32</v>
          </cell>
          <cell r="T192">
            <v>162999259.15000001</v>
          </cell>
          <cell r="U192">
            <v>0</v>
          </cell>
          <cell r="W192">
            <v>-1749101246.22</v>
          </cell>
        </row>
        <row r="194">
          <cell r="O194">
            <v>30587872.059999943</v>
          </cell>
          <cell r="P194">
            <v>34797450.019999988</v>
          </cell>
          <cell r="Q194">
            <v>620329974.29000008</v>
          </cell>
          <cell r="S194">
            <v>228292688.17000002</v>
          </cell>
          <cell r="T194">
            <v>-500996247.92999995</v>
          </cell>
          <cell r="U194">
            <v>0</v>
          </cell>
          <cell r="W194">
            <v>413011736.52999949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 - App A"/>
      <sheetName val="C DIR - App B"/>
      <sheetName val="OBLIG - App C"/>
      <sheetName val="BAL AS OF P 13 Jan 15 2008"/>
      <sheetName val="Trans Date Download"/>
      <sheetName val="Detailed Worksheet"/>
      <sheetName val="RF Summary"/>
      <sheetName val="RF Summary (2)"/>
      <sheetName val="Interest Download"/>
      <sheetName val="Sheet1"/>
    </sheetNames>
    <sheetDataSet>
      <sheetData sheetId="0"/>
      <sheetData sheetId="1"/>
      <sheetData sheetId="2" refreshError="1"/>
      <sheetData sheetId="3" refreshError="1"/>
      <sheetData sheetId="4">
        <row r="2">
          <cell r="B2" t="str">
            <v>XQ0003</v>
          </cell>
          <cell r="C2">
            <v>39447</v>
          </cell>
        </row>
        <row r="3">
          <cell r="B3" t="str">
            <v>XQ0003</v>
          </cell>
          <cell r="C3">
            <v>39447</v>
          </cell>
        </row>
        <row r="4">
          <cell r="B4" t="str">
            <v>XQ0003</v>
          </cell>
          <cell r="C4">
            <v>39447</v>
          </cell>
        </row>
        <row r="5">
          <cell r="B5" t="str">
            <v>XQ0003</v>
          </cell>
          <cell r="C5">
            <v>39447</v>
          </cell>
        </row>
        <row r="6">
          <cell r="B6" t="str">
            <v>XQ0003</v>
          </cell>
          <cell r="C6">
            <v>39447</v>
          </cell>
        </row>
        <row r="7">
          <cell r="B7" t="str">
            <v>XQ0003</v>
          </cell>
          <cell r="C7">
            <v>39447</v>
          </cell>
        </row>
        <row r="8">
          <cell r="B8" t="str">
            <v>XQ0003</v>
          </cell>
          <cell r="C8">
            <v>39447</v>
          </cell>
        </row>
        <row r="9">
          <cell r="B9" t="str">
            <v>XQ0003</v>
          </cell>
          <cell r="C9">
            <v>39447</v>
          </cell>
        </row>
        <row r="10">
          <cell r="B10" t="str">
            <v>XQ0003</v>
          </cell>
          <cell r="C10">
            <v>39447</v>
          </cell>
        </row>
        <row r="11">
          <cell r="B11" t="str">
            <v>XQ0003</v>
          </cell>
          <cell r="C11">
            <v>39440</v>
          </cell>
        </row>
        <row r="12">
          <cell r="B12" t="str">
            <v>XQ0003</v>
          </cell>
          <cell r="C12">
            <v>39440</v>
          </cell>
        </row>
        <row r="13">
          <cell r="B13" t="str">
            <v>XQ0003</v>
          </cell>
          <cell r="C13">
            <v>39440</v>
          </cell>
        </row>
        <row r="14">
          <cell r="B14" t="str">
            <v>XQ1003</v>
          </cell>
          <cell r="C14">
            <v>39447</v>
          </cell>
        </row>
        <row r="15">
          <cell r="B15" t="str">
            <v>XQ1003</v>
          </cell>
          <cell r="C15">
            <v>39447</v>
          </cell>
        </row>
        <row r="16">
          <cell r="B16" t="str">
            <v>XQ1004</v>
          </cell>
          <cell r="C16">
            <v>39447</v>
          </cell>
        </row>
        <row r="17">
          <cell r="B17" t="str">
            <v>XQ1004</v>
          </cell>
          <cell r="C17">
            <v>39447</v>
          </cell>
        </row>
        <row r="18">
          <cell r="B18" t="str">
            <v>XQ1012</v>
          </cell>
          <cell r="C18">
            <v>39447</v>
          </cell>
        </row>
        <row r="19">
          <cell r="B19" t="str">
            <v>XQ1012</v>
          </cell>
          <cell r="C19">
            <v>39447</v>
          </cell>
        </row>
        <row r="20">
          <cell r="B20" t="str">
            <v>XQ1012</v>
          </cell>
          <cell r="C20">
            <v>39447</v>
          </cell>
        </row>
        <row r="21">
          <cell r="B21" t="str">
            <v>XQ1012</v>
          </cell>
          <cell r="C21">
            <v>39447</v>
          </cell>
        </row>
        <row r="22">
          <cell r="B22" t="str">
            <v>XQ1012</v>
          </cell>
          <cell r="C22">
            <v>39447</v>
          </cell>
        </row>
        <row r="23">
          <cell r="B23" t="str">
            <v>XQ1012</v>
          </cell>
          <cell r="C23">
            <v>39447</v>
          </cell>
        </row>
        <row r="24">
          <cell r="B24" t="str">
            <v>XQ1012</v>
          </cell>
          <cell r="C24">
            <v>39447</v>
          </cell>
        </row>
        <row r="25">
          <cell r="B25" t="str">
            <v>XQ1012</v>
          </cell>
          <cell r="C25">
            <v>39447</v>
          </cell>
        </row>
        <row r="26">
          <cell r="B26" t="str">
            <v>XQ1012</v>
          </cell>
          <cell r="C26">
            <v>39447</v>
          </cell>
        </row>
        <row r="27">
          <cell r="B27" t="str">
            <v>XQ1012</v>
          </cell>
          <cell r="C27">
            <v>39447</v>
          </cell>
        </row>
        <row r="28">
          <cell r="B28" t="str">
            <v>XQ1012</v>
          </cell>
          <cell r="C28">
            <v>39447</v>
          </cell>
        </row>
        <row r="29">
          <cell r="B29" t="str">
            <v>XQ1012</v>
          </cell>
          <cell r="C29">
            <v>39447</v>
          </cell>
        </row>
        <row r="30">
          <cell r="B30" t="str">
            <v>XQ1012</v>
          </cell>
          <cell r="C30">
            <v>39447</v>
          </cell>
        </row>
        <row r="31">
          <cell r="B31" t="str">
            <v>XQ1012</v>
          </cell>
          <cell r="C31">
            <v>39447</v>
          </cell>
        </row>
        <row r="32">
          <cell r="B32" t="str">
            <v>XQ1012</v>
          </cell>
          <cell r="C32">
            <v>39447</v>
          </cell>
        </row>
        <row r="33">
          <cell r="B33" t="str">
            <v>XQ1012</v>
          </cell>
          <cell r="C33">
            <v>39447</v>
          </cell>
        </row>
        <row r="34">
          <cell r="B34" t="str">
            <v>XQ1012</v>
          </cell>
          <cell r="C34">
            <v>39447</v>
          </cell>
        </row>
        <row r="35">
          <cell r="B35" t="str">
            <v>XQ1012</v>
          </cell>
          <cell r="C35">
            <v>39447</v>
          </cell>
        </row>
        <row r="36">
          <cell r="B36" t="str">
            <v>XQ1012</v>
          </cell>
          <cell r="C36">
            <v>39447</v>
          </cell>
        </row>
        <row r="37">
          <cell r="B37" t="str">
            <v>XQ1012</v>
          </cell>
          <cell r="C37">
            <v>39447</v>
          </cell>
        </row>
        <row r="38">
          <cell r="B38" t="str">
            <v>XQ1012</v>
          </cell>
          <cell r="C38">
            <v>39447</v>
          </cell>
        </row>
        <row r="39">
          <cell r="B39" t="str">
            <v>XQ1012</v>
          </cell>
          <cell r="C39">
            <v>39447</v>
          </cell>
        </row>
        <row r="40">
          <cell r="B40" t="str">
            <v>XQ1012</v>
          </cell>
          <cell r="C40">
            <v>39447</v>
          </cell>
        </row>
        <row r="41">
          <cell r="B41" t="str">
            <v>XQ1012</v>
          </cell>
          <cell r="C41">
            <v>39447</v>
          </cell>
        </row>
        <row r="42">
          <cell r="B42" t="str">
            <v>XQ1012</v>
          </cell>
          <cell r="C42">
            <v>39440</v>
          </cell>
        </row>
        <row r="43">
          <cell r="B43" t="str">
            <v>XQ1012</v>
          </cell>
          <cell r="C43">
            <v>39440</v>
          </cell>
        </row>
        <row r="44">
          <cell r="B44" t="str">
            <v>XQ1012</v>
          </cell>
          <cell r="C44">
            <v>39440</v>
          </cell>
        </row>
        <row r="45">
          <cell r="B45" t="str">
            <v>XQ1012</v>
          </cell>
          <cell r="C45">
            <v>39440</v>
          </cell>
        </row>
        <row r="46">
          <cell r="B46" t="str">
            <v>XQ1012</v>
          </cell>
          <cell r="C46">
            <v>39440</v>
          </cell>
        </row>
        <row r="47">
          <cell r="B47" t="str">
            <v>XQ1012</v>
          </cell>
          <cell r="C47">
            <v>39378</v>
          </cell>
        </row>
        <row r="48">
          <cell r="B48" t="str">
            <v>XQ1014</v>
          </cell>
          <cell r="C48">
            <v>39447</v>
          </cell>
        </row>
        <row r="49">
          <cell r="B49" t="str">
            <v>XQ1014</v>
          </cell>
          <cell r="C49">
            <v>39447</v>
          </cell>
        </row>
        <row r="50">
          <cell r="B50" t="str">
            <v>XQ1014</v>
          </cell>
          <cell r="C50">
            <v>39447</v>
          </cell>
        </row>
        <row r="51">
          <cell r="B51" t="str">
            <v>XQ1014</v>
          </cell>
          <cell r="C51">
            <v>39447</v>
          </cell>
        </row>
        <row r="52">
          <cell r="B52" t="str">
            <v>XQ1014</v>
          </cell>
          <cell r="C52">
            <v>39447</v>
          </cell>
        </row>
        <row r="53">
          <cell r="B53" t="str">
            <v>XQ1014</v>
          </cell>
          <cell r="C53">
            <v>39447</v>
          </cell>
        </row>
        <row r="54">
          <cell r="B54" t="str">
            <v>XQ1014</v>
          </cell>
          <cell r="C54">
            <v>39447</v>
          </cell>
        </row>
        <row r="55">
          <cell r="B55" t="str">
            <v>XQ1014</v>
          </cell>
          <cell r="C55">
            <v>39447</v>
          </cell>
        </row>
        <row r="56">
          <cell r="B56" t="str">
            <v>XQ1014</v>
          </cell>
          <cell r="C56">
            <v>39447</v>
          </cell>
        </row>
        <row r="57">
          <cell r="B57" t="str">
            <v>XQ1014</v>
          </cell>
          <cell r="C57">
            <v>39447</v>
          </cell>
        </row>
        <row r="58">
          <cell r="B58" t="str">
            <v>XQ1014</v>
          </cell>
          <cell r="C58">
            <v>39447</v>
          </cell>
        </row>
        <row r="59">
          <cell r="B59" t="str">
            <v>XQ1014</v>
          </cell>
          <cell r="C59">
            <v>39447</v>
          </cell>
        </row>
        <row r="60">
          <cell r="B60" t="str">
            <v>XQ1014</v>
          </cell>
          <cell r="C60">
            <v>39447</v>
          </cell>
        </row>
        <row r="61">
          <cell r="B61" t="str">
            <v>XQ1014</v>
          </cell>
          <cell r="C61">
            <v>39447</v>
          </cell>
        </row>
        <row r="62">
          <cell r="B62" t="str">
            <v>XQ1014</v>
          </cell>
          <cell r="C62">
            <v>39447</v>
          </cell>
        </row>
        <row r="63">
          <cell r="B63" t="str">
            <v>XQ1014</v>
          </cell>
          <cell r="C63">
            <v>39447</v>
          </cell>
        </row>
        <row r="64">
          <cell r="B64" t="str">
            <v>XQ1014</v>
          </cell>
          <cell r="C64">
            <v>39447</v>
          </cell>
        </row>
        <row r="65">
          <cell r="B65" t="str">
            <v>XQ1014</v>
          </cell>
          <cell r="C65">
            <v>39440</v>
          </cell>
        </row>
        <row r="66">
          <cell r="B66" t="str">
            <v>XQ1014</v>
          </cell>
          <cell r="C66">
            <v>39378</v>
          </cell>
        </row>
        <row r="67">
          <cell r="B67" t="str">
            <v>XQ1015</v>
          </cell>
          <cell r="C67">
            <v>39447</v>
          </cell>
        </row>
        <row r="68">
          <cell r="B68" t="str">
            <v>XQ1015</v>
          </cell>
          <cell r="C68">
            <v>39447</v>
          </cell>
        </row>
        <row r="69">
          <cell r="B69" t="str">
            <v>XQ1015</v>
          </cell>
          <cell r="C69">
            <v>39447</v>
          </cell>
        </row>
        <row r="70">
          <cell r="B70" t="str">
            <v>XQ1015</v>
          </cell>
          <cell r="C70">
            <v>39447</v>
          </cell>
        </row>
        <row r="71">
          <cell r="B71" t="str">
            <v>XQ1015</v>
          </cell>
          <cell r="C71">
            <v>39447</v>
          </cell>
        </row>
        <row r="72">
          <cell r="B72" t="str">
            <v>XQ1015</v>
          </cell>
          <cell r="C72">
            <v>39447</v>
          </cell>
        </row>
        <row r="73">
          <cell r="B73" t="str">
            <v>XQ1015</v>
          </cell>
          <cell r="C73">
            <v>39447</v>
          </cell>
        </row>
        <row r="74">
          <cell r="B74" t="str">
            <v>XQ1015</v>
          </cell>
          <cell r="C74">
            <v>39447</v>
          </cell>
        </row>
        <row r="75">
          <cell r="B75" t="str">
            <v>XQ1015</v>
          </cell>
          <cell r="C75">
            <v>39447</v>
          </cell>
        </row>
        <row r="76">
          <cell r="B76" t="str">
            <v>XQ1015</v>
          </cell>
          <cell r="C76">
            <v>39447</v>
          </cell>
        </row>
        <row r="77">
          <cell r="B77" t="str">
            <v>XQ1015</v>
          </cell>
          <cell r="C77">
            <v>39447</v>
          </cell>
        </row>
        <row r="78">
          <cell r="B78" t="str">
            <v>XQ1015</v>
          </cell>
          <cell r="C78">
            <v>39447</v>
          </cell>
        </row>
        <row r="79">
          <cell r="B79" t="str">
            <v>XQ1015</v>
          </cell>
          <cell r="C79">
            <v>39447</v>
          </cell>
        </row>
        <row r="80">
          <cell r="B80" t="str">
            <v>XQ1015</v>
          </cell>
          <cell r="C80">
            <v>39447</v>
          </cell>
        </row>
        <row r="81">
          <cell r="B81" t="str">
            <v>XQ1015</v>
          </cell>
          <cell r="C81">
            <v>39447</v>
          </cell>
        </row>
        <row r="82">
          <cell r="B82" t="str">
            <v>XQ1015</v>
          </cell>
          <cell r="C82">
            <v>39447</v>
          </cell>
        </row>
        <row r="83">
          <cell r="B83" t="str">
            <v>XQ1015</v>
          </cell>
          <cell r="C83">
            <v>39447</v>
          </cell>
        </row>
        <row r="84">
          <cell r="B84" t="str">
            <v>XQ1015</v>
          </cell>
          <cell r="C84">
            <v>39440</v>
          </cell>
        </row>
        <row r="85">
          <cell r="B85" t="str">
            <v>XQ1015</v>
          </cell>
          <cell r="C85">
            <v>39440</v>
          </cell>
        </row>
        <row r="86">
          <cell r="B86" t="str">
            <v>XQ1015</v>
          </cell>
          <cell r="C86">
            <v>39440</v>
          </cell>
        </row>
        <row r="87">
          <cell r="B87" t="str">
            <v>XQ1015</v>
          </cell>
          <cell r="C87">
            <v>39378</v>
          </cell>
        </row>
        <row r="88">
          <cell r="B88" t="str">
            <v>XQ1016</v>
          </cell>
          <cell r="C88">
            <v>39447</v>
          </cell>
        </row>
        <row r="89">
          <cell r="B89" t="str">
            <v>XQ1017</v>
          </cell>
          <cell r="C89">
            <v>39447</v>
          </cell>
        </row>
        <row r="90">
          <cell r="B90" t="str">
            <v>XQ1017</v>
          </cell>
          <cell r="C90">
            <v>39447</v>
          </cell>
        </row>
        <row r="91">
          <cell r="B91" t="str">
            <v>XQ1017</v>
          </cell>
          <cell r="C91">
            <v>39447</v>
          </cell>
        </row>
        <row r="92">
          <cell r="B92" t="str">
            <v>XQ1017</v>
          </cell>
          <cell r="C92">
            <v>39447</v>
          </cell>
        </row>
        <row r="93">
          <cell r="B93" t="str">
            <v>XQ1017</v>
          </cell>
          <cell r="C93">
            <v>39440</v>
          </cell>
        </row>
        <row r="94">
          <cell r="B94" t="str">
            <v>XQ1017</v>
          </cell>
          <cell r="C94">
            <v>39440</v>
          </cell>
        </row>
        <row r="95">
          <cell r="B95" t="str">
            <v>XQ1017</v>
          </cell>
          <cell r="C95">
            <v>39440</v>
          </cell>
        </row>
        <row r="96">
          <cell r="B96" t="str">
            <v>XQ1018</v>
          </cell>
          <cell r="C96">
            <v>39447</v>
          </cell>
        </row>
        <row r="97">
          <cell r="B97" t="str">
            <v>XQ1018</v>
          </cell>
          <cell r="C97">
            <v>39447</v>
          </cell>
        </row>
        <row r="98">
          <cell r="B98" t="str">
            <v>XQ1018</v>
          </cell>
          <cell r="C98">
            <v>39447</v>
          </cell>
        </row>
        <row r="99">
          <cell r="B99" t="str">
            <v>XQ1018</v>
          </cell>
          <cell r="C99">
            <v>39447</v>
          </cell>
        </row>
        <row r="100">
          <cell r="B100" t="str">
            <v>XQ1018</v>
          </cell>
          <cell r="C100">
            <v>39440</v>
          </cell>
        </row>
        <row r="101">
          <cell r="B101" t="str">
            <v>XQ1018</v>
          </cell>
          <cell r="C101">
            <v>39399</v>
          </cell>
        </row>
        <row r="102">
          <cell r="B102" t="str">
            <v>XQ1018</v>
          </cell>
          <cell r="C102">
            <v>39380</v>
          </cell>
        </row>
        <row r="103">
          <cell r="B103" t="str">
            <v>XQ1020</v>
          </cell>
          <cell r="C103">
            <v>39447</v>
          </cell>
        </row>
        <row r="104">
          <cell r="B104" t="str">
            <v>XQ1101</v>
          </cell>
          <cell r="C104">
            <v>39447</v>
          </cell>
        </row>
        <row r="105">
          <cell r="B105" t="str">
            <v>XQ1101</v>
          </cell>
          <cell r="C105">
            <v>39447</v>
          </cell>
        </row>
        <row r="106">
          <cell r="B106" t="str">
            <v>XQ1201</v>
          </cell>
          <cell r="C106">
            <v>39447</v>
          </cell>
        </row>
        <row r="107">
          <cell r="B107" t="str">
            <v>XQ1201</v>
          </cell>
          <cell r="C107">
            <v>39447</v>
          </cell>
        </row>
        <row r="108">
          <cell r="B108" t="str">
            <v>XQ1201</v>
          </cell>
          <cell r="C108">
            <v>39447</v>
          </cell>
        </row>
        <row r="109">
          <cell r="B109" t="str">
            <v>XQ1201</v>
          </cell>
          <cell r="C109">
            <v>39447</v>
          </cell>
        </row>
        <row r="110">
          <cell r="B110" t="str">
            <v>XQ1201</v>
          </cell>
          <cell r="C110">
            <v>39447</v>
          </cell>
        </row>
        <row r="111">
          <cell r="B111" t="str">
            <v>XQ1201</v>
          </cell>
          <cell r="C111">
            <v>39447</v>
          </cell>
        </row>
        <row r="112">
          <cell r="B112" t="str">
            <v>XQ1201</v>
          </cell>
          <cell r="C112">
            <v>39447</v>
          </cell>
        </row>
        <row r="113">
          <cell r="B113" t="str">
            <v>XQ1201</v>
          </cell>
          <cell r="C113">
            <v>39447</v>
          </cell>
        </row>
        <row r="114">
          <cell r="B114" t="str">
            <v>XQ1201</v>
          </cell>
          <cell r="C114">
            <v>39447</v>
          </cell>
        </row>
        <row r="115">
          <cell r="B115" t="str">
            <v>XQ1201</v>
          </cell>
          <cell r="C115">
            <v>39447</v>
          </cell>
        </row>
        <row r="116">
          <cell r="B116" t="str">
            <v>XQ1201</v>
          </cell>
          <cell r="C116">
            <v>39447</v>
          </cell>
        </row>
        <row r="117">
          <cell r="B117" t="str">
            <v>XQ1201</v>
          </cell>
          <cell r="C117">
            <v>39447</v>
          </cell>
        </row>
        <row r="118">
          <cell r="B118" t="str">
            <v>XQ1201</v>
          </cell>
          <cell r="C118">
            <v>39447</v>
          </cell>
        </row>
        <row r="119">
          <cell r="B119" t="str">
            <v>XQ1201</v>
          </cell>
          <cell r="C119">
            <v>39447</v>
          </cell>
        </row>
        <row r="120">
          <cell r="B120" t="str">
            <v>XQ1201</v>
          </cell>
          <cell r="C120">
            <v>39447</v>
          </cell>
        </row>
        <row r="121">
          <cell r="B121" t="str">
            <v>XQ1201</v>
          </cell>
          <cell r="C121">
            <v>39440</v>
          </cell>
        </row>
        <row r="122">
          <cell r="B122" t="str">
            <v>XQ1201</v>
          </cell>
          <cell r="C122">
            <v>39440</v>
          </cell>
        </row>
        <row r="123">
          <cell r="B123" t="str">
            <v>XQ1201</v>
          </cell>
          <cell r="C123">
            <v>39440</v>
          </cell>
        </row>
        <row r="124">
          <cell r="B124" t="str">
            <v>XQ1201</v>
          </cell>
          <cell r="C124">
            <v>39440</v>
          </cell>
        </row>
        <row r="125">
          <cell r="B125" t="str">
            <v>XQ1201</v>
          </cell>
          <cell r="C125">
            <v>39378</v>
          </cell>
        </row>
        <row r="126">
          <cell r="B126" t="str">
            <v>XQ1301</v>
          </cell>
          <cell r="C126">
            <v>39447</v>
          </cell>
        </row>
        <row r="127">
          <cell r="B127" t="str">
            <v>XQ1301</v>
          </cell>
          <cell r="C127">
            <v>39447</v>
          </cell>
        </row>
        <row r="128">
          <cell r="B128" t="str">
            <v>XQ1301</v>
          </cell>
          <cell r="C128">
            <v>39447</v>
          </cell>
        </row>
        <row r="129">
          <cell r="B129" t="str">
            <v>XQ1301</v>
          </cell>
          <cell r="C129">
            <v>39447</v>
          </cell>
        </row>
        <row r="130">
          <cell r="B130" t="str">
            <v>XQ1301</v>
          </cell>
          <cell r="C130">
            <v>39447</v>
          </cell>
        </row>
        <row r="131">
          <cell r="B131" t="str">
            <v>XQ1301</v>
          </cell>
          <cell r="C131">
            <v>39447</v>
          </cell>
        </row>
        <row r="132">
          <cell r="B132" t="str">
            <v>XQ1301</v>
          </cell>
          <cell r="C132">
            <v>39447</v>
          </cell>
        </row>
        <row r="133">
          <cell r="B133" t="str">
            <v>XQ1301</v>
          </cell>
          <cell r="C133">
            <v>39378</v>
          </cell>
        </row>
        <row r="134">
          <cell r="B134" t="str">
            <v>XQ1301</v>
          </cell>
          <cell r="C134">
            <v>39373</v>
          </cell>
        </row>
        <row r="135">
          <cell r="B135" t="str">
            <v>XQ1401</v>
          </cell>
          <cell r="C135">
            <v>39447</v>
          </cell>
        </row>
        <row r="136">
          <cell r="B136" t="str">
            <v>XQ1502</v>
          </cell>
          <cell r="C136">
            <v>39447</v>
          </cell>
        </row>
        <row r="137">
          <cell r="B137" t="str">
            <v>XQ1502</v>
          </cell>
          <cell r="C137">
            <v>39447</v>
          </cell>
        </row>
        <row r="138">
          <cell r="B138" t="str">
            <v>XQ1502</v>
          </cell>
          <cell r="C138">
            <v>39447</v>
          </cell>
        </row>
        <row r="139">
          <cell r="B139" t="str">
            <v>XQ1502</v>
          </cell>
          <cell r="C139">
            <v>39447</v>
          </cell>
        </row>
        <row r="140">
          <cell r="B140" t="str">
            <v>XQ1502</v>
          </cell>
          <cell r="C140">
            <v>39447</v>
          </cell>
        </row>
        <row r="141">
          <cell r="B141" t="str">
            <v>XQ1502</v>
          </cell>
          <cell r="C141">
            <v>39447</v>
          </cell>
        </row>
        <row r="142">
          <cell r="B142" t="str">
            <v>XQ1502</v>
          </cell>
          <cell r="C142">
            <v>39447</v>
          </cell>
        </row>
        <row r="143">
          <cell r="B143" t="str">
            <v>XQ1502</v>
          </cell>
          <cell r="C143">
            <v>39378</v>
          </cell>
        </row>
        <row r="144">
          <cell r="B144" t="str">
            <v>XQ1503</v>
          </cell>
          <cell r="C144">
            <v>39447</v>
          </cell>
        </row>
        <row r="145">
          <cell r="B145" t="str">
            <v>XQ1503</v>
          </cell>
          <cell r="C145">
            <v>39447</v>
          </cell>
        </row>
        <row r="146">
          <cell r="B146" t="str">
            <v>XQ1503</v>
          </cell>
          <cell r="C146">
            <v>39447</v>
          </cell>
        </row>
        <row r="147">
          <cell r="B147" t="str">
            <v>XQ1503</v>
          </cell>
          <cell r="C147">
            <v>39447</v>
          </cell>
        </row>
        <row r="148">
          <cell r="B148" t="str">
            <v>XQ1503</v>
          </cell>
          <cell r="C148">
            <v>39440</v>
          </cell>
        </row>
        <row r="149">
          <cell r="B149" t="str">
            <v>XQ1503</v>
          </cell>
          <cell r="C149">
            <v>39378</v>
          </cell>
        </row>
        <row r="150">
          <cell r="B150" t="str">
            <v>XQ1504</v>
          </cell>
          <cell r="C150">
            <v>39447</v>
          </cell>
        </row>
        <row r="151">
          <cell r="B151" t="str">
            <v>XQ1504</v>
          </cell>
          <cell r="C151">
            <v>39447</v>
          </cell>
        </row>
        <row r="152">
          <cell r="B152" t="str">
            <v>XQ1504</v>
          </cell>
          <cell r="C152">
            <v>39447</v>
          </cell>
        </row>
        <row r="153">
          <cell r="B153" t="str">
            <v>XQ1504</v>
          </cell>
          <cell r="C153">
            <v>39447</v>
          </cell>
        </row>
        <row r="154">
          <cell r="B154" t="str">
            <v>XQ1504</v>
          </cell>
          <cell r="C154">
            <v>39447</v>
          </cell>
        </row>
        <row r="155">
          <cell r="B155" t="str">
            <v>XQ1504</v>
          </cell>
          <cell r="C155">
            <v>39378</v>
          </cell>
        </row>
        <row r="156">
          <cell r="B156" t="str">
            <v>XQ1507</v>
          </cell>
          <cell r="C156">
            <v>39447</v>
          </cell>
        </row>
        <row r="157">
          <cell r="B157" t="str">
            <v>XQ1507</v>
          </cell>
          <cell r="C157">
            <v>39447</v>
          </cell>
        </row>
        <row r="158">
          <cell r="B158" t="str">
            <v>XQ1507</v>
          </cell>
          <cell r="C158">
            <v>39440</v>
          </cell>
        </row>
        <row r="159">
          <cell r="B159" t="str">
            <v>XQ1507</v>
          </cell>
          <cell r="C159">
            <v>39440</v>
          </cell>
        </row>
        <row r="160">
          <cell r="B160" t="str">
            <v>XQ1507</v>
          </cell>
          <cell r="C160">
            <v>39440</v>
          </cell>
        </row>
        <row r="161">
          <cell r="B161" t="str">
            <v>XQ1508</v>
          </cell>
          <cell r="C161">
            <v>39447</v>
          </cell>
        </row>
        <row r="162">
          <cell r="B162" t="str">
            <v>XQ1508</v>
          </cell>
          <cell r="C162">
            <v>39447</v>
          </cell>
        </row>
        <row r="163">
          <cell r="B163" t="str">
            <v>XQ1508</v>
          </cell>
          <cell r="C163">
            <v>39447</v>
          </cell>
        </row>
        <row r="164">
          <cell r="B164" t="str">
            <v>XQ1508</v>
          </cell>
          <cell r="C164">
            <v>39447</v>
          </cell>
        </row>
        <row r="165">
          <cell r="B165" t="str">
            <v>XQ1508</v>
          </cell>
          <cell r="C165">
            <v>39447</v>
          </cell>
        </row>
        <row r="166">
          <cell r="B166" t="str">
            <v>XQ1508</v>
          </cell>
          <cell r="C166">
            <v>39447</v>
          </cell>
        </row>
        <row r="167">
          <cell r="B167" t="str">
            <v>XQ1508</v>
          </cell>
          <cell r="C167">
            <v>39447</v>
          </cell>
        </row>
        <row r="168">
          <cell r="B168" t="str">
            <v>XQ1508</v>
          </cell>
          <cell r="C168">
            <v>39447</v>
          </cell>
        </row>
        <row r="169">
          <cell r="B169" t="str">
            <v>XQ1508</v>
          </cell>
          <cell r="C169">
            <v>39447</v>
          </cell>
        </row>
        <row r="170">
          <cell r="B170" t="str">
            <v>XQ1508</v>
          </cell>
          <cell r="C170">
            <v>39447</v>
          </cell>
        </row>
        <row r="171">
          <cell r="B171" t="str">
            <v>XQ1508</v>
          </cell>
          <cell r="C171">
            <v>39447</v>
          </cell>
        </row>
        <row r="172">
          <cell r="B172" t="str">
            <v>XQ1508</v>
          </cell>
          <cell r="C172">
            <v>39447</v>
          </cell>
        </row>
        <row r="173">
          <cell r="B173" t="str">
            <v>XQ1508</v>
          </cell>
          <cell r="C173">
            <v>39447</v>
          </cell>
        </row>
        <row r="174">
          <cell r="B174" t="str">
            <v>XQ1508</v>
          </cell>
          <cell r="C174">
            <v>39447</v>
          </cell>
        </row>
        <row r="175">
          <cell r="B175" t="str">
            <v>XQ1508</v>
          </cell>
          <cell r="C175">
            <v>39447</v>
          </cell>
        </row>
        <row r="176">
          <cell r="B176" t="str">
            <v>XQ1508</v>
          </cell>
          <cell r="C176">
            <v>39440</v>
          </cell>
        </row>
        <row r="177">
          <cell r="B177" t="str">
            <v>XQ1508</v>
          </cell>
          <cell r="C177">
            <v>39440</v>
          </cell>
        </row>
        <row r="178">
          <cell r="B178" t="str">
            <v>XQ1508</v>
          </cell>
          <cell r="C178">
            <v>39440</v>
          </cell>
        </row>
        <row r="179">
          <cell r="B179" t="str">
            <v>XQ1508</v>
          </cell>
          <cell r="C179">
            <v>39440</v>
          </cell>
        </row>
        <row r="180">
          <cell r="B180" t="str">
            <v>XQ1508</v>
          </cell>
          <cell r="C180">
            <v>39440</v>
          </cell>
        </row>
        <row r="181">
          <cell r="B181" t="str">
            <v>XQ1508</v>
          </cell>
          <cell r="C181">
            <v>39440</v>
          </cell>
        </row>
        <row r="182">
          <cell r="B182" t="str">
            <v>XQ1508</v>
          </cell>
          <cell r="C182">
            <v>39440</v>
          </cell>
        </row>
        <row r="183">
          <cell r="B183" t="str">
            <v>XQ1600</v>
          </cell>
          <cell r="C183">
            <v>39447</v>
          </cell>
        </row>
        <row r="184">
          <cell r="B184" t="str">
            <v>XQ1600</v>
          </cell>
          <cell r="C184">
            <v>39447</v>
          </cell>
        </row>
        <row r="185">
          <cell r="B185" t="str">
            <v>XQ1600</v>
          </cell>
          <cell r="C185">
            <v>39447</v>
          </cell>
        </row>
        <row r="186">
          <cell r="B186" t="str">
            <v>XQ1600</v>
          </cell>
          <cell r="C186">
            <v>39447</v>
          </cell>
        </row>
        <row r="187">
          <cell r="B187" t="str">
            <v>XQ1600</v>
          </cell>
          <cell r="C187">
            <v>39447</v>
          </cell>
        </row>
        <row r="188">
          <cell r="B188" t="str">
            <v>XQ1600</v>
          </cell>
          <cell r="C188">
            <v>39447</v>
          </cell>
        </row>
        <row r="189">
          <cell r="B189" t="str">
            <v>XQ1600</v>
          </cell>
          <cell r="C189">
            <v>39447</v>
          </cell>
        </row>
        <row r="190">
          <cell r="B190" t="str">
            <v>XQ1600</v>
          </cell>
          <cell r="C190">
            <v>39447</v>
          </cell>
        </row>
        <row r="191">
          <cell r="B191" t="str">
            <v>XQ1600</v>
          </cell>
          <cell r="C191">
            <v>39447</v>
          </cell>
        </row>
        <row r="192">
          <cell r="B192" t="str">
            <v>XQ1600</v>
          </cell>
          <cell r="C192">
            <v>39447</v>
          </cell>
        </row>
        <row r="193">
          <cell r="B193" t="str">
            <v>XQ1600</v>
          </cell>
          <cell r="C193">
            <v>39378</v>
          </cell>
        </row>
        <row r="194">
          <cell r="B194" t="str">
            <v>XQ1601</v>
          </cell>
          <cell r="C194">
            <v>39447</v>
          </cell>
        </row>
        <row r="195">
          <cell r="B195" t="str">
            <v>XQ1601</v>
          </cell>
          <cell r="C195">
            <v>39447</v>
          </cell>
        </row>
        <row r="196">
          <cell r="B196" t="str">
            <v>XQ1601</v>
          </cell>
          <cell r="C196">
            <v>39447</v>
          </cell>
        </row>
        <row r="197">
          <cell r="B197" t="str">
            <v>XQ1700</v>
          </cell>
          <cell r="C197">
            <v>39447</v>
          </cell>
        </row>
        <row r="198">
          <cell r="B198" t="str">
            <v>XQ1700</v>
          </cell>
          <cell r="C198">
            <v>39447</v>
          </cell>
        </row>
        <row r="199">
          <cell r="B199" t="str">
            <v>XQ1700</v>
          </cell>
          <cell r="C199">
            <v>39447</v>
          </cell>
        </row>
        <row r="200">
          <cell r="B200" t="str">
            <v>XQ1700</v>
          </cell>
          <cell r="C200">
            <v>39447</v>
          </cell>
        </row>
        <row r="201">
          <cell r="B201" t="str">
            <v>XQ1700</v>
          </cell>
          <cell r="C201">
            <v>39447</v>
          </cell>
        </row>
        <row r="202">
          <cell r="B202" t="str">
            <v>XQ1700</v>
          </cell>
          <cell r="C202">
            <v>39365</v>
          </cell>
        </row>
        <row r="203">
          <cell r="B203" t="str">
            <v>XQ1701</v>
          </cell>
          <cell r="C203">
            <v>39447</v>
          </cell>
        </row>
        <row r="204">
          <cell r="B204" t="str">
            <v>XQ1701</v>
          </cell>
          <cell r="C204">
            <v>39447</v>
          </cell>
        </row>
        <row r="205">
          <cell r="B205" t="str">
            <v>XQ1701</v>
          </cell>
          <cell r="C205">
            <v>39405</v>
          </cell>
        </row>
        <row r="206">
          <cell r="B206" t="str">
            <v>XQ1701</v>
          </cell>
          <cell r="C206">
            <v>39405</v>
          </cell>
        </row>
        <row r="207">
          <cell r="B207" t="str">
            <v>XQ1701</v>
          </cell>
          <cell r="C207">
            <v>39393</v>
          </cell>
        </row>
        <row r="208">
          <cell r="B208" t="str">
            <v>XQ1702</v>
          </cell>
          <cell r="C208">
            <v>39447</v>
          </cell>
        </row>
        <row r="209">
          <cell r="B209" t="str">
            <v>XQ1702</v>
          </cell>
          <cell r="C209">
            <v>39365</v>
          </cell>
        </row>
        <row r="210">
          <cell r="B210" t="str">
            <v>XQ1703</v>
          </cell>
          <cell r="C210">
            <v>39447</v>
          </cell>
        </row>
        <row r="211">
          <cell r="B211" t="str">
            <v>XQ1703</v>
          </cell>
          <cell r="C211">
            <v>39447</v>
          </cell>
        </row>
        <row r="212">
          <cell r="B212" t="str">
            <v>XQ1703</v>
          </cell>
          <cell r="C212">
            <v>39447</v>
          </cell>
        </row>
        <row r="213">
          <cell r="B213" t="str">
            <v>XQ1703</v>
          </cell>
          <cell r="C213">
            <v>39365</v>
          </cell>
        </row>
        <row r="214">
          <cell r="B214" t="str">
            <v>XQ1705</v>
          </cell>
          <cell r="C214">
            <v>39372</v>
          </cell>
        </row>
        <row r="215">
          <cell r="B215" t="str">
            <v>XQ1705</v>
          </cell>
          <cell r="C215">
            <v>39372</v>
          </cell>
        </row>
        <row r="216">
          <cell r="B216" t="str">
            <v>XQ1705</v>
          </cell>
          <cell r="C216">
            <v>39372</v>
          </cell>
        </row>
        <row r="217">
          <cell r="B217" t="str">
            <v>XQ1705</v>
          </cell>
          <cell r="C217">
            <v>39372</v>
          </cell>
        </row>
        <row r="218">
          <cell r="B218" t="str">
            <v>XQ1705</v>
          </cell>
          <cell r="C218">
            <v>39372</v>
          </cell>
        </row>
        <row r="219">
          <cell r="B219" t="str">
            <v>XQ1705</v>
          </cell>
          <cell r="C219">
            <v>39372</v>
          </cell>
        </row>
        <row r="220">
          <cell r="B220" t="str">
            <v>XQ1705</v>
          </cell>
          <cell r="C220">
            <v>39372</v>
          </cell>
        </row>
        <row r="221">
          <cell r="B221" t="str">
            <v>XR1001</v>
          </cell>
          <cell r="C221">
            <v>39447</v>
          </cell>
        </row>
        <row r="222">
          <cell r="B222" t="str">
            <v>XR1001</v>
          </cell>
          <cell r="C222">
            <v>39447</v>
          </cell>
        </row>
        <row r="223">
          <cell r="B223" t="str">
            <v>XR1001</v>
          </cell>
          <cell r="C223">
            <v>39443</v>
          </cell>
        </row>
        <row r="224">
          <cell r="B224" t="str">
            <v>XR1002</v>
          </cell>
          <cell r="C224">
            <v>39447</v>
          </cell>
        </row>
        <row r="225">
          <cell r="B225" t="str">
            <v>XR1002</v>
          </cell>
          <cell r="C225">
            <v>39447</v>
          </cell>
        </row>
        <row r="226">
          <cell r="B226" t="str">
            <v>XR1002</v>
          </cell>
          <cell r="C226">
            <v>39447</v>
          </cell>
        </row>
        <row r="227">
          <cell r="B227" t="str">
            <v>XR1002</v>
          </cell>
          <cell r="C227">
            <v>39447</v>
          </cell>
        </row>
        <row r="228">
          <cell r="B228" t="str">
            <v>XR1002</v>
          </cell>
          <cell r="C228">
            <v>39447</v>
          </cell>
        </row>
        <row r="229">
          <cell r="B229" t="str">
            <v>XR1002</v>
          </cell>
          <cell r="C229">
            <v>39447</v>
          </cell>
        </row>
        <row r="230">
          <cell r="B230" t="str">
            <v>XR1002</v>
          </cell>
          <cell r="C230">
            <v>39447</v>
          </cell>
        </row>
        <row r="231">
          <cell r="B231" t="str">
            <v>XR1002</v>
          </cell>
          <cell r="C231">
            <v>39447</v>
          </cell>
        </row>
        <row r="232">
          <cell r="B232" t="str">
            <v>XR1002</v>
          </cell>
          <cell r="C232">
            <v>39447</v>
          </cell>
        </row>
        <row r="233">
          <cell r="B233" t="str">
            <v>XR1002</v>
          </cell>
          <cell r="C233">
            <v>39447</v>
          </cell>
        </row>
        <row r="234">
          <cell r="B234" t="str">
            <v>XR1002</v>
          </cell>
          <cell r="C234">
            <v>39447</v>
          </cell>
        </row>
        <row r="235">
          <cell r="B235" t="str">
            <v>XR1002</v>
          </cell>
          <cell r="C235">
            <v>39443</v>
          </cell>
        </row>
        <row r="236">
          <cell r="B236" t="str">
            <v>XR1002</v>
          </cell>
          <cell r="C236">
            <v>39443</v>
          </cell>
        </row>
        <row r="237">
          <cell r="B237" t="str">
            <v>XR1002</v>
          </cell>
          <cell r="C237">
            <v>39443</v>
          </cell>
        </row>
        <row r="238">
          <cell r="B238" t="str">
            <v>XR1002</v>
          </cell>
          <cell r="C238">
            <v>39443</v>
          </cell>
        </row>
        <row r="239">
          <cell r="B239" t="str">
            <v>XR1002</v>
          </cell>
          <cell r="C239">
            <v>39443</v>
          </cell>
        </row>
        <row r="240">
          <cell r="B240" t="str">
            <v>XR1007</v>
          </cell>
          <cell r="C240">
            <v>39447</v>
          </cell>
        </row>
        <row r="241">
          <cell r="B241" t="str">
            <v>XR1007</v>
          </cell>
          <cell r="C241">
            <v>39447</v>
          </cell>
        </row>
        <row r="242">
          <cell r="B242" t="str">
            <v>XR1007</v>
          </cell>
          <cell r="C242">
            <v>39443</v>
          </cell>
        </row>
        <row r="243">
          <cell r="B243" t="str">
            <v>XR1007</v>
          </cell>
          <cell r="C243">
            <v>39393</v>
          </cell>
        </row>
        <row r="244">
          <cell r="B244" t="str">
            <v>XR1007</v>
          </cell>
          <cell r="C244">
            <v>39393</v>
          </cell>
        </row>
        <row r="245">
          <cell r="B245" t="str">
            <v>XR1007</v>
          </cell>
          <cell r="C245">
            <v>39392</v>
          </cell>
        </row>
        <row r="246">
          <cell r="B246" t="str">
            <v>XR1007</v>
          </cell>
          <cell r="C246">
            <v>39392</v>
          </cell>
        </row>
        <row r="247">
          <cell r="B247" t="str">
            <v>XR1007</v>
          </cell>
          <cell r="C247">
            <v>39388</v>
          </cell>
        </row>
        <row r="248">
          <cell r="B248" t="str">
            <v>XR1007</v>
          </cell>
          <cell r="C248">
            <v>39388</v>
          </cell>
        </row>
        <row r="249">
          <cell r="B249" t="str">
            <v>XR1007</v>
          </cell>
          <cell r="C249">
            <v>39378</v>
          </cell>
        </row>
        <row r="250">
          <cell r="B250" t="str">
            <v>XR1007</v>
          </cell>
          <cell r="C250">
            <v>39365</v>
          </cell>
        </row>
        <row r="251">
          <cell r="B251" t="str">
            <v>XR1007</v>
          </cell>
          <cell r="C251">
            <v>39365</v>
          </cell>
        </row>
        <row r="252">
          <cell r="B252" t="str">
            <v>XR1008</v>
          </cell>
          <cell r="C252">
            <v>39447</v>
          </cell>
        </row>
        <row r="253">
          <cell r="B253" t="str">
            <v>XR1008</v>
          </cell>
          <cell r="C253">
            <v>39447</v>
          </cell>
        </row>
        <row r="254">
          <cell r="B254" t="str">
            <v>XR1008</v>
          </cell>
          <cell r="C254">
            <v>39447</v>
          </cell>
        </row>
        <row r="255">
          <cell r="B255" t="str">
            <v>XR1008</v>
          </cell>
          <cell r="C255">
            <v>39447</v>
          </cell>
        </row>
        <row r="256">
          <cell r="B256" t="str">
            <v>XR1008</v>
          </cell>
          <cell r="C256">
            <v>39443</v>
          </cell>
        </row>
        <row r="257">
          <cell r="B257" t="str">
            <v>XR1008</v>
          </cell>
          <cell r="C257">
            <v>39443</v>
          </cell>
        </row>
        <row r="258">
          <cell r="B258" t="str">
            <v>XR1010</v>
          </cell>
          <cell r="C258">
            <v>39447</v>
          </cell>
        </row>
        <row r="259">
          <cell r="B259" t="str">
            <v>XR1010</v>
          </cell>
          <cell r="C259">
            <v>39447</v>
          </cell>
        </row>
        <row r="260">
          <cell r="B260" t="str">
            <v>XR1010</v>
          </cell>
          <cell r="C260">
            <v>39447</v>
          </cell>
        </row>
        <row r="261">
          <cell r="B261" t="str">
            <v>XR1010</v>
          </cell>
          <cell r="C261">
            <v>39447</v>
          </cell>
        </row>
        <row r="262">
          <cell r="B262" t="str">
            <v>XR1010</v>
          </cell>
          <cell r="C262">
            <v>39447</v>
          </cell>
        </row>
        <row r="263">
          <cell r="B263" t="str">
            <v>XR1010</v>
          </cell>
          <cell r="C263">
            <v>39443</v>
          </cell>
        </row>
        <row r="264">
          <cell r="B264" t="str">
            <v>XR1010</v>
          </cell>
          <cell r="C264">
            <v>39440</v>
          </cell>
        </row>
        <row r="265">
          <cell r="B265" t="str">
            <v>XR1010</v>
          </cell>
          <cell r="C265">
            <v>39414</v>
          </cell>
        </row>
        <row r="266">
          <cell r="B266" t="str">
            <v>XR1010</v>
          </cell>
          <cell r="C266">
            <v>39393</v>
          </cell>
        </row>
        <row r="267">
          <cell r="B267" t="str">
            <v>XR1010</v>
          </cell>
          <cell r="C267">
            <v>39365</v>
          </cell>
        </row>
        <row r="268">
          <cell r="B268" t="str">
            <v>XR1010</v>
          </cell>
          <cell r="C268">
            <v>39365</v>
          </cell>
        </row>
        <row r="269">
          <cell r="B269" t="str">
            <v>XR1010</v>
          </cell>
          <cell r="C269">
            <v>39365</v>
          </cell>
        </row>
        <row r="270">
          <cell r="B270" t="str">
            <v>XR1010</v>
          </cell>
          <cell r="C270">
            <v>39364</v>
          </cell>
        </row>
        <row r="271">
          <cell r="B271" t="str">
            <v>XR1010</v>
          </cell>
          <cell r="C271">
            <v>39358</v>
          </cell>
        </row>
        <row r="272">
          <cell r="B272" t="str">
            <v>XR1011</v>
          </cell>
          <cell r="C272">
            <v>39447</v>
          </cell>
        </row>
        <row r="273">
          <cell r="B273" t="str">
            <v>XR1011</v>
          </cell>
          <cell r="C273">
            <v>39447</v>
          </cell>
        </row>
        <row r="274">
          <cell r="B274" t="str">
            <v>XR1011</v>
          </cell>
          <cell r="C274">
            <v>39447</v>
          </cell>
        </row>
        <row r="275">
          <cell r="B275" t="str">
            <v>XR1011</v>
          </cell>
          <cell r="C275">
            <v>39447</v>
          </cell>
        </row>
        <row r="276">
          <cell r="B276" t="str">
            <v>XR1011</v>
          </cell>
          <cell r="C276">
            <v>39447</v>
          </cell>
        </row>
        <row r="277">
          <cell r="B277" t="str">
            <v>XR1011</v>
          </cell>
          <cell r="C277">
            <v>39443</v>
          </cell>
        </row>
        <row r="278">
          <cell r="B278" t="str">
            <v>XR1011</v>
          </cell>
          <cell r="C278">
            <v>39429</v>
          </cell>
        </row>
        <row r="279">
          <cell r="B279" t="str">
            <v>XR1012</v>
          </cell>
          <cell r="C279">
            <v>39447</v>
          </cell>
        </row>
        <row r="280">
          <cell r="B280" t="str">
            <v>XR1012</v>
          </cell>
          <cell r="C280">
            <v>39447</v>
          </cell>
        </row>
        <row r="281">
          <cell r="B281" t="str">
            <v>XR1012</v>
          </cell>
          <cell r="C281">
            <v>39447</v>
          </cell>
        </row>
        <row r="282">
          <cell r="B282" t="str">
            <v>XR1012</v>
          </cell>
          <cell r="C282">
            <v>39447</v>
          </cell>
        </row>
        <row r="283">
          <cell r="B283" t="str">
            <v>XR1012</v>
          </cell>
          <cell r="C283">
            <v>39447</v>
          </cell>
        </row>
        <row r="284">
          <cell r="B284" t="str">
            <v>XR1012</v>
          </cell>
          <cell r="C284">
            <v>39447</v>
          </cell>
        </row>
        <row r="285">
          <cell r="B285" t="str">
            <v>XR1012</v>
          </cell>
          <cell r="C285">
            <v>39447</v>
          </cell>
        </row>
        <row r="286">
          <cell r="B286" t="str">
            <v>XR1012</v>
          </cell>
          <cell r="C286">
            <v>39447</v>
          </cell>
        </row>
        <row r="287">
          <cell r="B287" t="str">
            <v>XR1012</v>
          </cell>
          <cell r="C287">
            <v>39447</v>
          </cell>
        </row>
        <row r="288">
          <cell r="B288" t="str">
            <v>XR1012</v>
          </cell>
          <cell r="C288">
            <v>39447</v>
          </cell>
        </row>
        <row r="289">
          <cell r="B289" t="str">
            <v>XR1012</v>
          </cell>
          <cell r="C289">
            <v>39447</v>
          </cell>
        </row>
        <row r="290">
          <cell r="B290" t="str">
            <v>XR1012</v>
          </cell>
          <cell r="C290">
            <v>39447</v>
          </cell>
        </row>
        <row r="291">
          <cell r="B291" t="str">
            <v>XR1012</v>
          </cell>
          <cell r="C291">
            <v>39443</v>
          </cell>
        </row>
        <row r="292">
          <cell r="B292" t="str">
            <v>XR1012</v>
          </cell>
          <cell r="C292">
            <v>39440</v>
          </cell>
        </row>
        <row r="293">
          <cell r="B293" t="str">
            <v>XR1012</v>
          </cell>
          <cell r="C293">
            <v>39440</v>
          </cell>
        </row>
        <row r="294">
          <cell r="B294" t="str">
            <v>XR1012</v>
          </cell>
          <cell r="C294">
            <v>39440</v>
          </cell>
        </row>
        <row r="295">
          <cell r="B295" t="str">
            <v>XR1012</v>
          </cell>
          <cell r="C295">
            <v>39440</v>
          </cell>
        </row>
        <row r="296">
          <cell r="B296" t="str">
            <v>XR1012</v>
          </cell>
          <cell r="C296">
            <v>39440</v>
          </cell>
        </row>
        <row r="297">
          <cell r="B297" t="str">
            <v>XR1012</v>
          </cell>
          <cell r="C297">
            <v>39437</v>
          </cell>
        </row>
        <row r="298">
          <cell r="B298" t="str">
            <v>XR1012</v>
          </cell>
          <cell r="C298">
            <v>39372</v>
          </cell>
        </row>
        <row r="299">
          <cell r="B299" t="str">
            <v>XR1012</v>
          </cell>
          <cell r="C299">
            <v>39372</v>
          </cell>
        </row>
        <row r="300">
          <cell r="B300" t="str">
            <v>XR1013</v>
          </cell>
          <cell r="C300">
            <v>39447</v>
          </cell>
        </row>
        <row r="301">
          <cell r="B301" t="str">
            <v>XR1013</v>
          </cell>
          <cell r="C301">
            <v>39447</v>
          </cell>
        </row>
        <row r="302">
          <cell r="B302" t="str">
            <v>XR1013</v>
          </cell>
          <cell r="C302">
            <v>39447</v>
          </cell>
        </row>
        <row r="303">
          <cell r="B303" t="str">
            <v>XR1013</v>
          </cell>
          <cell r="C303">
            <v>39447</v>
          </cell>
        </row>
        <row r="304">
          <cell r="B304" t="str">
            <v>XR1013</v>
          </cell>
          <cell r="C304">
            <v>39443</v>
          </cell>
        </row>
        <row r="305">
          <cell r="B305" t="str">
            <v>XR1013</v>
          </cell>
          <cell r="C305">
            <v>39429</v>
          </cell>
        </row>
        <row r="306">
          <cell r="B306" t="str">
            <v>XR1013</v>
          </cell>
          <cell r="C306">
            <v>39429</v>
          </cell>
        </row>
        <row r="307">
          <cell r="B307" t="str">
            <v>XR1013</v>
          </cell>
          <cell r="C307">
            <v>39386</v>
          </cell>
        </row>
        <row r="308">
          <cell r="B308" t="str">
            <v>XR1013</v>
          </cell>
          <cell r="C308">
            <v>39386</v>
          </cell>
        </row>
        <row r="309">
          <cell r="B309" t="str">
            <v>XR1015</v>
          </cell>
          <cell r="C309">
            <v>39447</v>
          </cell>
        </row>
        <row r="310">
          <cell r="B310" t="str">
            <v>XR1016</v>
          </cell>
          <cell r="C310">
            <v>39447</v>
          </cell>
        </row>
        <row r="311">
          <cell r="B311" t="str">
            <v>XR1016</v>
          </cell>
          <cell r="C311">
            <v>39447</v>
          </cell>
        </row>
        <row r="312">
          <cell r="B312" t="str">
            <v>XR1017</v>
          </cell>
          <cell r="C312">
            <v>39447</v>
          </cell>
        </row>
        <row r="313">
          <cell r="B313" t="str">
            <v>XR1017</v>
          </cell>
          <cell r="C313">
            <v>39447</v>
          </cell>
        </row>
        <row r="314">
          <cell r="B314" t="str">
            <v>XR1017</v>
          </cell>
          <cell r="C314">
            <v>39447</v>
          </cell>
        </row>
        <row r="315">
          <cell r="B315" t="str">
            <v>XR1017</v>
          </cell>
          <cell r="C315">
            <v>39447</v>
          </cell>
        </row>
        <row r="316">
          <cell r="B316" t="str">
            <v>XR1017</v>
          </cell>
          <cell r="C316">
            <v>39447</v>
          </cell>
        </row>
        <row r="317">
          <cell r="B317" t="str">
            <v>XR1019</v>
          </cell>
          <cell r="C317">
            <v>39443</v>
          </cell>
        </row>
        <row r="318">
          <cell r="B318" t="str">
            <v>XR1024</v>
          </cell>
          <cell r="C318">
            <v>39447</v>
          </cell>
        </row>
        <row r="319">
          <cell r="B319" t="str">
            <v>XR1028</v>
          </cell>
          <cell r="C319">
            <v>39447</v>
          </cell>
        </row>
        <row r="320">
          <cell r="B320" t="str">
            <v>XR1028</v>
          </cell>
          <cell r="C320">
            <v>39443</v>
          </cell>
        </row>
        <row r="321">
          <cell r="B321" t="str">
            <v>XR1031</v>
          </cell>
          <cell r="C321">
            <v>39414</v>
          </cell>
        </row>
        <row r="322">
          <cell r="B322" t="str">
            <v>XR1044</v>
          </cell>
          <cell r="C322">
            <v>39447</v>
          </cell>
        </row>
        <row r="323">
          <cell r="B323" t="str">
            <v>XR1044</v>
          </cell>
          <cell r="C323">
            <v>39429</v>
          </cell>
        </row>
        <row r="324">
          <cell r="B324" t="str">
            <v>XR1046</v>
          </cell>
          <cell r="C324">
            <v>39447</v>
          </cell>
        </row>
        <row r="325">
          <cell r="B325" t="str">
            <v>XR1046</v>
          </cell>
          <cell r="C325">
            <v>39447</v>
          </cell>
        </row>
        <row r="326">
          <cell r="B326" t="str">
            <v>XR1046</v>
          </cell>
          <cell r="C326">
            <v>39447</v>
          </cell>
        </row>
        <row r="327">
          <cell r="B327" t="str">
            <v>XR1046</v>
          </cell>
          <cell r="C327">
            <v>39447</v>
          </cell>
        </row>
        <row r="328">
          <cell r="B328" t="str">
            <v>XR1052</v>
          </cell>
          <cell r="C328">
            <v>39447</v>
          </cell>
        </row>
        <row r="329">
          <cell r="B329" t="str">
            <v>XR1052</v>
          </cell>
          <cell r="C329">
            <v>39447</v>
          </cell>
        </row>
        <row r="330">
          <cell r="B330" t="str">
            <v>XR1052</v>
          </cell>
          <cell r="C330">
            <v>39447</v>
          </cell>
        </row>
        <row r="331">
          <cell r="B331" t="str">
            <v>XR1052</v>
          </cell>
          <cell r="C331">
            <v>39447</v>
          </cell>
        </row>
        <row r="332">
          <cell r="B332" t="str">
            <v>XR1052</v>
          </cell>
          <cell r="C332">
            <v>39447</v>
          </cell>
        </row>
        <row r="333">
          <cell r="B333" t="str">
            <v>XR1052</v>
          </cell>
          <cell r="C333">
            <v>39443</v>
          </cell>
        </row>
        <row r="334">
          <cell r="B334" t="str">
            <v>XR1052</v>
          </cell>
          <cell r="C334">
            <v>39443</v>
          </cell>
        </row>
        <row r="335">
          <cell r="B335" t="str">
            <v>XR1052</v>
          </cell>
          <cell r="C335">
            <v>39377</v>
          </cell>
        </row>
        <row r="336">
          <cell r="B336" t="str">
            <v>XR1054</v>
          </cell>
          <cell r="C336">
            <v>39447</v>
          </cell>
        </row>
        <row r="337">
          <cell r="B337" t="str">
            <v>XR1054</v>
          </cell>
          <cell r="C337">
            <v>39447</v>
          </cell>
        </row>
        <row r="338">
          <cell r="B338" t="str">
            <v>XR1054</v>
          </cell>
          <cell r="C338">
            <v>39447</v>
          </cell>
        </row>
        <row r="339">
          <cell r="B339" t="str">
            <v>XR1058</v>
          </cell>
          <cell r="C339">
            <v>39447</v>
          </cell>
        </row>
        <row r="340">
          <cell r="B340" t="str">
            <v>XR1058</v>
          </cell>
          <cell r="C340">
            <v>39447</v>
          </cell>
        </row>
        <row r="341">
          <cell r="B341" t="str">
            <v>XR1058</v>
          </cell>
          <cell r="C341">
            <v>39447</v>
          </cell>
        </row>
        <row r="342">
          <cell r="B342" t="str">
            <v>XR1058</v>
          </cell>
          <cell r="C342">
            <v>39447</v>
          </cell>
        </row>
        <row r="343">
          <cell r="B343" t="str">
            <v>XR1058</v>
          </cell>
          <cell r="C343">
            <v>39447</v>
          </cell>
        </row>
        <row r="344">
          <cell r="B344" t="str">
            <v>XR1058</v>
          </cell>
          <cell r="C344">
            <v>39447</v>
          </cell>
        </row>
        <row r="345">
          <cell r="B345" t="str">
            <v>XR1058</v>
          </cell>
          <cell r="C345">
            <v>39447</v>
          </cell>
        </row>
        <row r="346">
          <cell r="B346" t="str">
            <v>XR1058</v>
          </cell>
          <cell r="C346">
            <v>39427</v>
          </cell>
        </row>
        <row r="347">
          <cell r="B347" t="str">
            <v>XR1058</v>
          </cell>
          <cell r="C347">
            <v>39427</v>
          </cell>
        </row>
        <row r="348">
          <cell r="B348" t="str">
            <v>XR1058</v>
          </cell>
          <cell r="C348">
            <v>39427</v>
          </cell>
        </row>
        <row r="349">
          <cell r="B349" t="str">
            <v>XR1058</v>
          </cell>
          <cell r="C349">
            <v>39427</v>
          </cell>
        </row>
        <row r="350">
          <cell r="B350" t="str">
            <v>XR1058</v>
          </cell>
          <cell r="C350">
            <v>39427</v>
          </cell>
        </row>
        <row r="351">
          <cell r="B351" t="str">
            <v>XR1058</v>
          </cell>
          <cell r="C351">
            <v>39427</v>
          </cell>
        </row>
        <row r="352">
          <cell r="B352" t="str">
            <v>XR1058</v>
          </cell>
          <cell r="C352">
            <v>39427</v>
          </cell>
        </row>
        <row r="353">
          <cell r="B353" t="str">
            <v>XR1058</v>
          </cell>
          <cell r="C353">
            <v>39427</v>
          </cell>
        </row>
        <row r="354">
          <cell r="B354" t="str">
            <v>XR1058</v>
          </cell>
          <cell r="C354">
            <v>39427</v>
          </cell>
        </row>
        <row r="355">
          <cell r="B355" t="str">
            <v>XR1058</v>
          </cell>
          <cell r="C355">
            <v>39427</v>
          </cell>
        </row>
        <row r="356">
          <cell r="B356" t="str">
            <v>XR1058</v>
          </cell>
          <cell r="C356">
            <v>39398</v>
          </cell>
        </row>
        <row r="357">
          <cell r="B357" t="str">
            <v>XR1058</v>
          </cell>
          <cell r="C357">
            <v>39398</v>
          </cell>
        </row>
        <row r="358">
          <cell r="B358" t="str">
            <v>XR1058</v>
          </cell>
          <cell r="C358">
            <v>39398</v>
          </cell>
        </row>
        <row r="359">
          <cell r="B359" t="str">
            <v>XR1058</v>
          </cell>
          <cell r="C359">
            <v>39398</v>
          </cell>
        </row>
        <row r="360">
          <cell r="B360" t="str">
            <v>XR1058</v>
          </cell>
          <cell r="C360">
            <v>39398</v>
          </cell>
        </row>
        <row r="361">
          <cell r="B361" t="str">
            <v>XR1058</v>
          </cell>
          <cell r="C361">
            <v>39398</v>
          </cell>
        </row>
        <row r="362">
          <cell r="B362" t="str">
            <v>XR1058</v>
          </cell>
          <cell r="C362">
            <v>39398</v>
          </cell>
        </row>
        <row r="363">
          <cell r="B363" t="str">
            <v>XR1058</v>
          </cell>
          <cell r="C363">
            <v>39398</v>
          </cell>
        </row>
        <row r="364">
          <cell r="B364" t="str">
            <v>XR1058</v>
          </cell>
          <cell r="C364">
            <v>39398</v>
          </cell>
        </row>
        <row r="365">
          <cell r="B365" t="str">
            <v>XR1058</v>
          </cell>
          <cell r="C365">
            <v>39398</v>
          </cell>
        </row>
        <row r="366">
          <cell r="B366" t="str">
            <v>XR1058</v>
          </cell>
          <cell r="C366">
            <v>39372</v>
          </cell>
        </row>
        <row r="367">
          <cell r="B367" t="str">
            <v>XR1058</v>
          </cell>
          <cell r="C367">
            <v>39372</v>
          </cell>
        </row>
        <row r="368">
          <cell r="B368" t="str">
            <v>XR1058</v>
          </cell>
          <cell r="C368">
            <v>39372</v>
          </cell>
        </row>
        <row r="369">
          <cell r="B369" t="str">
            <v>XR1058</v>
          </cell>
          <cell r="C369">
            <v>39372</v>
          </cell>
        </row>
        <row r="370">
          <cell r="B370" t="str">
            <v>XR1058</v>
          </cell>
          <cell r="C370">
            <v>39372</v>
          </cell>
        </row>
        <row r="371">
          <cell r="B371" t="str">
            <v>XR1058</v>
          </cell>
          <cell r="C371">
            <v>39372</v>
          </cell>
        </row>
        <row r="372">
          <cell r="B372" t="str">
            <v>XR1058</v>
          </cell>
          <cell r="C372">
            <v>39372</v>
          </cell>
        </row>
        <row r="373">
          <cell r="B373" t="str">
            <v>XR1058</v>
          </cell>
          <cell r="C373">
            <v>39372</v>
          </cell>
        </row>
        <row r="374">
          <cell r="B374" t="str">
            <v>XR1058</v>
          </cell>
          <cell r="C374">
            <v>39372</v>
          </cell>
        </row>
        <row r="375">
          <cell r="B375" t="str">
            <v>XR1058</v>
          </cell>
          <cell r="C375">
            <v>39372</v>
          </cell>
        </row>
        <row r="376">
          <cell r="B376" t="str">
            <v>XR1059</v>
          </cell>
          <cell r="C376">
            <v>39447</v>
          </cell>
        </row>
        <row r="377">
          <cell r="B377" t="str">
            <v>XR1060</v>
          </cell>
          <cell r="C377">
            <v>39447</v>
          </cell>
        </row>
        <row r="378">
          <cell r="B378" t="str">
            <v>XR1061</v>
          </cell>
          <cell r="C378">
            <v>39447</v>
          </cell>
        </row>
        <row r="379">
          <cell r="B379" t="str">
            <v>XR1061</v>
          </cell>
          <cell r="C379">
            <v>39378</v>
          </cell>
        </row>
        <row r="380">
          <cell r="B380" t="str">
            <v>XR1101</v>
          </cell>
          <cell r="C380">
            <v>39447</v>
          </cell>
        </row>
        <row r="381">
          <cell r="B381" t="str">
            <v>XR1101</v>
          </cell>
          <cell r="C381">
            <v>39447</v>
          </cell>
        </row>
        <row r="382">
          <cell r="B382" t="str">
            <v>XR1101</v>
          </cell>
          <cell r="C382">
            <v>39447</v>
          </cell>
        </row>
        <row r="383">
          <cell r="B383" t="str">
            <v>XR1101</v>
          </cell>
          <cell r="C383">
            <v>39447</v>
          </cell>
        </row>
        <row r="384">
          <cell r="B384" t="str">
            <v>XR1103</v>
          </cell>
          <cell r="C384">
            <v>39447</v>
          </cell>
        </row>
        <row r="385">
          <cell r="B385" t="str">
            <v>XR1103</v>
          </cell>
          <cell r="C385">
            <v>39447</v>
          </cell>
        </row>
        <row r="386">
          <cell r="B386" t="str">
            <v>XR1103</v>
          </cell>
          <cell r="C386">
            <v>39427</v>
          </cell>
        </row>
        <row r="387">
          <cell r="B387" t="str">
            <v>XR1103</v>
          </cell>
          <cell r="C387">
            <v>39398</v>
          </cell>
        </row>
        <row r="388">
          <cell r="B388" t="str">
            <v>XR1104</v>
          </cell>
          <cell r="C388">
            <v>39447</v>
          </cell>
        </row>
        <row r="389">
          <cell r="B389" t="str">
            <v>XR1104</v>
          </cell>
          <cell r="C389">
            <v>39447</v>
          </cell>
        </row>
        <row r="390">
          <cell r="B390" t="str">
            <v>XR1104</v>
          </cell>
          <cell r="C390">
            <v>39447</v>
          </cell>
        </row>
        <row r="391">
          <cell r="B391" t="str">
            <v>XR1106</v>
          </cell>
          <cell r="C391">
            <v>39447</v>
          </cell>
        </row>
        <row r="392">
          <cell r="B392" t="str">
            <v>XR1106</v>
          </cell>
          <cell r="C392">
            <v>39447</v>
          </cell>
        </row>
        <row r="393">
          <cell r="B393" t="str">
            <v>XR1106</v>
          </cell>
          <cell r="C393">
            <v>39447</v>
          </cell>
        </row>
        <row r="394">
          <cell r="B394" t="str">
            <v>XR1106</v>
          </cell>
          <cell r="C394">
            <v>39426</v>
          </cell>
        </row>
        <row r="395">
          <cell r="B395" t="str">
            <v>XR1106</v>
          </cell>
          <cell r="C395">
            <v>39426</v>
          </cell>
        </row>
        <row r="396">
          <cell r="B396" t="str">
            <v>XR1106</v>
          </cell>
          <cell r="C396">
            <v>39407</v>
          </cell>
        </row>
        <row r="397">
          <cell r="B397" t="str">
            <v>XR1108</v>
          </cell>
          <cell r="C397">
            <v>39447</v>
          </cell>
        </row>
        <row r="398">
          <cell r="B398" t="str">
            <v>XR1110</v>
          </cell>
          <cell r="C398">
            <v>39447</v>
          </cell>
        </row>
        <row r="399">
          <cell r="B399" t="str">
            <v>XR1211</v>
          </cell>
          <cell r="C399">
            <v>39447</v>
          </cell>
        </row>
        <row r="400">
          <cell r="B400" t="str">
            <v>XR1212</v>
          </cell>
          <cell r="C400">
            <v>39447</v>
          </cell>
        </row>
        <row r="401">
          <cell r="B401" t="str">
            <v>XR1212</v>
          </cell>
          <cell r="C401">
            <v>39443</v>
          </cell>
        </row>
        <row r="402">
          <cell r="B402" t="str">
            <v>XR1214</v>
          </cell>
          <cell r="C402">
            <v>39447</v>
          </cell>
        </row>
        <row r="403">
          <cell r="B403" t="str">
            <v>XR1214</v>
          </cell>
          <cell r="C403">
            <v>39443</v>
          </cell>
        </row>
        <row r="404">
          <cell r="B404" t="str">
            <v>XR1305</v>
          </cell>
          <cell r="C404">
            <v>39447</v>
          </cell>
        </row>
        <row r="405">
          <cell r="B405" t="str">
            <v>XR1305</v>
          </cell>
          <cell r="C405">
            <v>39412</v>
          </cell>
        </row>
        <row r="406">
          <cell r="B406" t="str">
            <v>XR1401</v>
          </cell>
          <cell r="C406">
            <v>39447</v>
          </cell>
        </row>
        <row r="407">
          <cell r="B407" t="str">
            <v>XR1401</v>
          </cell>
          <cell r="C407">
            <v>39447</v>
          </cell>
        </row>
        <row r="408">
          <cell r="B408" t="str">
            <v>XR1401</v>
          </cell>
          <cell r="C408">
            <v>39447</v>
          </cell>
        </row>
        <row r="409">
          <cell r="B409" t="str">
            <v>XR1404</v>
          </cell>
          <cell r="C409">
            <v>39447</v>
          </cell>
        </row>
        <row r="410">
          <cell r="B410" t="str">
            <v>XR1404</v>
          </cell>
          <cell r="C410">
            <v>39447</v>
          </cell>
        </row>
        <row r="411">
          <cell r="B411" t="str">
            <v>XR1404</v>
          </cell>
          <cell r="C411">
            <v>39447</v>
          </cell>
        </row>
        <row r="412">
          <cell r="B412" t="str">
            <v>XR1404</v>
          </cell>
          <cell r="C412">
            <v>39443</v>
          </cell>
        </row>
        <row r="413">
          <cell r="B413" t="str">
            <v>XR1404</v>
          </cell>
          <cell r="C413">
            <v>39378</v>
          </cell>
        </row>
        <row r="414">
          <cell r="B414" t="str">
            <v>XR1408</v>
          </cell>
          <cell r="C414">
            <v>39447</v>
          </cell>
        </row>
        <row r="415">
          <cell r="B415" t="str">
            <v>XR1408</v>
          </cell>
          <cell r="C415">
            <v>39429</v>
          </cell>
        </row>
        <row r="416">
          <cell r="B416" t="str">
            <v>XR1408</v>
          </cell>
          <cell r="C416">
            <v>39429</v>
          </cell>
        </row>
        <row r="417">
          <cell r="B417" t="str">
            <v>XR1408</v>
          </cell>
          <cell r="C417">
            <v>39387</v>
          </cell>
        </row>
        <row r="418">
          <cell r="B418" t="str">
            <v>XR1409</v>
          </cell>
          <cell r="C418">
            <v>39447</v>
          </cell>
        </row>
        <row r="419">
          <cell r="B419" t="str">
            <v>XR1409</v>
          </cell>
          <cell r="C419">
            <v>39429</v>
          </cell>
        </row>
        <row r="420">
          <cell r="B420" t="str">
            <v>XR1409</v>
          </cell>
          <cell r="C420">
            <v>39429</v>
          </cell>
        </row>
        <row r="421">
          <cell r="B421" t="str">
            <v>XR1409</v>
          </cell>
          <cell r="C421">
            <v>39387</v>
          </cell>
        </row>
        <row r="422">
          <cell r="B422" t="str">
            <v>XR1410</v>
          </cell>
          <cell r="C422">
            <v>39447</v>
          </cell>
        </row>
        <row r="423">
          <cell r="B423" t="str">
            <v>XR1410</v>
          </cell>
          <cell r="C423">
            <v>39447</v>
          </cell>
        </row>
        <row r="424">
          <cell r="B424" t="str">
            <v>XR1410</v>
          </cell>
          <cell r="C424">
            <v>39447</v>
          </cell>
        </row>
        <row r="425">
          <cell r="B425" t="str">
            <v>XR1410</v>
          </cell>
          <cell r="C425">
            <v>39447</v>
          </cell>
        </row>
        <row r="426">
          <cell r="B426" t="str">
            <v>XR1410</v>
          </cell>
          <cell r="C426">
            <v>39447</v>
          </cell>
        </row>
        <row r="427">
          <cell r="B427" t="str">
            <v>XR1501</v>
          </cell>
          <cell r="C427">
            <v>39447</v>
          </cell>
        </row>
        <row r="428">
          <cell r="B428" t="str">
            <v>XR1501</v>
          </cell>
          <cell r="C428">
            <v>39443</v>
          </cell>
        </row>
        <row r="429">
          <cell r="B429" t="str">
            <v>XR1503</v>
          </cell>
          <cell r="C429">
            <v>39447</v>
          </cell>
        </row>
        <row r="430">
          <cell r="B430" t="str">
            <v>XR1503</v>
          </cell>
          <cell r="C430">
            <v>39447</v>
          </cell>
        </row>
        <row r="431">
          <cell r="B431" t="str">
            <v>XR1701</v>
          </cell>
          <cell r="C431">
            <v>39447</v>
          </cell>
        </row>
        <row r="432">
          <cell r="B432" t="str">
            <v>XR1701</v>
          </cell>
          <cell r="C432">
            <v>39447</v>
          </cell>
        </row>
        <row r="433">
          <cell r="B433" t="str">
            <v>XR1701</v>
          </cell>
          <cell r="C433">
            <v>39447</v>
          </cell>
        </row>
        <row r="434">
          <cell r="B434" t="str">
            <v>XR1704</v>
          </cell>
          <cell r="C434">
            <v>39447</v>
          </cell>
        </row>
        <row r="435">
          <cell r="B435" t="str">
            <v>XR1704</v>
          </cell>
          <cell r="C435">
            <v>39447</v>
          </cell>
        </row>
        <row r="436">
          <cell r="B436" t="str">
            <v>XR1704</v>
          </cell>
          <cell r="C436">
            <v>39447</v>
          </cell>
        </row>
        <row r="437">
          <cell r="B437" t="str">
            <v>XR1704</v>
          </cell>
          <cell r="C437">
            <v>39440</v>
          </cell>
        </row>
        <row r="438">
          <cell r="B438" t="str">
            <v>XR1704</v>
          </cell>
          <cell r="C438">
            <v>39440</v>
          </cell>
        </row>
        <row r="439">
          <cell r="B439" t="str">
            <v>XR1704</v>
          </cell>
          <cell r="C439">
            <v>39440</v>
          </cell>
        </row>
        <row r="440">
          <cell r="B440" t="str">
            <v>XR1708</v>
          </cell>
          <cell r="C440">
            <v>39447</v>
          </cell>
        </row>
        <row r="441">
          <cell r="B441" t="str">
            <v>XR1708</v>
          </cell>
          <cell r="C441">
            <v>39399</v>
          </cell>
        </row>
        <row r="442">
          <cell r="B442" t="str">
            <v>XR1709</v>
          </cell>
          <cell r="C442">
            <v>39447</v>
          </cell>
        </row>
        <row r="443">
          <cell r="B443" t="str">
            <v>XR1709</v>
          </cell>
          <cell r="C443">
            <v>39415</v>
          </cell>
        </row>
        <row r="444">
          <cell r="B444" t="str">
            <v>XR1711</v>
          </cell>
          <cell r="C444">
            <v>39447</v>
          </cell>
        </row>
        <row r="445">
          <cell r="B445" t="str">
            <v>XR1713</v>
          </cell>
          <cell r="C445">
            <v>39447</v>
          </cell>
        </row>
        <row r="446">
          <cell r="B446" t="str">
            <v>XR1713</v>
          </cell>
          <cell r="C446">
            <v>39447</v>
          </cell>
        </row>
        <row r="447">
          <cell r="B447" t="str">
            <v>XR1713</v>
          </cell>
          <cell r="C447">
            <v>39447</v>
          </cell>
        </row>
        <row r="448">
          <cell r="B448" t="str">
            <v>XR1713</v>
          </cell>
          <cell r="C448">
            <v>39447</v>
          </cell>
        </row>
        <row r="449">
          <cell r="B449" t="str">
            <v>XR1713</v>
          </cell>
          <cell r="C449">
            <v>39447</v>
          </cell>
        </row>
        <row r="450">
          <cell r="B450" t="str">
            <v>XR1713</v>
          </cell>
          <cell r="C450">
            <v>39447</v>
          </cell>
        </row>
        <row r="451">
          <cell r="B451" t="str">
            <v>XR1713</v>
          </cell>
          <cell r="C451">
            <v>39440</v>
          </cell>
        </row>
        <row r="452">
          <cell r="B452" t="str">
            <v>XR1713</v>
          </cell>
          <cell r="C452">
            <v>39440</v>
          </cell>
        </row>
        <row r="453">
          <cell r="B453" t="str">
            <v>XR1713</v>
          </cell>
          <cell r="C453">
            <v>39412</v>
          </cell>
        </row>
        <row r="454">
          <cell r="B454" t="str">
            <v>XR1713</v>
          </cell>
          <cell r="C454">
            <v>39408</v>
          </cell>
        </row>
        <row r="455">
          <cell r="B455" t="str">
            <v>XR1713</v>
          </cell>
          <cell r="C455">
            <v>39372</v>
          </cell>
        </row>
        <row r="456">
          <cell r="B456" t="str">
            <v>XR1714</v>
          </cell>
          <cell r="C456">
            <v>39447</v>
          </cell>
        </row>
        <row r="457">
          <cell r="B457" t="str">
            <v>XR1714</v>
          </cell>
          <cell r="C457">
            <v>39447</v>
          </cell>
        </row>
        <row r="458">
          <cell r="B458" t="str">
            <v>XR1714</v>
          </cell>
          <cell r="C458">
            <v>39447</v>
          </cell>
        </row>
        <row r="459">
          <cell r="B459" t="str">
            <v>XR1714</v>
          </cell>
          <cell r="C459">
            <v>39447</v>
          </cell>
        </row>
        <row r="460">
          <cell r="B460" t="str">
            <v>XR1714</v>
          </cell>
          <cell r="C460">
            <v>39447</v>
          </cell>
        </row>
        <row r="461">
          <cell r="B461" t="str">
            <v>XR1714</v>
          </cell>
          <cell r="C461">
            <v>39447</v>
          </cell>
        </row>
        <row r="462">
          <cell r="B462" t="str">
            <v>XR1714</v>
          </cell>
          <cell r="C462">
            <v>39447</v>
          </cell>
        </row>
        <row r="463">
          <cell r="B463" t="str">
            <v>XR1714</v>
          </cell>
          <cell r="C463">
            <v>39447</v>
          </cell>
        </row>
        <row r="464">
          <cell r="B464" t="str">
            <v>XR1714</v>
          </cell>
          <cell r="C464">
            <v>39447</v>
          </cell>
        </row>
        <row r="465">
          <cell r="B465" t="str">
            <v>XR1714</v>
          </cell>
          <cell r="C465">
            <v>39447</v>
          </cell>
        </row>
        <row r="466">
          <cell r="B466" t="str">
            <v>XR1714</v>
          </cell>
          <cell r="C466">
            <v>39447</v>
          </cell>
        </row>
        <row r="467">
          <cell r="B467" t="str">
            <v>XR1714</v>
          </cell>
          <cell r="C467">
            <v>39447</v>
          </cell>
        </row>
        <row r="468">
          <cell r="B468" t="str">
            <v>XR1714</v>
          </cell>
          <cell r="C468">
            <v>39447</v>
          </cell>
        </row>
        <row r="469">
          <cell r="B469" t="str">
            <v>XR1714</v>
          </cell>
          <cell r="C469">
            <v>39447</v>
          </cell>
        </row>
        <row r="470">
          <cell r="B470" t="str">
            <v>XR1714</v>
          </cell>
          <cell r="C470">
            <v>39372</v>
          </cell>
        </row>
        <row r="471">
          <cell r="B471" t="str">
            <v>XR2001</v>
          </cell>
          <cell r="C471">
            <v>39447</v>
          </cell>
        </row>
        <row r="472">
          <cell r="B472" t="str">
            <v>XR2001</v>
          </cell>
          <cell r="C472">
            <v>39447</v>
          </cell>
        </row>
        <row r="473">
          <cell r="B473" t="str">
            <v>XR2001</v>
          </cell>
          <cell r="C473">
            <v>39443</v>
          </cell>
        </row>
        <row r="474">
          <cell r="B474" t="str">
            <v>XR2003</v>
          </cell>
          <cell r="C474">
            <v>39447</v>
          </cell>
        </row>
        <row r="475">
          <cell r="B475" t="str">
            <v>XR2004</v>
          </cell>
          <cell r="C475">
            <v>39447</v>
          </cell>
        </row>
        <row r="476">
          <cell r="B476" t="str">
            <v>XR2004</v>
          </cell>
          <cell r="C476">
            <v>39447</v>
          </cell>
        </row>
        <row r="477">
          <cell r="B477" t="str">
            <v>XR2004</v>
          </cell>
          <cell r="C477">
            <v>39443</v>
          </cell>
        </row>
        <row r="478">
          <cell r="B478" t="str">
            <v>XR2005</v>
          </cell>
          <cell r="C478">
            <v>39371</v>
          </cell>
        </row>
        <row r="479">
          <cell r="B479" t="str">
            <v>XR2005</v>
          </cell>
          <cell r="C479">
            <v>39371</v>
          </cell>
        </row>
        <row r="480">
          <cell r="B480" t="str">
            <v>XR2005</v>
          </cell>
          <cell r="C480">
            <v>39371</v>
          </cell>
        </row>
        <row r="481">
          <cell r="B481" t="str">
            <v>XR2007</v>
          </cell>
          <cell r="C481">
            <v>39447</v>
          </cell>
        </row>
        <row r="482">
          <cell r="B482" t="str">
            <v>XR2007</v>
          </cell>
          <cell r="C482">
            <v>39447</v>
          </cell>
        </row>
        <row r="483">
          <cell r="B483" t="str">
            <v>XR2007</v>
          </cell>
          <cell r="C483">
            <v>39447</v>
          </cell>
        </row>
        <row r="484">
          <cell r="B484" t="str">
            <v>XR2007</v>
          </cell>
          <cell r="C484">
            <v>39447</v>
          </cell>
        </row>
        <row r="485">
          <cell r="B485" t="str">
            <v>XR2007</v>
          </cell>
          <cell r="C485">
            <v>39447</v>
          </cell>
        </row>
        <row r="486">
          <cell r="B486" t="str">
            <v>XR2007</v>
          </cell>
          <cell r="C486">
            <v>39447</v>
          </cell>
        </row>
        <row r="487">
          <cell r="B487" t="str">
            <v>XR2007</v>
          </cell>
          <cell r="C487">
            <v>39443</v>
          </cell>
        </row>
        <row r="488">
          <cell r="B488" t="str">
            <v>XR2007</v>
          </cell>
          <cell r="C488">
            <v>39371</v>
          </cell>
        </row>
        <row r="489">
          <cell r="B489" t="str">
            <v>XR2008</v>
          </cell>
          <cell r="C489">
            <v>39447</v>
          </cell>
        </row>
        <row r="490">
          <cell r="B490" t="str">
            <v>XR2008</v>
          </cell>
          <cell r="C490">
            <v>39447</v>
          </cell>
        </row>
        <row r="491">
          <cell r="B491" t="str">
            <v>XR2008</v>
          </cell>
          <cell r="C491">
            <v>39447</v>
          </cell>
        </row>
        <row r="492">
          <cell r="B492" t="str">
            <v>XR2008</v>
          </cell>
          <cell r="C492">
            <v>39443</v>
          </cell>
        </row>
        <row r="493">
          <cell r="B493" t="str">
            <v>XR2010</v>
          </cell>
          <cell r="C493">
            <v>39447</v>
          </cell>
        </row>
        <row r="494">
          <cell r="B494" t="str">
            <v>XR2010</v>
          </cell>
          <cell r="C494">
            <v>39447</v>
          </cell>
        </row>
        <row r="495">
          <cell r="B495" t="str">
            <v>XR2010</v>
          </cell>
          <cell r="C495">
            <v>39440</v>
          </cell>
        </row>
        <row r="496">
          <cell r="B496" t="str">
            <v>XR2010</v>
          </cell>
          <cell r="C496">
            <v>39440</v>
          </cell>
        </row>
        <row r="497">
          <cell r="B497" t="str">
            <v>XR2010</v>
          </cell>
          <cell r="C497">
            <v>39371</v>
          </cell>
        </row>
        <row r="498">
          <cell r="B498" t="str">
            <v>XR2012</v>
          </cell>
          <cell r="C498">
            <v>39447</v>
          </cell>
        </row>
        <row r="499">
          <cell r="B499" t="str">
            <v>XR2012</v>
          </cell>
          <cell r="C499">
            <v>39447</v>
          </cell>
        </row>
        <row r="500">
          <cell r="B500" t="str">
            <v>XR2012</v>
          </cell>
          <cell r="C500">
            <v>39440</v>
          </cell>
        </row>
        <row r="501">
          <cell r="B501" t="str">
            <v>XR2012</v>
          </cell>
          <cell r="C501">
            <v>39436</v>
          </cell>
        </row>
        <row r="502">
          <cell r="B502" t="str">
            <v>XR2023</v>
          </cell>
          <cell r="C502">
            <v>39447</v>
          </cell>
        </row>
        <row r="503">
          <cell r="B503" t="str">
            <v>XR2023</v>
          </cell>
          <cell r="C503">
            <v>39447</v>
          </cell>
        </row>
        <row r="504">
          <cell r="B504" t="str">
            <v>XR2023</v>
          </cell>
          <cell r="C504">
            <v>39447</v>
          </cell>
        </row>
        <row r="505">
          <cell r="B505" t="str">
            <v>XR2023</v>
          </cell>
          <cell r="C505">
            <v>39447</v>
          </cell>
        </row>
        <row r="506">
          <cell r="B506" t="str">
            <v>XR2023</v>
          </cell>
          <cell r="C506">
            <v>39447</v>
          </cell>
        </row>
        <row r="507">
          <cell r="B507" t="str">
            <v>XR2023</v>
          </cell>
          <cell r="C507">
            <v>39447</v>
          </cell>
        </row>
        <row r="508">
          <cell r="B508" t="str">
            <v>XR2023</v>
          </cell>
          <cell r="C508">
            <v>39393</v>
          </cell>
        </row>
        <row r="509">
          <cell r="B509" t="str">
            <v>XR2024</v>
          </cell>
          <cell r="C509">
            <v>39447</v>
          </cell>
        </row>
        <row r="510">
          <cell r="B510" t="str">
            <v>XR2024</v>
          </cell>
          <cell r="C510">
            <v>39447</v>
          </cell>
        </row>
        <row r="511">
          <cell r="B511" t="str">
            <v>XR2024</v>
          </cell>
          <cell r="C511">
            <v>39447</v>
          </cell>
        </row>
        <row r="512">
          <cell r="B512" t="str">
            <v>XR2024</v>
          </cell>
          <cell r="C512">
            <v>39447</v>
          </cell>
        </row>
        <row r="513">
          <cell r="B513" t="str">
            <v>XR2024</v>
          </cell>
          <cell r="C513">
            <v>39447</v>
          </cell>
        </row>
        <row r="514">
          <cell r="B514" t="str">
            <v>XR2024</v>
          </cell>
          <cell r="C514">
            <v>39447</v>
          </cell>
        </row>
        <row r="515">
          <cell r="B515" t="str">
            <v>XR2024</v>
          </cell>
          <cell r="C515">
            <v>39447</v>
          </cell>
        </row>
        <row r="516">
          <cell r="B516" t="str">
            <v>XR2024</v>
          </cell>
          <cell r="C516">
            <v>39447</v>
          </cell>
        </row>
        <row r="517">
          <cell r="B517" t="str">
            <v>XR2024</v>
          </cell>
          <cell r="C517">
            <v>39447</v>
          </cell>
        </row>
        <row r="518">
          <cell r="B518" t="str">
            <v>XR2024</v>
          </cell>
          <cell r="C518">
            <v>39447</v>
          </cell>
        </row>
        <row r="519">
          <cell r="B519" t="str">
            <v>XR2024</v>
          </cell>
          <cell r="C519">
            <v>39447</v>
          </cell>
        </row>
        <row r="520">
          <cell r="B520" t="str">
            <v>XR2024</v>
          </cell>
          <cell r="C520">
            <v>39447</v>
          </cell>
        </row>
        <row r="521">
          <cell r="B521" t="str">
            <v>XR2024</v>
          </cell>
          <cell r="C521">
            <v>39447</v>
          </cell>
        </row>
        <row r="522">
          <cell r="B522" t="str">
            <v>XR2024</v>
          </cell>
          <cell r="C522">
            <v>39447</v>
          </cell>
        </row>
        <row r="523">
          <cell r="B523" t="str">
            <v>XR2024</v>
          </cell>
          <cell r="C523">
            <v>39447</v>
          </cell>
        </row>
        <row r="524">
          <cell r="B524" t="str">
            <v>XR2024</v>
          </cell>
          <cell r="C524">
            <v>39447</v>
          </cell>
        </row>
        <row r="525">
          <cell r="B525" t="str">
            <v>XR2024</v>
          </cell>
          <cell r="C525">
            <v>39447</v>
          </cell>
        </row>
        <row r="526">
          <cell r="B526" t="str">
            <v>XR2024</v>
          </cell>
          <cell r="C526">
            <v>39447</v>
          </cell>
        </row>
        <row r="527">
          <cell r="B527" t="str">
            <v>XR2024</v>
          </cell>
          <cell r="C527">
            <v>39436</v>
          </cell>
        </row>
        <row r="528">
          <cell r="B528" t="str">
            <v>XR2024</v>
          </cell>
          <cell r="C528">
            <v>39393</v>
          </cell>
        </row>
        <row r="529">
          <cell r="B529" t="str">
            <v>XR2024</v>
          </cell>
          <cell r="C529">
            <v>39380</v>
          </cell>
        </row>
        <row r="530">
          <cell r="B530" t="str">
            <v>XR2025</v>
          </cell>
          <cell r="C530">
            <v>39447</v>
          </cell>
        </row>
        <row r="531">
          <cell r="B531" t="str">
            <v>XR2025</v>
          </cell>
          <cell r="C531">
            <v>39447</v>
          </cell>
        </row>
        <row r="532">
          <cell r="B532" t="str">
            <v>XR2025</v>
          </cell>
          <cell r="C532">
            <v>39447</v>
          </cell>
        </row>
        <row r="533">
          <cell r="B533" t="str">
            <v>XR2025</v>
          </cell>
          <cell r="C533">
            <v>39447</v>
          </cell>
        </row>
        <row r="534">
          <cell r="B534" t="str">
            <v>XR2025</v>
          </cell>
          <cell r="C534">
            <v>39447</v>
          </cell>
        </row>
        <row r="535">
          <cell r="B535" t="str">
            <v>XR2025</v>
          </cell>
          <cell r="C535">
            <v>39393</v>
          </cell>
        </row>
        <row r="536">
          <cell r="B536" t="str">
            <v>XR2026</v>
          </cell>
          <cell r="C536">
            <v>39447</v>
          </cell>
        </row>
        <row r="537">
          <cell r="B537" t="str">
            <v>XR2026</v>
          </cell>
          <cell r="C537">
            <v>39447</v>
          </cell>
        </row>
        <row r="538">
          <cell r="B538" t="str">
            <v>XR2026</v>
          </cell>
          <cell r="C538">
            <v>39447</v>
          </cell>
        </row>
        <row r="539">
          <cell r="B539" t="str">
            <v>XR2026</v>
          </cell>
          <cell r="C539">
            <v>39447</v>
          </cell>
        </row>
        <row r="540">
          <cell r="B540" t="str">
            <v>XR2026</v>
          </cell>
          <cell r="C540">
            <v>39447</v>
          </cell>
        </row>
        <row r="541">
          <cell r="B541" t="str">
            <v>XR2026</v>
          </cell>
          <cell r="C541">
            <v>39447</v>
          </cell>
        </row>
        <row r="542">
          <cell r="B542" t="str">
            <v>XR2026</v>
          </cell>
          <cell r="C542">
            <v>39447</v>
          </cell>
        </row>
        <row r="543">
          <cell r="B543" t="str">
            <v>XR2026</v>
          </cell>
          <cell r="C543">
            <v>39447</v>
          </cell>
        </row>
        <row r="544">
          <cell r="B544" t="str">
            <v>XR2026</v>
          </cell>
          <cell r="C544">
            <v>39443</v>
          </cell>
        </row>
        <row r="545">
          <cell r="B545" t="str">
            <v>XR2026</v>
          </cell>
          <cell r="C545">
            <v>39436</v>
          </cell>
        </row>
        <row r="546">
          <cell r="B546" t="str">
            <v>XR2026</v>
          </cell>
          <cell r="C546">
            <v>39436</v>
          </cell>
        </row>
        <row r="547">
          <cell r="B547" t="str">
            <v>XR2026</v>
          </cell>
          <cell r="C547">
            <v>39436</v>
          </cell>
        </row>
        <row r="548">
          <cell r="B548" t="str">
            <v>XR2026</v>
          </cell>
          <cell r="C548">
            <v>39436</v>
          </cell>
        </row>
        <row r="549">
          <cell r="B549" t="str">
            <v>XR2026</v>
          </cell>
          <cell r="C549">
            <v>39436</v>
          </cell>
        </row>
        <row r="550">
          <cell r="B550" t="str">
            <v>XR2026</v>
          </cell>
          <cell r="C550">
            <v>39436</v>
          </cell>
        </row>
        <row r="551">
          <cell r="B551" t="str">
            <v>XR2026</v>
          </cell>
          <cell r="C551">
            <v>39436</v>
          </cell>
        </row>
        <row r="552">
          <cell r="B552" t="str">
            <v>XR2026</v>
          </cell>
          <cell r="C552">
            <v>39436</v>
          </cell>
        </row>
        <row r="553">
          <cell r="B553" t="str">
            <v>XR2026</v>
          </cell>
          <cell r="C553">
            <v>39436</v>
          </cell>
        </row>
        <row r="554">
          <cell r="B554" t="str">
            <v>XR2026</v>
          </cell>
          <cell r="C554">
            <v>39436</v>
          </cell>
        </row>
        <row r="555">
          <cell r="B555" t="str">
            <v>XR2026</v>
          </cell>
          <cell r="C555">
            <v>39436</v>
          </cell>
        </row>
        <row r="556">
          <cell r="B556" t="str">
            <v>XR2026</v>
          </cell>
          <cell r="C556">
            <v>39393</v>
          </cell>
        </row>
        <row r="557">
          <cell r="B557" t="str">
            <v>XR2027</v>
          </cell>
          <cell r="C557">
            <v>39447</v>
          </cell>
        </row>
        <row r="558">
          <cell r="B558" t="str">
            <v>XR2027</v>
          </cell>
          <cell r="C558">
            <v>39447</v>
          </cell>
        </row>
        <row r="559">
          <cell r="B559" t="str">
            <v>XR2027</v>
          </cell>
          <cell r="C559">
            <v>39447</v>
          </cell>
        </row>
        <row r="560">
          <cell r="B560" t="str">
            <v>XR2027</v>
          </cell>
          <cell r="C560">
            <v>39447</v>
          </cell>
        </row>
        <row r="561">
          <cell r="B561" t="str">
            <v>XR2027</v>
          </cell>
          <cell r="C561">
            <v>39447</v>
          </cell>
        </row>
        <row r="562">
          <cell r="B562" t="str">
            <v>XR2027</v>
          </cell>
          <cell r="C562">
            <v>39447</v>
          </cell>
        </row>
        <row r="563">
          <cell r="B563" t="str">
            <v>XR2027</v>
          </cell>
          <cell r="C563">
            <v>39436</v>
          </cell>
        </row>
        <row r="564">
          <cell r="B564" t="str">
            <v>XR2027</v>
          </cell>
          <cell r="C564">
            <v>39436</v>
          </cell>
        </row>
        <row r="565">
          <cell r="B565" t="str">
            <v>XR2027</v>
          </cell>
          <cell r="C565">
            <v>39436</v>
          </cell>
        </row>
        <row r="566">
          <cell r="B566" t="str">
            <v>XR2027</v>
          </cell>
          <cell r="C566">
            <v>39436</v>
          </cell>
        </row>
        <row r="567">
          <cell r="B567" t="str">
            <v>XR2027</v>
          </cell>
          <cell r="C567">
            <v>39436</v>
          </cell>
        </row>
        <row r="568">
          <cell r="B568" t="str">
            <v>XR2027</v>
          </cell>
          <cell r="C568">
            <v>39436</v>
          </cell>
        </row>
        <row r="569">
          <cell r="B569" t="str">
            <v>XR2027</v>
          </cell>
          <cell r="C569">
            <v>39436</v>
          </cell>
        </row>
        <row r="570">
          <cell r="B570" t="str">
            <v>XR2027</v>
          </cell>
          <cell r="C570">
            <v>39436</v>
          </cell>
        </row>
        <row r="571">
          <cell r="B571" t="str">
            <v>XR2027</v>
          </cell>
          <cell r="C571">
            <v>39436</v>
          </cell>
        </row>
        <row r="572">
          <cell r="B572" t="str">
            <v>XR2027</v>
          </cell>
          <cell r="C572">
            <v>39436</v>
          </cell>
        </row>
        <row r="573">
          <cell r="B573" t="str">
            <v>XR2027</v>
          </cell>
          <cell r="C573">
            <v>39436</v>
          </cell>
        </row>
        <row r="574">
          <cell r="B574" t="str">
            <v>XR2027</v>
          </cell>
          <cell r="C574">
            <v>39436</v>
          </cell>
        </row>
        <row r="575">
          <cell r="B575" t="str">
            <v>XR2027</v>
          </cell>
          <cell r="C575">
            <v>39393</v>
          </cell>
        </row>
        <row r="576">
          <cell r="B576" t="str">
            <v>XR2028</v>
          </cell>
          <cell r="C576">
            <v>39447</v>
          </cell>
        </row>
        <row r="577">
          <cell r="B577" t="str">
            <v>XR2028</v>
          </cell>
          <cell r="C577">
            <v>39447</v>
          </cell>
        </row>
        <row r="578">
          <cell r="B578" t="str">
            <v>XR2028</v>
          </cell>
          <cell r="C578">
            <v>39447</v>
          </cell>
        </row>
        <row r="579">
          <cell r="B579" t="str">
            <v>XR2028</v>
          </cell>
          <cell r="C579">
            <v>39447</v>
          </cell>
        </row>
        <row r="580">
          <cell r="B580" t="str">
            <v>XR2028</v>
          </cell>
          <cell r="C580">
            <v>39447</v>
          </cell>
        </row>
        <row r="581">
          <cell r="B581" t="str">
            <v>XR2028</v>
          </cell>
          <cell r="C581">
            <v>39447</v>
          </cell>
        </row>
        <row r="582">
          <cell r="B582" t="str">
            <v>XR2028</v>
          </cell>
          <cell r="C582">
            <v>39436</v>
          </cell>
        </row>
        <row r="583">
          <cell r="B583" t="str">
            <v>XR2028</v>
          </cell>
          <cell r="C583">
            <v>39436</v>
          </cell>
        </row>
        <row r="584">
          <cell r="B584" t="str">
            <v>XR2028</v>
          </cell>
          <cell r="C584">
            <v>39436</v>
          </cell>
        </row>
        <row r="585">
          <cell r="B585" t="str">
            <v>XR2028</v>
          </cell>
          <cell r="C585">
            <v>39436</v>
          </cell>
        </row>
        <row r="586">
          <cell r="B586" t="str">
            <v>XR2028</v>
          </cell>
          <cell r="C586">
            <v>39436</v>
          </cell>
        </row>
        <row r="587">
          <cell r="B587" t="str">
            <v>XR2028</v>
          </cell>
          <cell r="C587">
            <v>39436</v>
          </cell>
        </row>
        <row r="588">
          <cell r="B588" t="str">
            <v>XR2028</v>
          </cell>
          <cell r="C588">
            <v>39436</v>
          </cell>
        </row>
        <row r="589">
          <cell r="B589" t="str">
            <v>XR2028</v>
          </cell>
          <cell r="C589">
            <v>39436</v>
          </cell>
        </row>
        <row r="590">
          <cell r="B590" t="str">
            <v>XR2028</v>
          </cell>
          <cell r="C590">
            <v>39436</v>
          </cell>
        </row>
        <row r="591">
          <cell r="B591" t="str">
            <v>XR2028</v>
          </cell>
          <cell r="C591">
            <v>39436</v>
          </cell>
        </row>
        <row r="592">
          <cell r="B592" t="str">
            <v>XR2028</v>
          </cell>
          <cell r="C592">
            <v>39436</v>
          </cell>
        </row>
        <row r="593">
          <cell r="B593" t="str">
            <v>XR2028</v>
          </cell>
          <cell r="C593">
            <v>39436</v>
          </cell>
        </row>
        <row r="594">
          <cell r="B594" t="str">
            <v>XR2028</v>
          </cell>
          <cell r="C594">
            <v>39436</v>
          </cell>
        </row>
        <row r="595">
          <cell r="B595" t="str">
            <v>XR2028</v>
          </cell>
          <cell r="C595">
            <v>39436</v>
          </cell>
        </row>
        <row r="596">
          <cell r="B596" t="str">
            <v>XR2028</v>
          </cell>
          <cell r="C596">
            <v>39436</v>
          </cell>
        </row>
        <row r="597">
          <cell r="B597" t="str">
            <v>XR2028</v>
          </cell>
          <cell r="C597">
            <v>39393</v>
          </cell>
        </row>
        <row r="598">
          <cell r="B598" t="str">
            <v>XR2028</v>
          </cell>
          <cell r="C598">
            <v>39371</v>
          </cell>
        </row>
        <row r="599">
          <cell r="B599" t="str">
            <v>XR2029</v>
          </cell>
          <cell r="C599">
            <v>39447</v>
          </cell>
        </row>
        <row r="600">
          <cell r="B600" t="str">
            <v>XR2029</v>
          </cell>
          <cell r="C600">
            <v>39447</v>
          </cell>
        </row>
        <row r="601">
          <cell r="B601" t="str">
            <v>XR2029</v>
          </cell>
          <cell r="C601">
            <v>39447</v>
          </cell>
        </row>
        <row r="602">
          <cell r="B602" t="str">
            <v>XR2029</v>
          </cell>
          <cell r="C602">
            <v>39447</v>
          </cell>
        </row>
        <row r="603">
          <cell r="B603" t="str">
            <v>XR2029</v>
          </cell>
          <cell r="C603">
            <v>39447</v>
          </cell>
        </row>
        <row r="604">
          <cell r="B604" t="str">
            <v>XR2029</v>
          </cell>
          <cell r="C604">
            <v>39447</v>
          </cell>
        </row>
        <row r="605">
          <cell r="B605" t="str">
            <v>XR2029</v>
          </cell>
          <cell r="C605">
            <v>39447</v>
          </cell>
        </row>
        <row r="606">
          <cell r="B606" t="str">
            <v>XR2029</v>
          </cell>
          <cell r="C606">
            <v>39447</v>
          </cell>
        </row>
        <row r="607">
          <cell r="B607" t="str">
            <v>XR2029</v>
          </cell>
          <cell r="C607">
            <v>39447</v>
          </cell>
        </row>
        <row r="608">
          <cell r="B608" t="str">
            <v>XR2029</v>
          </cell>
          <cell r="C608">
            <v>39447</v>
          </cell>
        </row>
        <row r="609">
          <cell r="B609" t="str">
            <v>XR2029</v>
          </cell>
          <cell r="C609">
            <v>39447</v>
          </cell>
        </row>
        <row r="610">
          <cell r="B610" t="str">
            <v>XR2029</v>
          </cell>
          <cell r="C610">
            <v>39447</v>
          </cell>
        </row>
        <row r="611">
          <cell r="B611" t="str">
            <v>XR2029</v>
          </cell>
          <cell r="C611">
            <v>39447</v>
          </cell>
        </row>
        <row r="612">
          <cell r="B612" t="str">
            <v>XR2029</v>
          </cell>
          <cell r="C612">
            <v>39440</v>
          </cell>
        </row>
        <row r="613">
          <cell r="B613" t="str">
            <v>XR2029</v>
          </cell>
          <cell r="C613">
            <v>39440</v>
          </cell>
        </row>
        <row r="614">
          <cell r="B614" t="str">
            <v>XR2029</v>
          </cell>
          <cell r="C614">
            <v>39415</v>
          </cell>
        </row>
        <row r="615">
          <cell r="B615" t="str">
            <v>XR2029</v>
          </cell>
          <cell r="C615">
            <v>39393</v>
          </cell>
        </row>
        <row r="616">
          <cell r="B616" t="str">
            <v>XR2030</v>
          </cell>
          <cell r="C616">
            <v>39447</v>
          </cell>
        </row>
        <row r="617">
          <cell r="B617" t="str">
            <v>XR2030</v>
          </cell>
          <cell r="C617">
            <v>39447</v>
          </cell>
        </row>
        <row r="618">
          <cell r="B618" t="str">
            <v>XR2030</v>
          </cell>
          <cell r="C618">
            <v>39447</v>
          </cell>
        </row>
        <row r="619">
          <cell r="B619" t="str">
            <v>XR2030</v>
          </cell>
          <cell r="C619">
            <v>39447</v>
          </cell>
        </row>
        <row r="620">
          <cell r="B620" t="str">
            <v>XR2030</v>
          </cell>
          <cell r="C620">
            <v>39447</v>
          </cell>
        </row>
        <row r="621">
          <cell r="B621" t="str">
            <v>XR2030</v>
          </cell>
          <cell r="C621">
            <v>39447</v>
          </cell>
        </row>
        <row r="622">
          <cell r="B622" t="str">
            <v>XR2030</v>
          </cell>
          <cell r="C622">
            <v>39447</v>
          </cell>
        </row>
        <row r="623">
          <cell r="B623" t="str">
            <v>XR2030</v>
          </cell>
          <cell r="C623">
            <v>39447</v>
          </cell>
        </row>
        <row r="624">
          <cell r="B624" t="str">
            <v>XR2030</v>
          </cell>
          <cell r="C624">
            <v>39447</v>
          </cell>
        </row>
        <row r="625">
          <cell r="B625" t="str">
            <v>XR2030</v>
          </cell>
          <cell r="C625">
            <v>39440</v>
          </cell>
        </row>
        <row r="626">
          <cell r="B626" t="str">
            <v>XR2030</v>
          </cell>
          <cell r="C626">
            <v>39440</v>
          </cell>
        </row>
        <row r="627">
          <cell r="B627" t="str">
            <v>XR2030</v>
          </cell>
          <cell r="C627">
            <v>39440</v>
          </cell>
        </row>
        <row r="628">
          <cell r="B628" t="str">
            <v>XR2030</v>
          </cell>
          <cell r="C628">
            <v>39440</v>
          </cell>
        </row>
        <row r="629">
          <cell r="B629" t="str">
            <v>XR2030</v>
          </cell>
          <cell r="C629">
            <v>39440</v>
          </cell>
        </row>
        <row r="630">
          <cell r="B630" t="str">
            <v>XR2030</v>
          </cell>
          <cell r="C630">
            <v>39393</v>
          </cell>
        </row>
        <row r="631">
          <cell r="B631" t="str">
            <v>XR2030</v>
          </cell>
          <cell r="C631">
            <v>39377</v>
          </cell>
        </row>
        <row r="632">
          <cell r="B632" t="str">
            <v>XR2030</v>
          </cell>
          <cell r="C632">
            <v>39377</v>
          </cell>
        </row>
        <row r="633">
          <cell r="B633" t="str">
            <v>XR2034</v>
          </cell>
          <cell r="C633">
            <v>39447</v>
          </cell>
        </row>
        <row r="634">
          <cell r="B634" t="str">
            <v>XR2034</v>
          </cell>
          <cell r="C634">
            <v>39447</v>
          </cell>
        </row>
        <row r="635">
          <cell r="B635" t="str">
            <v>XR2034</v>
          </cell>
          <cell r="C635">
            <v>39443</v>
          </cell>
        </row>
        <row r="636">
          <cell r="B636" t="str">
            <v>XR2036</v>
          </cell>
          <cell r="C636">
            <v>39443</v>
          </cell>
        </row>
        <row r="637">
          <cell r="B637" t="str">
            <v>XR2038</v>
          </cell>
          <cell r="C637">
            <v>39447</v>
          </cell>
        </row>
        <row r="638">
          <cell r="B638" t="str">
            <v>XR2038</v>
          </cell>
          <cell r="C638">
            <v>39443</v>
          </cell>
        </row>
        <row r="639">
          <cell r="B639" t="str">
            <v>XR2040</v>
          </cell>
          <cell r="C639">
            <v>39447</v>
          </cell>
        </row>
        <row r="640">
          <cell r="B640" t="str">
            <v>XR2040</v>
          </cell>
          <cell r="C640">
            <v>39447</v>
          </cell>
        </row>
        <row r="641">
          <cell r="B641" t="str">
            <v>XR2040</v>
          </cell>
          <cell r="C641">
            <v>39447</v>
          </cell>
        </row>
        <row r="642">
          <cell r="B642" t="str">
            <v>XR2040</v>
          </cell>
          <cell r="C642">
            <v>39447</v>
          </cell>
        </row>
        <row r="643">
          <cell r="B643" t="str">
            <v>XR2040</v>
          </cell>
          <cell r="C643">
            <v>39443</v>
          </cell>
        </row>
        <row r="644">
          <cell r="B644" t="str">
            <v>XR2042</v>
          </cell>
          <cell r="C644">
            <v>39447</v>
          </cell>
        </row>
        <row r="645">
          <cell r="B645" t="str">
            <v>XR2042</v>
          </cell>
          <cell r="C645">
            <v>39447</v>
          </cell>
        </row>
        <row r="646">
          <cell r="B646" t="str">
            <v>XR2042</v>
          </cell>
          <cell r="C646">
            <v>39447</v>
          </cell>
        </row>
        <row r="647">
          <cell r="B647" t="str">
            <v>XR2042</v>
          </cell>
          <cell r="C647">
            <v>39447</v>
          </cell>
        </row>
        <row r="648">
          <cell r="B648" t="str">
            <v>XR2042</v>
          </cell>
          <cell r="C648">
            <v>39443</v>
          </cell>
        </row>
        <row r="649">
          <cell r="B649" t="str">
            <v>XR2044</v>
          </cell>
          <cell r="C649">
            <v>39447</v>
          </cell>
        </row>
        <row r="650">
          <cell r="B650" t="str">
            <v>XR2044</v>
          </cell>
          <cell r="C650">
            <v>39447</v>
          </cell>
        </row>
        <row r="651">
          <cell r="B651" t="str">
            <v>XR2044</v>
          </cell>
          <cell r="C651">
            <v>39443</v>
          </cell>
        </row>
        <row r="652">
          <cell r="B652" t="str">
            <v>XR2045</v>
          </cell>
          <cell r="C652">
            <v>39447</v>
          </cell>
        </row>
        <row r="653">
          <cell r="B653" t="str">
            <v>XR2045</v>
          </cell>
          <cell r="C653">
            <v>39443</v>
          </cell>
        </row>
        <row r="654">
          <cell r="B654" t="str">
            <v>XR2046</v>
          </cell>
          <cell r="C654">
            <v>39447</v>
          </cell>
        </row>
        <row r="655">
          <cell r="B655" t="str">
            <v>XR2046</v>
          </cell>
          <cell r="C655">
            <v>39447</v>
          </cell>
        </row>
        <row r="656">
          <cell r="B656" t="str">
            <v>XR2046</v>
          </cell>
          <cell r="C656">
            <v>39443</v>
          </cell>
        </row>
        <row r="657">
          <cell r="B657" t="str">
            <v>XR2048</v>
          </cell>
          <cell r="C657">
            <v>39447</v>
          </cell>
        </row>
        <row r="658">
          <cell r="B658" t="str">
            <v>XR2048</v>
          </cell>
          <cell r="C658">
            <v>39447</v>
          </cell>
        </row>
        <row r="659">
          <cell r="B659" t="str">
            <v>XR2048</v>
          </cell>
          <cell r="C659">
            <v>39443</v>
          </cell>
        </row>
        <row r="660">
          <cell r="B660" t="str">
            <v>XR2050</v>
          </cell>
          <cell r="C660">
            <v>39447</v>
          </cell>
        </row>
        <row r="661">
          <cell r="B661" t="str">
            <v>XR2050</v>
          </cell>
          <cell r="C661">
            <v>39447</v>
          </cell>
        </row>
        <row r="662">
          <cell r="B662" t="str">
            <v>XR2050</v>
          </cell>
          <cell r="C662">
            <v>39443</v>
          </cell>
        </row>
        <row r="663">
          <cell r="B663" t="str">
            <v>XR2052</v>
          </cell>
          <cell r="C663">
            <v>39447</v>
          </cell>
        </row>
        <row r="664">
          <cell r="B664" t="str">
            <v>XR2052</v>
          </cell>
          <cell r="C664">
            <v>39447</v>
          </cell>
        </row>
        <row r="665">
          <cell r="B665" t="str">
            <v>XR2052</v>
          </cell>
          <cell r="C665">
            <v>39447</v>
          </cell>
        </row>
        <row r="666">
          <cell r="B666" t="str">
            <v>XR2052</v>
          </cell>
          <cell r="C666">
            <v>39443</v>
          </cell>
        </row>
        <row r="667">
          <cell r="B667" t="str">
            <v>XR2054</v>
          </cell>
          <cell r="C667">
            <v>39447</v>
          </cell>
        </row>
        <row r="668">
          <cell r="B668" t="str">
            <v>XR2054</v>
          </cell>
          <cell r="C668">
            <v>39447</v>
          </cell>
        </row>
        <row r="669">
          <cell r="B669" t="str">
            <v>XR2054</v>
          </cell>
          <cell r="C669">
            <v>39443</v>
          </cell>
        </row>
        <row r="670">
          <cell r="B670" t="str">
            <v>XR2056</v>
          </cell>
          <cell r="C670">
            <v>39447</v>
          </cell>
        </row>
        <row r="671">
          <cell r="B671" t="str">
            <v>XR2056</v>
          </cell>
          <cell r="C671">
            <v>39447</v>
          </cell>
        </row>
        <row r="672">
          <cell r="B672" t="str">
            <v>XR2056</v>
          </cell>
          <cell r="C672">
            <v>39443</v>
          </cell>
        </row>
        <row r="673">
          <cell r="B673" t="str">
            <v>XR2101</v>
          </cell>
          <cell r="C673">
            <v>39447</v>
          </cell>
        </row>
        <row r="674">
          <cell r="B674" t="str">
            <v>XR2101</v>
          </cell>
          <cell r="C674">
            <v>39447</v>
          </cell>
        </row>
        <row r="675">
          <cell r="B675" t="str">
            <v>XR2102</v>
          </cell>
          <cell r="C675">
            <v>39447</v>
          </cell>
        </row>
        <row r="676">
          <cell r="B676" t="str">
            <v>XR2102</v>
          </cell>
          <cell r="C676">
            <v>39447</v>
          </cell>
        </row>
        <row r="677">
          <cell r="B677" t="str">
            <v>XR2102</v>
          </cell>
          <cell r="C677">
            <v>39447</v>
          </cell>
        </row>
        <row r="678">
          <cell r="B678" t="str">
            <v>XR2102</v>
          </cell>
          <cell r="C678">
            <v>39447</v>
          </cell>
        </row>
        <row r="679">
          <cell r="B679" t="str">
            <v>XR2103</v>
          </cell>
          <cell r="C679">
            <v>39447</v>
          </cell>
        </row>
        <row r="680">
          <cell r="B680" t="str">
            <v>XR2103</v>
          </cell>
          <cell r="C680">
            <v>39447</v>
          </cell>
        </row>
        <row r="681">
          <cell r="B681" t="str">
            <v>XR2103</v>
          </cell>
          <cell r="C681">
            <v>39447</v>
          </cell>
        </row>
        <row r="682">
          <cell r="B682" t="str">
            <v>XR2103</v>
          </cell>
          <cell r="C682">
            <v>39447</v>
          </cell>
        </row>
        <row r="683">
          <cell r="B683" t="str">
            <v>XR2103</v>
          </cell>
          <cell r="C683">
            <v>39447</v>
          </cell>
        </row>
        <row r="684">
          <cell r="B684" t="str">
            <v>XR2103</v>
          </cell>
          <cell r="C684">
            <v>39447</v>
          </cell>
        </row>
        <row r="685">
          <cell r="B685" t="str">
            <v>XR2103</v>
          </cell>
          <cell r="C685">
            <v>39447</v>
          </cell>
        </row>
        <row r="686">
          <cell r="B686" t="str">
            <v>XR2103</v>
          </cell>
          <cell r="C686">
            <v>39447</v>
          </cell>
        </row>
        <row r="687">
          <cell r="B687" t="str">
            <v>XR2103</v>
          </cell>
          <cell r="C687">
            <v>39447</v>
          </cell>
        </row>
        <row r="688">
          <cell r="B688" t="str">
            <v>XR2103</v>
          </cell>
          <cell r="C688">
            <v>39447</v>
          </cell>
        </row>
        <row r="689">
          <cell r="B689" t="str">
            <v>XR2103</v>
          </cell>
          <cell r="C689">
            <v>39447</v>
          </cell>
        </row>
        <row r="690">
          <cell r="B690" t="str">
            <v>XR2103</v>
          </cell>
          <cell r="C690">
            <v>39447</v>
          </cell>
        </row>
        <row r="691">
          <cell r="B691" t="str">
            <v>XR2103</v>
          </cell>
          <cell r="C691">
            <v>39447</v>
          </cell>
        </row>
        <row r="692">
          <cell r="B692" t="str">
            <v>XR2103</v>
          </cell>
          <cell r="C692">
            <v>39447</v>
          </cell>
        </row>
        <row r="693">
          <cell r="B693" t="str">
            <v>XR2103</v>
          </cell>
          <cell r="C693">
            <v>39447</v>
          </cell>
        </row>
        <row r="694">
          <cell r="B694" t="str">
            <v>XR2103</v>
          </cell>
          <cell r="C694">
            <v>39447</v>
          </cell>
        </row>
        <row r="695">
          <cell r="B695" t="str">
            <v>XR2103</v>
          </cell>
          <cell r="C695">
            <v>39440</v>
          </cell>
        </row>
        <row r="696">
          <cell r="B696" t="str">
            <v>XR2103</v>
          </cell>
          <cell r="C696">
            <v>39440</v>
          </cell>
        </row>
        <row r="697">
          <cell r="B697" t="str">
            <v>XR2103</v>
          </cell>
          <cell r="C697">
            <v>39440</v>
          </cell>
        </row>
        <row r="698">
          <cell r="B698" t="str">
            <v>XR2103</v>
          </cell>
          <cell r="C698">
            <v>39440</v>
          </cell>
        </row>
        <row r="699">
          <cell r="B699" t="str">
            <v>XR2103</v>
          </cell>
          <cell r="C699">
            <v>39401</v>
          </cell>
        </row>
        <row r="700">
          <cell r="B700" t="str">
            <v>XR2103</v>
          </cell>
          <cell r="C700">
            <v>39401</v>
          </cell>
        </row>
        <row r="701">
          <cell r="B701" t="str">
            <v>XR2104</v>
          </cell>
          <cell r="C701">
            <v>39447</v>
          </cell>
        </row>
        <row r="702">
          <cell r="B702" t="str">
            <v>XR2105</v>
          </cell>
          <cell r="C702">
            <v>39447</v>
          </cell>
        </row>
        <row r="703">
          <cell r="B703" t="str">
            <v>XR2105</v>
          </cell>
          <cell r="C703">
            <v>39426</v>
          </cell>
        </row>
        <row r="704">
          <cell r="B704" t="str">
            <v>XR2105</v>
          </cell>
          <cell r="C704">
            <v>39407</v>
          </cell>
        </row>
        <row r="705">
          <cell r="B705" t="str">
            <v>XR2106</v>
          </cell>
          <cell r="C705">
            <v>39447</v>
          </cell>
        </row>
        <row r="706">
          <cell r="B706" t="str">
            <v>XR2106</v>
          </cell>
          <cell r="C706">
            <v>39447</v>
          </cell>
        </row>
        <row r="707">
          <cell r="B707" t="str">
            <v>XR2106</v>
          </cell>
          <cell r="C707">
            <v>39447</v>
          </cell>
        </row>
        <row r="708">
          <cell r="B708" t="str">
            <v>XR2106</v>
          </cell>
          <cell r="C708">
            <v>39447</v>
          </cell>
        </row>
        <row r="709">
          <cell r="B709" t="str">
            <v>XR2106</v>
          </cell>
          <cell r="C709">
            <v>39447</v>
          </cell>
        </row>
        <row r="710">
          <cell r="B710" t="str">
            <v>XR2106</v>
          </cell>
          <cell r="C710">
            <v>39393</v>
          </cell>
        </row>
        <row r="711">
          <cell r="B711" t="str">
            <v>XR2107</v>
          </cell>
          <cell r="C711">
            <v>39447</v>
          </cell>
        </row>
        <row r="712">
          <cell r="B712" t="str">
            <v>XR2107</v>
          </cell>
          <cell r="C712">
            <v>39447</v>
          </cell>
        </row>
        <row r="713">
          <cell r="B713" t="str">
            <v>XR2107</v>
          </cell>
          <cell r="C713">
            <v>39447</v>
          </cell>
        </row>
        <row r="714">
          <cell r="B714" t="str">
            <v>XR2201</v>
          </cell>
          <cell r="C714">
            <v>39392</v>
          </cell>
        </row>
        <row r="715">
          <cell r="B715" t="str">
            <v>XR2201</v>
          </cell>
          <cell r="C715">
            <v>39392</v>
          </cell>
        </row>
        <row r="716">
          <cell r="B716" t="str">
            <v>XR2201</v>
          </cell>
          <cell r="C716">
            <v>39392</v>
          </cell>
        </row>
        <row r="717">
          <cell r="B717" t="str">
            <v>XR2201</v>
          </cell>
          <cell r="C717">
            <v>39380</v>
          </cell>
        </row>
        <row r="718">
          <cell r="B718" t="str">
            <v>XR2202</v>
          </cell>
          <cell r="C718">
            <v>39447</v>
          </cell>
        </row>
        <row r="719">
          <cell r="B719" t="str">
            <v>XR2202</v>
          </cell>
          <cell r="C719">
            <v>39443</v>
          </cell>
        </row>
        <row r="720">
          <cell r="B720" t="str">
            <v>XR2203</v>
          </cell>
          <cell r="C720">
            <v>39447</v>
          </cell>
        </row>
        <row r="721">
          <cell r="B721" t="str">
            <v>XR2203</v>
          </cell>
          <cell r="C721">
            <v>39447</v>
          </cell>
        </row>
        <row r="722">
          <cell r="B722" t="str">
            <v>XR2203</v>
          </cell>
          <cell r="C722">
            <v>39447</v>
          </cell>
        </row>
        <row r="723">
          <cell r="B723" t="str">
            <v>XR2203</v>
          </cell>
          <cell r="C723">
            <v>39443</v>
          </cell>
        </row>
        <row r="724">
          <cell r="B724" t="str">
            <v>XR2204</v>
          </cell>
          <cell r="C724">
            <v>39447</v>
          </cell>
        </row>
        <row r="725">
          <cell r="B725" t="str">
            <v>XR2204</v>
          </cell>
          <cell r="C725">
            <v>39447</v>
          </cell>
        </row>
        <row r="726">
          <cell r="B726" t="str">
            <v>XR2204</v>
          </cell>
          <cell r="C726">
            <v>39447</v>
          </cell>
        </row>
        <row r="727">
          <cell r="B727" t="str">
            <v>XR2204</v>
          </cell>
          <cell r="C727">
            <v>39435</v>
          </cell>
        </row>
        <row r="728">
          <cell r="B728" t="str">
            <v>XR2204</v>
          </cell>
          <cell r="C728">
            <v>39433</v>
          </cell>
        </row>
        <row r="729">
          <cell r="B729" t="str">
            <v>XR2204</v>
          </cell>
          <cell r="C729">
            <v>39426</v>
          </cell>
        </row>
        <row r="730">
          <cell r="B730" t="str">
            <v>XR2204</v>
          </cell>
          <cell r="C730">
            <v>39395</v>
          </cell>
        </row>
        <row r="731">
          <cell r="B731" t="str">
            <v>XR2204</v>
          </cell>
          <cell r="C731">
            <v>39388</v>
          </cell>
        </row>
        <row r="732">
          <cell r="B732" t="str">
            <v>XR2204</v>
          </cell>
          <cell r="C732">
            <v>39371</v>
          </cell>
        </row>
        <row r="733">
          <cell r="B733" t="str">
            <v>XR2204</v>
          </cell>
          <cell r="C733">
            <v>39364</v>
          </cell>
        </row>
        <row r="734">
          <cell r="B734" t="str">
            <v>XR2204</v>
          </cell>
          <cell r="C734">
            <v>39358</v>
          </cell>
        </row>
        <row r="735">
          <cell r="B735" t="str">
            <v>XR2204</v>
          </cell>
          <cell r="C735">
            <v>39358</v>
          </cell>
        </row>
        <row r="736">
          <cell r="B736" t="str">
            <v>XR2204</v>
          </cell>
          <cell r="C736">
            <v>39358</v>
          </cell>
        </row>
        <row r="737">
          <cell r="B737" t="str">
            <v>XR2205</v>
          </cell>
          <cell r="C737">
            <v>39447</v>
          </cell>
        </row>
        <row r="738">
          <cell r="B738" t="str">
            <v>XR2205</v>
          </cell>
          <cell r="C738">
            <v>39447</v>
          </cell>
        </row>
        <row r="739">
          <cell r="B739" t="str">
            <v>XR2205</v>
          </cell>
          <cell r="C739">
            <v>39447</v>
          </cell>
        </row>
        <row r="740">
          <cell r="B740" t="str">
            <v>XR2205</v>
          </cell>
          <cell r="C740">
            <v>39443</v>
          </cell>
        </row>
        <row r="741">
          <cell r="B741" t="str">
            <v>XR2205</v>
          </cell>
          <cell r="C741">
            <v>39435</v>
          </cell>
        </row>
        <row r="742">
          <cell r="B742" t="str">
            <v>XR2205</v>
          </cell>
          <cell r="C742">
            <v>39433</v>
          </cell>
        </row>
        <row r="743">
          <cell r="B743" t="str">
            <v>XR2205</v>
          </cell>
          <cell r="C743">
            <v>39426</v>
          </cell>
        </row>
        <row r="744">
          <cell r="B744" t="str">
            <v>XR2205</v>
          </cell>
          <cell r="C744">
            <v>39395</v>
          </cell>
        </row>
        <row r="745">
          <cell r="B745" t="str">
            <v>XR2205</v>
          </cell>
          <cell r="C745">
            <v>39388</v>
          </cell>
        </row>
        <row r="746">
          <cell r="B746" t="str">
            <v>XR2205</v>
          </cell>
          <cell r="C746">
            <v>39371</v>
          </cell>
        </row>
        <row r="747">
          <cell r="B747" t="str">
            <v>XR2205</v>
          </cell>
          <cell r="C747">
            <v>39364</v>
          </cell>
        </row>
        <row r="748">
          <cell r="B748" t="str">
            <v>XR2205</v>
          </cell>
          <cell r="C748">
            <v>39358</v>
          </cell>
        </row>
        <row r="749">
          <cell r="B749" t="str">
            <v>XR2205</v>
          </cell>
          <cell r="C749">
            <v>39358</v>
          </cell>
        </row>
        <row r="750">
          <cell r="B750" t="str">
            <v>XR2205</v>
          </cell>
          <cell r="C750">
            <v>39358</v>
          </cell>
        </row>
        <row r="751">
          <cell r="B751" t="str">
            <v>XR2206</v>
          </cell>
          <cell r="C751">
            <v>39447</v>
          </cell>
        </row>
        <row r="752">
          <cell r="B752" t="str">
            <v>XR2206</v>
          </cell>
          <cell r="C752">
            <v>39447</v>
          </cell>
        </row>
        <row r="753">
          <cell r="B753" t="str">
            <v>XR2206</v>
          </cell>
          <cell r="C753">
            <v>39428</v>
          </cell>
        </row>
        <row r="754">
          <cell r="B754" t="str">
            <v>XR2206</v>
          </cell>
          <cell r="C754">
            <v>39423</v>
          </cell>
        </row>
        <row r="755">
          <cell r="B755" t="str">
            <v>XR2206</v>
          </cell>
          <cell r="C755">
            <v>39412</v>
          </cell>
        </row>
        <row r="756">
          <cell r="B756" t="str">
            <v>XR2206</v>
          </cell>
          <cell r="C756">
            <v>39394</v>
          </cell>
        </row>
        <row r="757">
          <cell r="B757" t="str">
            <v>XR2206</v>
          </cell>
          <cell r="C757">
            <v>39394</v>
          </cell>
        </row>
        <row r="758">
          <cell r="B758" t="str">
            <v>XR2206</v>
          </cell>
          <cell r="C758">
            <v>39394</v>
          </cell>
        </row>
        <row r="759">
          <cell r="B759" t="str">
            <v>XR2206</v>
          </cell>
          <cell r="C759">
            <v>39393</v>
          </cell>
        </row>
        <row r="760">
          <cell r="B760" t="str">
            <v>XR2206</v>
          </cell>
          <cell r="C760">
            <v>39393</v>
          </cell>
        </row>
        <row r="761">
          <cell r="B761" t="str">
            <v>XR2206</v>
          </cell>
          <cell r="C761">
            <v>39393</v>
          </cell>
        </row>
        <row r="762">
          <cell r="B762" t="str">
            <v>XR2206</v>
          </cell>
          <cell r="C762">
            <v>39393</v>
          </cell>
        </row>
        <row r="763">
          <cell r="B763" t="str">
            <v>XR2206</v>
          </cell>
          <cell r="C763">
            <v>39393</v>
          </cell>
        </row>
        <row r="764">
          <cell r="B764" t="str">
            <v>XR2206</v>
          </cell>
          <cell r="C764">
            <v>39393</v>
          </cell>
        </row>
        <row r="765">
          <cell r="B765" t="str">
            <v>XR2206</v>
          </cell>
          <cell r="C765">
            <v>39359</v>
          </cell>
        </row>
        <row r="766">
          <cell r="B766" t="str">
            <v>XR2207</v>
          </cell>
          <cell r="C766">
            <v>39447</v>
          </cell>
        </row>
        <row r="767">
          <cell r="B767" t="str">
            <v>XR2207</v>
          </cell>
          <cell r="C767">
            <v>39447</v>
          </cell>
        </row>
        <row r="768">
          <cell r="B768" t="str">
            <v>XR2207</v>
          </cell>
          <cell r="C768">
            <v>39447</v>
          </cell>
        </row>
        <row r="769">
          <cell r="B769" t="str">
            <v>XR2207</v>
          </cell>
          <cell r="C769">
            <v>39447</v>
          </cell>
        </row>
        <row r="770">
          <cell r="B770" t="str">
            <v>XR2207</v>
          </cell>
          <cell r="C770">
            <v>39447</v>
          </cell>
        </row>
        <row r="771">
          <cell r="B771" t="str">
            <v>XR2207</v>
          </cell>
          <cell r="C771">
            <v>39447</v>
          </cell>
        </row>
        <row r="772">
          <cell r="B772" t="str">
            <v>XR2207</v>
          </cell>
          <cell r="C772">
            <v>39447</v>
          </cell>
        </row>
        <row r="773">
          <cell r="B773" t="str">
            <v>XR2207</v>
          </cell>
          <cell r="C773">
            <v>39443</v>
          </cell>
        </row>
        <row r="774">
          <cell r="B774" t="str">
            <v>XR2207</v>
          </cell>
          <cell r="C774">
            <v>39428</v>
          </cell>
        </row>
        <row r="775">
          <cell r="B775" t="str">
            <v>XR2207</v>
          </cell>
          <cell r="C775">
            <v>39423</v>
          </cell>
        </row>
        <row r="776">
          <cell r="B776" t="str">
            <v>XR2207</v>
          </cell>
          <cell r="C776">
            <v>39412</v>
          </cell>
        </row>
        <row r="777">
          <cell r="B777" t="str">
            <v>XR2207</v>
          </cell>
          <cell r="C777">
            <v>39394</v>
          </cell>
        </row>
        <row r="778">
          <cell r="B778" t="str">
            <v>XR2207</v>
          </cell>
          <cell r="C778">
            <v>39394</v>
          </cell>
        </row>
        <row r="779">
          <cell r="B779" t="str">
            <v>XR2207</v>
          </cell>
          <cell r="C779">
            <v>39394</v>
          </cell>
        </row>
        <row r="780">
          <cell r="B780" t="str">
            <v>XR2207</v>
          </cell>
          <cell r="C780">
            <v>39393</v>
          </cell>
        </row>
        <row r="781">
          <cell r="B781" t="str">
            <v>XR2207</v>
          </cell>
          <cell r="C781">
            <v>39393</v>
          </cell>
        </row>
        <row r="782">
          <cell r="B782" t="str">
            <v>XR2207</v>
          </cell>
          <cell r="C782">
            <v>39393</v>
          </cell>
        </row>
        <row r="783">
          <cell r="B783" t="str">
            <v>XR2207</v>
          </cell>
          <cell r="C783">
            <v>39393</v>
          </cell>
        </row>
        <row r="784">
          <cell r="B784" t="str">
            <v>XR2207</v>
          </cell>
          <cell r="C784">
            <v>39393</v>
          </cell>
        </row>
        <row r="785">
          <cell r="B785" t="str">
            <v>XR2207</v>
          </cell>
          <cell r="C785">
            <v>39393</v>
          </cell>
        </row>
        <row r="786">
          <cell r="B786" t="str">
            <v>XR2207</v>
          </cell>
          <cell r="C786">
            <v>39359</v>
          </cell>
        </row>
        <row r="787">
          <cell r="B787" t="str">
            <v>XR2208</v>
          </cell>
          <cell r="C787">
            <v>39447</v>
          </cell>
        </row>
        <row r="788">
          <cell r="B788" t="str">
            <v>XR2208</v>
          </cell>
          <cell r="C788">
            <v>39447</v>
          </cell>
        </row>
        <row r="789">
          <cell r="B789" t="str">
            <v>XR2208</v>
          </cell>
          <cell r="C789">
            <v>39447</v>
          </cell>
        </row>
        <row r="790">
          <cell r="B790" t="str">
            <v>XR2208</v>
          </cell>
          <cell r="C790">
            <v>39447</v>
          </cell>
        </row>
        <row r="791">
          <cell r="B791" t="str">
            <v>XR2208</v>
          </cell>
          <cell r="C791">
            <v>39447</v>
          </cell>
        </row>
        <row r="792">
          <cell r="B792" t="str">
            <v>XR2208</v>
          </cell>
          <cell r="C792">
            <v>39447</v>
          </cell>
        </row>
        <row r="793">
          <cell r="B793" t="str">
            <v>XR2208</v>
          </cell>
          <cell r="C793">
            <v>39444</v>
          </cell>
        </row>
        <row r="794">
          <cell r="B794" t="str">
            <v>XR2208</v>
          </cell>
          <cell r="C794">
            <v>39433</v>
          </cell>
        </row>
        <row r="795">
          <cell r="B795" t="str">
            <v>XR2208</v>
          </cell>
          <cell r="C795">
            <v>39433</v>
          </cell>
        </row>
        <row r="796">
          <cell r="B796" t="str">
            <v>XR2208</v>
          </cell>
          <cell r="C796">
            <v>39427</v>
          </cell>
        </row>
        <row r="797">
          <cell r="B797" t="str">
            <v>XR2208</v>
          </cell>
          <cell r="C797">
            <v>39407</v>
          </cell>
        </row>
        <row r="798">
          <cell r="B798" t="str">
            <v>XR2208</v>
          </cell>
          <cell r="C798">
            <v>39406</v>
          </cell>
        </row>
        <row r="799">
          <cell r="B799" t="str">
            <v>XR2208</v>
          </cell>
          <cell r="C799">
            <v>39401</v>
          </cell>
        </row>
        <row r="800">
          <cell r="B800" t="str">
            <v>XR2208</v>
          </cell>
          <cell r="C800">
            <v>39395</v>
          </cell>
        </row>
        <row r="801">
          <cell r="B801" t="str">
            <v>XR2208</v>
          </cell>
          <cell r="C801">
            <v>39378</v>
          </cell>
        </row>
        <row r="802">
          <cell r="B802" t="str">
            <v>XR2208</v>
          </cell>
          <cell r="C802">
            <v>39377</v>
          </cell>
        </row>
        <row r="803">
          <cell r="B803" t="str">
            <v>XR2208</v>
          </cell>
          <cell r="C803">
            <v>39366</v>
          </cell>
        </row>
        <row r="804">
          <cell r="B804" t="str">
            <v>XR2209</v>
          </cell>
          <cell r="C804">
            <v>39447</v>
          </cell>
        </row>
        <row r="805">
          <cell r="B805" t="str">
            <v>XR2209</v>
          </cell>
          <cell r="C805">
            <v>39447</v>
          </cell>
        </row>
        <row r="806">
          <cell r="B806" t="str">
            <v>XR2209</v>
          </cell>
          <cell r="C806">
            <v>39447</v>
          </cell>
        </row>
        <row r="807">
          <cell r="B807" t="str">
            <v>XR2209</v>
          </cell>
          <cell r="C807">
            <v>39447</v>
          </cell>
        </row>
        <row r="808">
          <cell r="B808" t="str">
            <v>XR2209</v>
          </cell>
          <cell r="C808">
            <v>39447</v>
          </cell>
        </row>
        <row r="809">
          <cell r="B809" t="str">
            <v>XR2209</v>
          </cell>
          <cell r="C809">
            <v>39447</v>
          </cell>
        </row>
        <row r="810">
          <cell r="B810" t="str">
            <v>XR2209</v>
          </cell>
          <cell r="C810">
            <v>39447</v>
          </cell>
        </row>
        <row r="811">
          <cell r="B811" t="str">
            <v>XR2209</v>
          </cell>
          <cell r="C811">
            <v>39444</v>
          </cell>
        </row>
        <row r="812">
          <cell r="B812" t="str">
            <v>XR2209</v>
          </cell>
          <cell r="C812">
            <v>39443</v>
          </cell>
        </row>
        <row r="813">
          <cell r="B813" t="str">
            <v>XR2209</v>
          </cell>
          <cell r="C813">
            <v>39433</v>
          </cell>
        </row>
        <row r="814">
          <cell r="B814" t="str">
            <v>XR2209</v>
          </cell>
          <cell r="C814">
            <v>39433</v>
          </cell>
        </row>
        <row r="815">
          <cell r="B815" t="str">
            <v>XR2209</v>
          </cell>
          <cell r="C815">
            <v>39427</v>
          </cell>
        </row>
        <row r="816">
          <cell r="B816" t="str">
            <v>XR2209</v>
          </cell>
          <cell r="C816">
            <v>39407</v>
          </cell>
        </row>
        <row r="817">
          <cell r="B817" t="str">
            <v>XR2209</v>
          </cell>
          <cell r="C817">
            <v>39406</v>
          </cell>
        </row>
        <row r="818">
          <cell r="B818" t="str">
            <v>XR2209</v>
          </cell>
          <cell r="C818">
            <v>39401</v>
          </cell>
        </row>
        <row r="819">
          <cell r="B819" t="str">
            <v>XR2209</v>
          </cell>
          <cell r="C819">
            <v>39395</v>
          </cell>
        </row>
        <row r="820">
          <cell r="B820" t="str">
            <v>XR2209</v>
          </cell>
          <cell r="C820">
            <v>39378</v>
          </cell>
        </row>
        <row r="821">
          <cell r="B821" t="str">
            <v>XR2209</v>
          </cell>
          <cell r="C821">
            <v>39377</v>
          </cell>
        </row>
        <row r="822">
          <cell r="B822" t="str">
            <v>XR2209</v>
          </cell>
          <cell r="C822">
            <v>39366</v>
          </cell>
        </row>
        <row r="823">
          <cell r="B823" t="str">
            <v>XR2210</v>
          </cell>
          <cell r="C823">
            <v>39447</v>
          </cell>
        </row>
        <row r="824">
          <cell r="B824" t="str">
            <v>XR2210</v>
          </cell>
          <cell r="C824">
            <v>39447</v>
          </cell>
        </row>
        <row r="825">
          <cell r="B825" t="str">
            <v>XR2210</v>
          </cell>
          <cell r="C825">
            <v>39447</v>
          </cell>
        </row>
        <row r="826">
          <cell r="B826" t="str">
            <v>XR2210</v>
          </cell>
          <cell r="C826">
            <v>39447</v>
          </cell>
        </row>
        <row r="827">
          <cell r="B827" t="str">
            <v>XR2210</v>
          </cell>
          <cell r="C827">
            <v>39447</v>
          </cell>
        </row>
        <row r="828">
          <cell r="B828" t="str">
            <v>XR2210</v>
          </cell>
          <cell r="C828">
            <v>39447</v>
          </cell>
        </row>
        <row r="829">
          <cell r="B829" t="str">
            <v>XR2210</v>
          </cell>
          <cell r="C829">
            <v>39447</v>
          </cell>
        </row>
        <row r="830">
          <cell r="B830" t="str">
            <v>XR2210</v>
          </cell>
          <cell r="C830">
            <v>39447</v>
          </cell>
        </row>
        <row r="831">
          <cell r="B831" t="str">
            <v>XR2210</v>
          </cell>
          <cell r="C831">
            <v>39447</v>
          </cell>
        </row>
        <row r="832">
          <cell r="B832" t="str">
            <v>XR2210</v>
          </cell>
          <cell r="C832">
            <v>39447</v>
          </cell>
        </row>
        <row r="833">
          <cell r="B833" t="str">
            <v>XR2210</v>
          </cell>
          <cell r="C833">
            <v>39447</v>
          </cell>
        </row>
        <row r="834">
          <cell r="B834" t="str">
            <v>XR2210</v>
          </cell>
          <cell r="C834">
            <v>39447</v>
          </cell>
        </row>
        <row r="835">
          <cell r="B835" t="str">
            <v>XR2210</v>
          </cell>
          <cell r="C835">
            <v>39447</v>
          </cell>
        </row>
        <row r="836">
          <cell r="B836" t="str">
            <v>XR2210</v>
          </cell>
          <cell r="C836">
            <v>39444</v>
          </cell>
        </row>
        <row r="837">
          <cell r="B837" t="str">
            <v>XR2210</v>
          </cell>
          <cell r="C837">
            <v>39443</v>
          </cell>
        </row>
        <row r="838">
          <cell r="B838" t="str">
            <v>XR2210</v>
          </cell>
          <cell r="C838">
            <v>39435</v>
          </cell>
        </row>
        <row r="839">
          <cell r="B839" t="str">
            <v>XR2210</v>
          </cell>
          <cell r="C839">
            <v>39433</v>
          </cell>
        </row>
        <row r="840">
          <cell r="B840" t="str">
            <v>XR2210</v>
          </cell>
          <cell r="C840">
            <v>39433</v>
          </cell>
        </row>
        <row r="841">
          <cell r="B841" t="str">
            <v>XR2210</v>
          </cell>
          <cell r="C841">
            <v>39433</v>
          </cell>
        </row>
        <row r="842">
          <cell r="B842" t="str">
            <v>XR2210</v>
          </cell>
          <cell r="C842">
            <v>39428</v>
          </cell>
        </row>
        <row r="843">
          <cell r="B843" t="str">
            <v>XR2210</v>
          </cell>
          <cell r="C843">
            <v>39427</v>
          </cell>
        </row>
        <row r="844">
          <cell r="B844" t="str">
            <v>XR2210</v>
          </cell>
          <cell r="C844">
            <v>39426</v>
          </cell>
        </row>
        <row r="845">
          <cell r="B845" t="str">
            <v>XR2210</v>
          </cell>
          <cell r="C845">
            <v>39423</v>
          </cell>
        </row>
        <row r="846">
          <cell r="B846" t="str">
            <v>XR2210</v>
          </cell>
          <cell r="C846">
            <v>39412</v>
          </cell>
        </row>
        <row r="847">
          <cell r="B847" t="str">
            <v>XR2210</v>
          </cell>
          <cell r="C847">
            <v>39407</v>
          </cell>
        </row>
        <row r="848">
          <cell r="B848" t="str">
            <v>XR2210</v>
          </cell>
          <cell r="C848">
            <v>39406</v>
          </cell>
        </row>
        <row r="849">
          <cell r="B849" t="str">
            <v>XR2210</v>
          </cell>
          <cell r="C849">
            <v>39401</v>
          </cell>
        </row>
        <row r="850">
          <cell r="B850" t="str">
            <v>XR2210</v>
          </cell>
          <cell r="C850">
            <v>39395</v>
          </cell>
        </row>
        <row r="851">
          <cell r="B851" t="str">
            <v>XR2210</v>
          </cell>
          <cell r="C851">
            <v>39395</v>
          </cell>
        </row>
        <row r="852">
          <cell r="B852" t="str">
            <v>XR2210</v>
          </cell>
          <cell r="C852">
            <v>39394</v>
          </cell>
        </row>
        <row r="853">
          <cell r="B853" t="str">
            <v>XR2210</v>
          </cell>
          <cell r="C853">
            <v>39394</v>
          </cell>
        </row>
        <row r="854">
          <cell r="B854" t="str">
            <v>XR2210</v>
          </cell>
          <cell r="C854">
            <v>39394</v>
          </cell>
        </row>
        <row r="855">
          <cell r="B855" t="str">
            <v>XR2210</v>
          </cell>
          <cell r="C855">
            <v>39393</v>
          </cell>
        </row>
        <row r="856">
          <cell r="B856" t="str">
            <v>XR2210</v>
          </cell>
          <cell r="C856">
            <v>39393</v>
          </cell>
        </row>
        <row r="857">
          <cell r="B857" t="str">
            <v>XR2210</v>
          </cell>
          <cell r="C857">
            <v>39393</v>
          </cell>
        </row>
        <row r="858">
          <cell r="B858" t="str">
            <v>XR2210</v>
          </cell>
          <cell r="C858">
            <v>39393</v>
          </cell>
        </row>
        <row r="859">
          <cell r="B859" t="str">
            <v>XR2210</v>
          </cell>
          <cell r="C859">
            <v>39393</v>
          </cell>
        </row>
        <row r="860">
          <cell r="B860" t="str">
            <v>XR2210</v>
          </cell>
          <cell r="C860">
            <v>39393</v>
          </cell>
        </row>
        <row r="861">
          <cell r="B861" t="str">
            <v>XR2210</v>
          </cell>
          <cell r="C861">
            <v>39388</v>
          </cell>
        </row>
        <row r="862">
          <cell r="B862" t="str">
            <v>XR2210</v>
          </cell>
          <cell r="C862">
            <v>39378</v>
          </cell>
        </row>
        <row r="863">
          <cell r="B863" t="str">
            <v>XR2210</v>
          </cell>
          <cell r="C863">
            <v>39377</v>
          </cell>
        </row>
        <row r="864">
          <cell r="B864" t="str">
            <v>XR2210</v>
          </cell>
          <cell r="C864">
            <v>39371</v>
          </cell>
        </row>
        <row r="865">
          <cell r="B865" t="str">
            <v>XR2210</v>
          </cell>
          <cell r="C865">
            <v>39366</v>
          </cell>
        </row>
        <row r="866">
          <cell r="B866" t="str">
            <v>XR2210</v>
          </cell>
          <cell r="C866">
            <v>39364</v>
          </cell>
        </row>
        <row r="867">
          <cell r="B867" t="str">
            <v>XR2210</v>
          </cell>
          <cell r="C867">
            <v>39359</v>
          </cell>
        </row>
        <row r="868">
          <cell r="B868" t="str">
            <v>XR2210</v>
          </cell>
          <cell r="C868">
            <v>39358</v>
          </cell>
        </row>
        <row r="869">
          <cell r="B869" t="str">
            <v>XR2210</v>
          </cell>
          <cell r="C869">
            <v>39358</v>
          </cell>
        </row>
        <row r="870">
          <cell r="B870" t="str">
            <v>XR2210</v>
          </cell>
          <cell r="C870">
            <v>39358</v>
          </cell>
        </row>
        <row r="871">
          <cell r="B871" t="str">
            <v>XR2211</v>
          </cell>
          <cell r="C871">
            <v>39447</v>
          </cell>
        </row>
        <row r="872">
          <cell r="B872" t="str">
            <v>XR2211</v>
          </cell>
          <cell r="C872">
            <v>39447</v>
          </cell>
        </row>
        <row r="873">
          <cell r="B873" t="str">
            <v>XR2211</v>
          </cell>
          <cell r="C873">
            <v>39447</v>
          </cell>
        </row>
        <row r="874">
          <cell r="B874" t="str">
            <v>XR2211</v>
          </cell>
          <cell r="C874">
            <v>39447</v>
          </cell>
        </row>
        <row r="875">
          <cell r="B875" t="str">
            <v>XR2211</v>
          </cell>
          <cell r="C875">
            <v>39447</v>
          </cell>
        </row>
        <row r="876">
          <cell r="B876" t="str">
            <v>XR2211</v>
          </cell>
          <cell r="C876">
            <v>39447</v>
          </cell>
        </row>
        <row r="877">
          <cell r="B877" t="str">
            <v>XR2211</v>
          </cell>
          <cell r="C877">
            <v>39447</v>
          </cell>
        </row>
        <row r="878">
          <cell r="B878" t="str">
            <v>XR2211</v>
          </cell>
          <cell r="C878">
            <v>39447</v>
          </cell>
        </row>
        <row r="879">
          <cell r="B879" t="str">
            <v>XR2211</v>
          </cell>
          <cell r="C879">
            <v>39447</v>
          </cell>
        </row>
        <row r="880">
          <cell r="B880" t="str">
            <v>XR2211</v>
          </cell>
          <cell r="C880">
            <v>39447</v>
          </cell>
        </row>
        <row r="881">
          <cell r="B881" t="str">
            <v>XR2211</v>
          </cell>
          <cell r="C881">
            <v>39447</v>
          </cell>
        </row>
        <row r="882">
          <cell r="B882" t="str">
            <v>XR2211</v>
          </cell>
          <cell r="C882">
            <v>39447</v>
          </cell>
        </row>
        <row r="883">
          <cell r="B883" t="str">
            <v>XR2211</v>
          </cell>
          <cell r="C883">
            <v>39447</v>
          </cell>
        </row>
        <row r="884">
          <cell r="B884" t="str">
            <v>XR2211</v>
          </cell>
          <cell r="C884">
            <v>39447</v>
          </cell>
        </row>
        <row r="885">
          <cell r="B885" t="str">
            <v>XR2211</v>
          </cell>
          <cell r="C885">
            <v>39447</v>
          </cell>
        </row>
        <row r="886">
          <cell r="B886" t="str">
            <v>XR2211</v>
          </cell>
          <cell r="C886">
            <v>39447</v>
          </cell>
        </row>
        <row r="887">
          <cell r="B887" t="str">
            <v>XR2211</v>
          </cell>
          <cell r="C887">
            <v>39447</v>
          </cell>
        </row>
        <row r="888">
          <cell r="B888" t="str">
            <v>XR2211</v>
          </cell>
          <cell r="C888">
            <v>39447</v>
          </cell>
        </row>
        <row r="889">
          <cell r="B889" t="str">
            <v>XR2211</v>
          </cell>
          <cell r="C889">
            <v>39447</v>
          </cell>
        </row>
        <row r="890">
          <cell r="B890" t="str">
            <v>XR2211</v>
          </cell>
          <cell r="C890">
            <v>39444</v>
          </cell>
        </row>
        <row r="891">
          <cell r="B891" t="str">
            <v>XR2211</v>
          </cell>
          <cell r="C891">
            <v>39443</v>
          </cell>
        </row>
        <row r="892">
          <cell r="B892" t="str">
            <v>XR2211</v>
          </cell>
          <cell r="C892">
            <v>39435</v>
          </cell>
        </row>
        <row r="893">
          <cell r="B893" t="str">
            <v>XR2211</v>
          </cell>
          <cell r="C893">
            <v>39433</v>
          </cell>
        </row>
        <row r="894">
          <cell r="B894" t="str">
            <v>XR2211</v>
          </cell>
          <cell r="C894">
            <v>39433</v>
          </cell>
        </row>
        <row r="895">
          <cell r="B895" t="str">
            <v>XR2211</v>
          </cell>
          <cell r="C895">
            <v>39433</v>
          </cell>
        </row>
        <row r="896">
          <cell r="B896" t="str">
            <v>XR2211</v>
          </cell>
          <cell r="C896">
            <v>39428</v>
          </cell>
        </row>
        <row r="897">
          <cell r="B897" t="str">
            <v>XR2211</v>
          </cell>
          <cell r="C897">
            <v>39427</v>
          </cell>
        </row>
        <row r="898">
          <cell r="B898" t="str">
            <v>XR2211</v>
          </cell>
          <cell r="C898">
            <v>39426</v>
          </cell>
        </row>
        <row r="899">
          <cell r="B899" t="str">
            <v>XR2211</v>
          </cell>
          <cell r="C899">
            <v>39423</v>
          </cell>
        </row>
        <row r="900">
          <cell r="B900" t="str">
            <v>XR2211</v>
          </cell>
          <cell r="C900">
            <v>39412</v>
          </cell>
        </row>
        <row r="901">
          <cell r="B901" t="str">
            <v>XR2211</v>
          </cell>
          <cell r="C901">
            <v>39407</v>
          </cell>
        </row>
        <row r="902">
          <cell r="B902" t="str">
            <v>XR2211</v>
          </cell>
          <cell r="C902">
            <v>39406</v>
          </cell>
        </row>
        <row r="903">
          <cell r="B903" t="str">
            <v>XR2211</v>
          </cell>
          <cell r="C903">
            <v>39401</v>
          </cell>
        </row>
        <row r="904">
          <cell r="B904" t="str">
            <v>XR2211</v>
          </cell>
          <cell r="C904">
            <v>39395</v>
          </cell>
        </row>
        <row r="905">
          <cell r="B905" t="str">
            <v>XR2211</v>
          </cell>
          <cell r="C905">
            <v>39395</v>
          </cell>
        </row>
        <row r="906">
          <cell r="B906" t="str">
            <v>XR2211</v>
          </cell>
          <cell r="C906">
            <v>39394</v>
          </cell>
        </row>
        <row r="907">
          <cell r="B907" t="str">
            <v>XR2211</v>
          </cell>
          <cell r="C907">
            <v>39394</v>
          </cell>
        </row>
        <row r="908">
          <cell r="B908" t="str">
            <v>XR2211</v>
          </cell>
          <cell r="C908">
            <v>39394</v>
          </cell>
        </row>
        <row r="909">
          <cell r="B909" t="str">
            <v>XR2211</v>
          </cell>
          <cell r="C909">
            <v>39393</v>
          </cell>
        </row>
        <row r="910">
          <cell r="B910" t="str">
            <v>XR2211</v>
          </cell>
          <cell r="C910">
            <v>39393</v>
          </cell>
        </row>
        <row r="911">
          <cell r="B911" t="str">
            <v>XR2211</v>
          </cell>
          <cell r="C911">
            <v>39393</v>
          </cell>
        </row>
        <row r="912">
          <cell r="B912" t="str">
            <v>XR2211</v>
          </cell>
          <cell r="C912">
            <v>39393</v>
          </cell>
        </row>
        <row r="913">
          <cell r="B913" t="str">
            <v>XR2211</v>
          </cell>
          <cell r="C913">
            <v>39393</v>
          </cell>
        </row>
        <row r="914">
          <cell r="B914" t="str">
            <v>XR2211</v>
          </cell>
          <cell r="C914">
            <v>39393</v>
          </cell>
        </row>
        <row r="915">
          <cell r="B915" t="str">
            <v>XR2211</v>
          </cell>
          <cell r="C915">
            <v>39388</v>
          </cell>
        </row>
        <row r="916">
          <cell r="B916" t="str">
            <v>XR2211</v>
          </cell>
          <cell r="C916">
            <v>39378</v>
          </cell>
        </row>
        <row r="917">
          <cell r="B917" t="str">
            <v>XR2211</v>
          </cell>
          <cell r="C917">
            <v>39377</v>
          </cell>
        </row>
        <row r="918">
          <cell r="B918" t="str">
            <v>XR2211</v>
          </cell>
          <cell r="C918">
            <v>39371</v>
          </cell>
        </row>
        <row r="919">
          <cell r="B919" t="str">
            <v>XR2211</v>
          </cell>
          <cell r="C919">
            <v>39366</v>
          </cell>
        </row>
        <row r="920">
          <cell r="B920" t="str">
            <v>XR2211</v>
          </cell>
          <cell r="C920">
            <v>39364</v>
          </cell>
        </row>
        <row r="921">
          <cell r="B921" t="str">
            <v>XR2211</v>
          </cell>
          <cell r="C921">
            <v>39359</v>
          </cell>
        </row>
        <row r="922">
          <cell r="B922" t="str">
            <v>XR2211</v>
          </cell>
          <cell r="C922">
            <v>39358</v>
          </cell>
        </row>
        <row r="923">
          <cell r="B923" t="str">
            <v>XR2211</v>
          </cell>
          <cell r="C923">
            <v>39358</v>
          </cell>
        </row>
        <row r="924">
          <cell r="B924" t="str">
            <v>XR2211</v>
          </cell>
          <cell r="C924">
            <v>39358</v>
          </cell>
        </row>
        <row r="925">
          <cell r="B925" t="str">
            <v>XR2301</v>
          </cell>
          <cell r="C925">
            <v>39447</v>
          </cell>
        </row>
        <row r="926">
          <cell r="B926" t="str">
            <v>XR2301</v>
          </cell>
          <cell r="C926">
            <v>39447</v>
          </cell>
        </row>
        <row r="927">
          <cell r="B927" t="str">
            <v>XR2301</v>
          </cell>
          <cell r="C927">
            <v>39447</v>
          </cell>
        </row>
        <row r="928">
          <cell r="B928" t="str">
            <v>XR2301</v>
          </cell>
          <cell r="C928">
            <v>39447</v>
          </cell>
        </row>
        <row r="929">
          <cell r="B929" t="str">
            <v>XR2301</v>
          </cell>
          <cell r="C929">
            <v>39447</v>
          </cell>
        </row>
        <row r="930">
          <cell r="B930" t="str">
            <v>XR2301</v>
          </cell>
          <cell r="C930">
            <v>39440</v>
          </cell>
        </row>
        <row r="931">
          <cell r="B931" t="str">
            <v>XR2301</v>
          </cell>
          <cell r="C931">
            <v>39440</v>
          </cell>
        </row>
        <row r="932">
          <cell r="B932" t="str">
            <v>XR2301</v>
          </cell>
          <cell r="C932">
            <v>39393</v>
          </cell>
        </row>
        <row r="933">
          <cell r="B933" t="str">
            <v>XR2403</v>
          </cell>
          <cell r="C933">
            <v>39447</v>
          </cell>
        </row>
        <row r="934">
          <cell r="B934" t="str">
            <v>XR2403</v>
          </cell>
          <cell r="C934">
            <v>39447</v>
          </cell>
        </row>
        <row r="935">
          <cell r="B935" t="str">
            <v>XR2403</v>
          </cell>
          <cell r="C935">
            <v>39447</v>
          </cell>
        </row>
        <row r="936">
          <cell r="B936" t="str">
            <v>XR2403</v>
          </cell>
          <cell r="C936">
            <v>39447</v>
          </cell>
        </row>
        <row r="937">
          <cell r="B937" t="str">
            <v>XR2403</v>
          </cell>
          <cell r="C937">
            <v>39447</v>
          </cell>
        </row>
        <row r="938">
          <cell r="B938" t="str">
            <v>XR2403</v>
          </cell>
          <cell r="C938">
            <v>39393</v>
          </cell>
        </row>
        <row r="939">
          <cell r="B939" t="str">
            <v>XR2404</v>
          </cell>
          <cell r="C939">
            <v>39447</v>
          </cell>
        </row>
        <row r="940">
          <cell r="B940" t="str">
            <v>XR2404</v>
          </cell>
          <cell r="C940">
            <v>39447</v>
          </cell>
        </row>
        <row r="941">
          <cell r="B941" t="str">
            <v>XR2404</v>
          </cell>
          <cell r="C941">
            <v>39447</v>
          </cell>
        </row>
        <row r="942">
          <cell r="B942" t="str">
            <v>XR2404</v>
          </cell>
          <cell r="C942">
            <v>39447</v>
          </cell>
        </row>
        <row r="943">
          <cell r="B943" t="str">
            <v>XR2404</v>
          </cell>
          <cell r="C943">
            <v>39447</v>
          </cell>
        </row>
        <row r="944">
          <cell r="B944" t="str">
            <v>XR2404</v>
          </cell>
          <cell r="C944">
            <v>39447</v>
          </cell>
        </row>
        <row r="945">
          <cell r="B945" t="str">
            <v>XR2404</v>
          </cell>
          <cell r="C945">
            <v>39443</v>
          </cell>
        </row>
        <row r="946">
          <cell r="B946" t="str">
            <v>XR2404</v>
          </cell>
          <cell r="C946">
            <v>39436</v>
          </cell>
        </row>
        <row r="947">
          <cell r="B947" t="str">
            <v>XR2404</v>
          </cell>
          <cell r="C947">
            <v>39436</v>
          </cell>
        </row>
        <row r="948">
          <cell r="B948" t="str">
            <v>XR2404</v>
          </cell>
          <cell r="C948">
            <v>39436</v>
          </cell>
        </row>
        <row r="949">
          <cell r="B949" t="str">
            <v>XR2404</v>
          </cell>
          <cell r="C949">
            <v>39436</v>
          </cell>
        </row>
        <row r="950">
          <cell r="B950" t="str">
            <v>XR2404</v>
          </cell>
          <cell r="C950">
            <v>39436</v>
          </cell>
        </row>
        <row r="951">
          <cell r="B951" t="str">
            <v>XR2404</v>
          </cell>
          <cell r="C951">
            <v>39436</v>
          </cell>
        </row>
        <row r="952">
          <cell r="B952" t="str">
            <v>XR2404</v>
          </cell>
          <cell r="C952">
            <v>39436</v>
          </cell>
        </row>
        <row r="953">
          <cell r="B953" t="str">
            <v>XR2404</v>
          </cell>
          <cell r="C953">
            <v>39393</v>
          </cell>
        </row>
        <row r="954">
          <cell r="B954" t="str">
            <v>XR2704</v>
          </cell>
          <cell r="C954">
            <v>39447</v>
          </cell>
        </row>
        <row r="955">
          <cell r="B955" t="str">
            <v>XR2704</v>
          </cell>
          <cell r="C955">
            <v>39447</v>
          </cell>
        </row>
        <row r="956">
          <cell r="B956" t="str">
            <v>XR2704</v>
          </cell>
          <cell r="C956">
            <v>39447</v>
          </cell>
        </row>
        <row r="957">
          <cell r="B957" t="str">
            <v>XR2704</v>
          </cell>
          <cell r="C957">
            <v>39447</v>
          </cell>
        </row>
        <row r="958">
          <cell r="B958" t="str">
            <v>XR2704</v>
          </cell>
          <cell r="C958">
            <v>39447</v>
          </cell>
        </row>
        <row r="959">
          <cell r="B959" t="str">
            <v>XR2704</v>
          </cell>
          <cell r="C959">
            <v>39393</v>
          </cell>
        </row>
        <row r="960">
          <cell r="B960" t="str">
            <v>XR3003</v>
          </cell>
          <cell r="C960">
            <v>39447</v>
          </cell>
        </row>
        <row r="961">
          <cell r="B961" t="str">
            <v>XR3003</v>
          </cell>
          <cell r="C961">
            <v>39447</v>
          </cell>
        </row>
        <row r="962">
          <cell r="B962" t="str">
            <v>XR3003</v>
          </cell>
          <cell r="C962">
            <v>39447</v>
          </cell>
        </row>
        <row r="963">
          <cell r="B963" t="str">
            <v>XR3003</v>
          </cell>
          <cell r="C963">
            <v>39443</v>
          </cell>
        </row>
        <row r="964">
          <cell r="B964" t="str">
            <v>XR3003</v>
          </cell>
          <cell r="C964">
            <v>39443</v>
          </cell>
        </row>
        <row r="965">
          <cell r="B965" t="str">
            <v>XR3003</v>
          </cell>
          <cell r="C965">
            <v>39419</v>
          </cell>
        </row>
        <row r="966">
          <cell r="B966" t="str">
            <v>XR3003</v>
          </cell>
          <cell r="C966">
            <v>39392</v>
          </cell>
        </row>
        <row r="967">
          <cell r="B967" t="str">
            <v>XR3003</v>
          </cell>
          <cell r="C967">
            <v>39385</v>
          </cell>
        </row>
        <row r="968">
          <cell r="B968" t="str">
            <v>XR3003</v>
          </cell>
          <cell r="C968">
            <v>39384</v>
          </cell>
        </row>
        <row r="969">
          <cell r="B969" t="str">
            <v>XR3003</v>
          </cell>
          <cell r="C969">
            <v>39378</v>
          </cell>
        </row>
        <row r="970">
          <cell r="B970" t="str">
            <v>XR3003</v>
          </cell>
          <cell r="C970">
            <v>39374</v>
          </cell>
        </row>
        <row r="971">
          <cell r="B971" t="str">
            <v>XR3003</v>
          </cell>
          <cell r="C971">
            <v>39357</v>
          </cell>
        </row>
        <row r="972">
          <cell r="B972" t="str">
            <v>XR3007</v>
          </cell>
          <cell r="C972">
            <v>39447</v>
          </cell>
        </row>
        <row r="973">
          <cell r="B973" t="str">
            <v>XR3007</v>
          </cell>
          <cell r="C973">
            <v>39447</v>
          </cell>
        </row>
        <row r="974">
          <cell r="B974" t="str">
            <v>XR3007</v>
          </cell>
          <cell r="C974">
            <v>39447</v>
          </cell>
        </row>
        <row r="975">
          <cell r="B975" t="str">
            <v>XR3007</v>
          </cell>
          <cell r="C975">
            <v>39412</v>
          </cell>
        </row>
        <row r="976">
          <cell r="B976" t="str">
            <v>XR3007</v>
          </cell>
          <cell r="C976">
            <v>39412</v>
          </cell>
        </row>
        <row r="977">
          <cell r="B977" t="str">
            <v>XR3007</v>
          </cell>
          <cell r="C977">
            <v>39387</v>
          </cell>
        </row>
        <row r="978">
          <cell r="B978" t="str">
            <v>XR3007</v>
          </cell>
          <cell r="C978">
            <v>39356</v>
          </cell>
        </row>
        <row r="979">
          <cell r="B979" t="str">
            <v>XR3009</v>
          </cell>
          <cell r="C979">
            <v>39447</v>
          </cell>
        </row>
        <row r="980">
          <cell r="B980" t="str">
            <v>XR3009</v>
          </cell>
          <cell r="C980">
            <v>39447</v>
          </cell>
        </row>
        <row r="981">
          <cell r="B981" t="str">
            <v>XR3012</v>
          </cell>
          <cell r="C981">
            <v>39447</v>
          </cell>
        </row>
        <row r="982">
          <cell r="B982" t="str">
            <v>XR3012</v>
          </cell>
          <cell r="C982">
            <v>39447</v>
          </cell>
        </row>
        <row r="983">
          <cell r="B983" t="str">
            <v>XR3012</v>
          </cell>
          <cell r="C983">
            <v>39447</v>
          </cell>
        </row>
        <row r="984">
          <cell r="B984" t="str">
            <v>XR3014</v>
          </cell>
          <cell r="C984">
            <v>39447</v>
          </cell>
        </row>
        <row r="985">
          <cell r="B985" t="str">
            <v>XR3014</v>
          </cell>
          <cell r="C985">
            <v>39443</v>
          </cell>
        </row>
        <row r="986">
          <cell r="B986" t="str">
            <v>XR3018</v>
          </cell>
          <cell r="C986">
            <v>39447</v>
          </cell>
        </row>
        <row r="987">
          <cell r="B987" t="str">
            <v>XR3018</v>
          </cell>
          <cell r="C987">
            <v>39447</v>
          </cell>
        </row>
        <row r="988">
          <cell r="B988" t="str">
            <v>XR3018</v>
          </cell>
          <cell r="C988">
            <v>39367</v>
          </cell>
        </row>
        <row r="989">
          <cell r="B989" t="str">
            <v>XR3019</v>
          </cell>
          <cell r="C989">
            <v>39414</v>
          </cell>
        </row>
        <row r="990">
          <cell r="B990" t="str">
            <v>XR3020</v>
          </cell>
          <cell r="C990">
            <v>39429</v>
          </cell>
        </row>
        <row r="991">
          <cell r="B991" t="str">
            <v>XR3021</v>
          </cell>
          <cell r="C991">
            <v>39429</v>
          </cell>
        </row>
        <row r="992">
          <cell r="B992" t="str">
            <v>XR3022</v>
          </cell>
          <cell r="C992">
            <v>39429</v>
          </cell>
        </row>
        <row r="993">
          <cell r="B993" t="str">
            <v>XR3023</v>
          </cell>
          <cell r="C993">
            <v>39429</v>
          </cell>
        </row>
        <row r="994">
          <cell r="B994" t="str">
            <v>XR3024</v>
          </cell>
          <cell r="C994">
            <v>39429</v>
          </cell>
        </row>
        <row r="995">
          <cell r="B995" t="str">
            <v>XR3202</v>
          </cell>
          <cell r="C995">
            <v>39447</v>
          </cell>
        </row>
        <row r="996">
          <cell r="B996" t="str">
            <v>XR3202</v>
          </cell>
          <cell r="C996">
            <v>39443</v>
          </cell>
        </row>
        <row r="997">
          <cell r="B997" t="str">
            <v>XR3212</v>
          </cell>
          <cell r="C997">
            <v>39447</v>
          </cell>
        </row>
        <row r="998">
          <cell r="B998" t="str">
            <v>XR3213</v>
          </cell>
          <cell r="C998">
            <v>39447</v>
          </cell>
        </row>
        <row r="999">
          <cell r="B999" t="str">
            <v>XR4002</v>
          </cell>
          <cell r="C999">
            <v>39447</v>
          </cell>
        </row>
        <row r="1000">
          <cell r="B1000" t="str">
            <v>XR4002</v>
          </cell>
          <cell r="C1000">
            <v>39443</v>
          </cell>
        </row>
        <row r="1001">
          <cell r="B1001" t="str">
            <v>XR4003</v>
          </cell>
          <cell r="C1001">
            <v>39447</v>
          </cell>
        </row>
        <row r="1002">
          <cell r="B1002" t="str">
            <v>XR4003</v>
          </cell>
          <cell r="C1002">
            <v>39447</v>
          </cell>
        </row>
        <row r="1003">
          <cell r="B1003" t="str">
            <v>XR4204</v>
          </cell>
          <cell r="C1003">
            <v>39380</v>
          </cell>
        </row>
        <row r="1004">
          <cell r="B1004" t="str">
            <v>XR4211</v>
          </cell>
          <cell r="C1004">
            <v>39447</v>
          </cell>
        </row>
        <row r="1005">
          <cell r="B1005" t="str">
            <v>XR4216</v>
          </cell>
          <cell r="C1005">
            <v>39447</v>
          </cell>
        </row>
        <row r="1006">
          <cell r="B1006" t="str">
            <v>XR4216</v>
          </cell>
          <cell r="C1006">
            <v>39414</v>
          </cell>
        </row>
        <row r="1007">
          <cell r="B1007" t="str">
            <v>XR4216</v>
          </cell>
          <cell r="C1007">
            <v>39392</v>
          </cell>
        </row>
        <row r="1008">
          <cell r="B1008" t="str">
            <v>XR4221</v>
          </cell>
          <cell r="C1008">
            <v>39430</v>
          </cell>
        </row>
        <row r="1009">
          <cell r="B1009" t="str">
            <v>XR4228</v>
          </cell>
          <cell r="C1009">
            <v>39386</v>
          </cell>
        </row>
        <row r="1010">
          <cell r="B1010" t="str">
            <v>XR4228</v>
          </cell>
          <cell r="C1010">
            <v>39386</v>
          </cell>
        </row>
        <row r="1011">
          <cell r="B1011" t="str">
            <v>XR6002</v>
          </cell>
          <cell r="C1011">
            <v>39447</v>
          </cell>
        </row>
        <row r="1012">
          <cell r="B1012" t="str">
            <v>XR6003</v>
          </cell>
          <cell r="C1012">
            <v>39447</v>
          </cell>
        </row>
        <row r="1013">
          <cell r="B1013" t="str">
            <v>XR6003</v>
          </cell>
          <cell r="C1013">
            <v>39447</v>
          </cell>
        </row>
        <row r="1014">
          <cell r="B1014" t="str">
            <v>XR6003</v>
          </cell>
          <cell r="C1014">
            <v>39443</v>
          </cell>
        </row>
        <row r="1015">
          <cell r="B1015" t="str">
            <v>XR6003</v>
          </cell>
          <cell r="C1015">
            <v>39421</v>
          </cell>
        </row>
        <row r="1016">
          <cell r="B1016" t="str">
            <v>XR6004</v>
          </cell>
          <cell r="C1016">
            <v>39447</v>
          </cell>
        </row>
        <row r="1017">
          <cell r="B1017" t="str">
            <v>XR6004</v>
          </cell>
          <cell r="C1017">
            <v>39447</v>
          </cell>
        </row>
        <row r="1018">
          <cell r="B1018" t="str">
            <v>XR6004</v>
          </cell>
          <cell r="C1018">
            <v>39447</v>
          </cell>
        </row>
        <row r="1019">
          <cell r="B1019" t="str">
            <v>XR6004</v>
          </cell>
          <cell r="C1019">
            <v>39443</v>
          </cell>
        </row>
        <row r="1020">
          <cell r="B1020" t="str">
            <v>XR6004</v>
          </cell>
          <cell r="C1020">
            <v>39421</v>
          </cell>
        </row>
      </sheetData>
      <sheetData sheetId="5">
        <row r="6">
          <cell r="A6" t="str">
            <v>XR6013  WATER EFFICIENCY LOAN RF</v>
          </cell>
          <cell r="E6">
            <v>2000000</v>
          </cell>
          <cell r="F6">
            <v>83911.67</v>
          </cell>
          <cell r="G6">
            <v>0</v>
          </cell>
          <cell r="H6">
            <v>0</v>
          </cell>
          <cell r="I6">
            <v>0</v>
          </cell>
          <cell r="J6">
            <v>2083911.67</v>
          </cell>
          <cell r="K6">
            <v>0</v>
          </cell>
          <cell r="L6" t="str">
            <v>XR6013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2083911.67</v>
          </cell>
          <cell r="X6">
            <v>0</v>
          </cell>
          <cell r="Y6">
            <v>2083911.67</v>
          </cell>
          <cell r="Z6">
            <v>2083911.67</v>
          </cell>
          <cell r="AA6">
            <v>2083911.67</v>
          </cell>
        </row>
        <row r="7">
          <cell r="A7" t="str">
            <v>XR6004  WASTEWATER CAPITAL</v>
          </cell>
          <cell r="E7">
            <v>154891402.12</v>
          </cell>
          <cell r="F7">
            <v>10302091.18</v>
          </cell>
          <cell r="G7">
            <v>-11655</v>
          </cell>
          <cell r="H7">
            <v>0</v>
          </cell>
          <cell r="I7">
            <v>134050798</v>
          </cell>
          <cell r="J7">
            <v>299232636.30000001</v>
          </cell>
          <cell r="K7">
            <v>114106654.68000001</v>
          </cell>
          <cell r="L7" t="str">
            <v>XR6004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299232636.30000001</v>
          </cell>
          <cell r="X7">
            <v>0</v>
          </cell>
          <cell r="Y7">
            <v>299232636.30000001</v>
          </cell>
          <cell r="Z7">
            <v>185125981.44999999</v>
          </cell>
          <cell r="AA7">
            <v>185125981.44999999</v>
          </cell>
        </row>
        <row r="8">
          <cell r="A8" t="str">
            <v>XR6003  WATER CAPITAL</v>
          </cell>
          <cell r="E8">
            <v>-3197358.78</v>
          </cell>
          <cell r="F8">
            <v>1535272.15</v>
          </cell>
          <cell r="G8">
            <v>0</v>
          </cell>
          <cell r="H8">
            <v>0</v>
          </cell>
          <cell r="I8">
            <v>134832761</v>
          </cell>
          <cell r="J8">
            <v>133170674.37</v>
          </cell>
          <cell r="K8">
            <v>124495942.72</v>
          </cell>
          <cell r="L8" t="str">
            <v>XR6003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133170674.37</v>
          </cell>
          <cell r="X8">
            <v>0</v>
          </cell>
          <cell r="Y8">
            <v>133170674.37</v>
          </cell>
          <cell r="Z8">
            <v>8674731.6299999915</v>
          </cell>
          <cell r="AA8">
            <v>8674731.6299999915</v>
          </cell>
        </row>
        <row r="9">
          <cell r="A9" t="str">
            <v>XR6002  PARKING AUTHORITY CAP  EXP  RESERVE FUND</v>
          </cell>
          <cell r="E9">
            <v>689730.21</v>
          </cell>
          <cell r="F9">
            <v>43343.83</v>
          </cell>
          <cell r="G9">
            <v>146146.6</v>
          </cell>
          <cell r="H9">
            <v>0</v>
          </cell>
          <cell r="I9">
            <v>0</v>
          </cell>
          <cell r="J9">
            <v>879220.6399999999</v>
          </cell>
          <cell r="K9">
            <v>49548.24</v>
          </cell>
          <cell r="L9" t="str">
            <v>XR6002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879220.6399999999</v>
          </cell>
          <cell r="X9">
            <v>0</v>
          </cell>
          <cell r="Y9">
            <v>879220.6399999999</v>
          </cell>
          <cell r="Z9">
            <v>829672.39999999991</v>
          </cell>
          <cell r="AA9">
            <v>829672.39999999991</v>
          </cell>
        </row>
        <row r="10">
          <cell r="A10" t="str">
            <v>XR4401  PUBLIC ACCESS DEFIBRILLATION RESERVE FD</v>
          </cell>
          <cell r="E10">
            <v>21340.06</v>
          </cell>
          <cell r="F10">
            <v>1181.57</v>
          </cell>
          <cell r="G10">
            <v>0</v>
          </cell>
          <cell r="H10">
            <v>0</v>
          </cell>
          <cell r="I10">
            <v>0</v>
          </cell>
          <cell r="J10">
            <v>22521.63</v>
          </cell>
          <cell r="K10">
            <v>0</v>
          </cell>
          <cell r="L10" t="str">
            <v>XR4401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22521.63</v>
          </cell>
          <cell r="X10">
            <v>0</v>
          </cell>
          <cell r="Y10">
            <v>22521.63</v>
          </cell>
          <cell r="Z10">
            <v>22521.63</v>
          </cell>
          <cell r="AA10">
            <v>22521.63</v>
          </cell>
        </row>
        <row r="11">
          <cell r="A11" t="str">
            <v>XR4231  ALLAN GARDENS REVITALIZATION RF</v>
          </cell>
          <cell r="E11">
            <v>0</v>
          </cell>
          <cell r="F11">
            <v>2250.65</v>
          </cell>
          <cell r="G11">
            <v>25534.45</v>
          </cell>
          <cell r="H11">
            <v>0</v>
          </cell>
          <cell r="I11">
            <v>0</v>
          </cell>
          <cell r="J11">
            <v>27785.100000000002</v>
          </cell>
          <cell r="K11">
            <v>0</v>
          </cell>
          <cell r="L11" t="str">
            <v>XR4231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27785.100000000002</v>
          </cell>
          <cell r="X11">
            <v>0</v>
          </cell>
          <cell r="Y11">
            <v>27785.100000000002</v>
          </cell>
          <cell r="Z11">
            <v>27785.100000000002</v>
          </cell>
          <cell r="AA11">
            <v>27785.100000000002</v>
          </cell>
        </row>
        <row r="12">
          <cell r="A12" t="str">
            <v>XR4230  WARD 37 WOODBINE BEACH PARK PLAYGRND RF</v>
          </cell>
          <cell r="E12">
            <v>0</v>
          </cell>
          <cell r="F12">
            <v>527.59</v>
          </cell>
          <cell r="G12">
            <v>25000</v>
          </cell>
          <cell r="H12">
            <v>0</v>
          </cell>
          <cell r="I12">
            <v>0</v>
          </cell>
          <cell r="J12">
            <v>25527.59</v>
          </cell>
          <cell r="K12">
            <v>0</v>
          </cell>
          <cell r="L12" t="str">
            <v>XR4230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25527.59</v>
          </cell>
          <cell r="X12">
            <v>0</v>
          </cell>
          <cell r="Y12">
            <v>25527.59</v>
          </cell>
          <cell r="Z12">
            <v>25527.59</v>
          </cell>
          <cell r="AA12">
            <v>25527.59</v>
          </cell>
        </row>
        <row r="13">
          <cell r="A13" t="str">
            <v>XR4228  BALFOUR PARK IMPROVEMENTS RESERVE FUND</v>
          </cell>
          <cell r="E13">
            <v>4855.34</v>
          </cell>
          <cell r="F13">
            <v>2106.75</v>
          </cell>
          <cell r="G13">
            <v>55400</v>
          </cell>
          <cell r="H13">
            <v>0</v>
          </cell>
          <cell r="I13">
            <v>0</v>
          </cell>
          <cell r="J13">
            <v>62362.09</v>
          </cell>
          <cell r="K13">
            <v>0</v>
          </cell>
          <cell r="L13" t="str">
            <v>XR4228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62362.09</v>
          </cell>
          <cell r="X13">
            <v>0</v>
          </cell>
          <cell r="Y13">
            <v>62362.09</v>
          </cell>
          <cell r="Z13">
            <v>62362.09</v>
          </cell>
          <cell r="AA13">
            <v>62362.09</v>
          </cell>
        </row>
        <row r="14">
          <cell r="A14" t="str">
            <v>XR4224  WARD 37 SKATEBRD RF</v>
          </cell>
          <cell r="E14">
            <v>11351.17</v>
          </cell>
          <cell r="F14">
            <v>628.49</v>
          </cell>
          <cell r="G14">
            <v>0</v>
          </cell>
          <cell r="H14">
            <v>0</v>
          </cell>
          <cell r="I14">
            <v>0</v>
          </cell>
          <cell r="J14">
            <v>11979.66</v>
          </cell>
          <cell r="K14">
            <v>0</v>
          </cell>
          <cell r="L14" t="str">
            <v>XR4224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11979.66</v>
          </cell>
          <cell r="X14">
            <v>0</v>
          </cell>
          <cell r="Y14">
            <v>11979.66</v>
          </cell>
          <cell r="Z14">
            <v>11979.66</v>
          </cell>
          <cell r="AA14">
            <v>11979.66</v>
          </cell>
        </row>
        <row r="15">
          <cell r="A15" t="str">
            <v>XR4222  ASHBRIDGES BAY TREATMENT PLANT SKATEBOARD PARK</v>
          </cell>
          <cell r="E15">
            <v>645.67999999999995</v>
          </cell>
          <cell r="F15">
            <v>35.74</v>
          </cell>
          <cell r="G15">
            <v>0</v>
          </cell>
          <cell r="H15">
            <v>0</v>
          </cell>
          <cell r="I15">
            <v>0</v>
          </cell>
          <cell r="J15">
            <v>681.42</v>
          </cell>
          <cell r="K15">
            <v>0</v>
          </cell>
          <cell r="L15" t="str">
            <v>XR4222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681.42</v>
          </cell>
          <cell r="X15">
            <v>0</v>
          </cell>
          <cell r="Y15">
            <v>681.42</v>
          </cell>
          <cell r="Z15">
            <v>681.42</v>
          </cell>
          <cell r="AA15">
            <v>681.42</v>
          </cell>
        </row>
        <row r="16">
          <cell r="A16" t="str">
            <v>XR4221  WABASH COMMUNITY CENTRE PROJECT RF</v>
          </cell>
          <cell r="E16">
            <v>12784.46</v>
          </cell>
          <cell r="F16">
            <v>729.57</v>
          </cell>
          <cell r="G16">
            <v>6520</v>
          </cell>
          <cell r="H16">
            <v>0</v>
          </cell>
          <cell r="I16">
            <v>0</v>
          </cell>
          <cell r="J16">
            <v>20034.03</v>
          </cell>
          <cell r="K16">
            <v>0</v>
          </cell>
          <cell r="L16" t="str">
            <v>XR4221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20034.03</v>
          </cell>
          <cell r="X16">
            <v>0</v>
          </cell>
          <cell r="Y16">
            <v>20034.03</v>
          </cell>
          <cell r="Z16">
            <v>20034.03</v>
          </cell>
          <cell r="AA16">
            <v>20034.03</v>
          </cell>
        </row>
        <row r="17">
          <cell r="A17" t="str">
            <v>XR4220  CHINESE ARCHWAY RESERVE FUND</v>
          </cell>
          <cell r="E17">
            <v>259813.86</v>
          </cell>
          <cell r="F17">
            <v>14385.16</v>
          </cell>
          <cell r="G17">
            <v>0</v>
          </cell>
          <cell r="H17">
            <v>0</v>
          </cell>
          <cell r="I17">
            <v>0</v>
          </cell>
          <cell r="J17">
            <v>274199.01999999996</v>
          </cell>
          <cell r="K17">
            <v>0</v>
          </cell>
          <cell r="L17" t="str">
            <v>XR4220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274199.01999999996</v>
          </cell>
          <cell r="X17">
            <v>0</v>
          </cell>
          <cell r="Y17">
            <v>274199.01999999996</v>
          </cell>
          <cell r="Z17">
            <v>274199.01999999996</v>
          </cell>
          <cell r="AA17">
            <v>274199.01999999996</v>
          </cell>
        </row>
        <row r="18">
          <cell r="A18" t="str">
            <v>XR4219  MUSEUM DONATION RF - GENERAL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XR4219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XR4218  MUSEUM DONATION RF - YORK MUSEUM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XR4218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XR4217  MUSEUM DONATION RF - ZION SCHOOLHOUSE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 t="str">
            <v>XR4217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XR4216  MUSEUM DONATION RF - GIBSON HOUSE</v>
          </cell>
          <cell r="E21">
            <v>3566.16</v>
          </cell>
          <cell r="F21">
            <v>226.68</v>
          </cell>
          <cell r="G21">
            <v>1757.18</v>
          </cell>
          <cell r="H21">
            <v>0</v>
          </cell>
          <cell r="I21">
            <v>0</v>
          </cell>
          <cell r="J21">
            <v>5550.0199999999995</v>
          </cell>
          <cell r="K21">
            <v>0</v>
          </cell>
          <cell r="L21" t="str">
            <v>XR4216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5550.0199999999995</v>
          </cell>
          <cell r="X21">
            <v>0</v>
          </cell>
          <cell r="Y21">
            <v>5550.0199999999995</v>
          </cell>
          <cell r="Z21">
            <v>5550.02</v>
          </cell>
          <cell r="AA21">
            <v>5550.0199999999995</v>
          </cell>
        </row>
        <row r="22">
          <cell r="A22" t="str">
            <v>XR4215  MUSEUM DONATION RF - MONTGOMERY'S INN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XR4215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XR4214  MUSEUM DONATION RF - TODMOREN MILLS MUSE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XR4214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XR4213  MUSEUM DONATION RF - SCARBOROUGH HIST MU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XR4213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XR4212  MUSEUM DONATION RF - COLLECTIONS &amp; CONSE</v>
          </cell>
          <cell r="E25">
            <v>12148.24</v>
          </cell>
          <cell r="F25">
            <v>672.63</v>
          </cell>
          <cell r="G25">
            <v>0</v>
          </cell>
          <cell r="H25">
            <v>0</v>
          </cell>
          <cell r="I25">
            <v>0</v>
          </cell>
          <cell r="J25">
            <v>12820.869999999999</v>
          </cell>
          <cell r="K25">
            <v>0</v>
          </cell>
          <cell r="L25" t="str">
            <v>XR4212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12820.869999999999</v>
          </cell>
          <cell r="X25">
            <v>0</v>
          </cell>
          <cell r="Y25">
            <v>12820.869999999999</v>
          </cell>
          <cell r="Z25">
            <v>12820.869999999999</v>
          </cell>
          <cell r="AA25">
            <v>12820.869999999999</v>
          </cell>
        </row>
        <row r="26">
          <cell r="A26" t="str">
            <v>XR4211  MUSEUM DONATION RF - MACKENZIE HOUSE</v>
          </cell>
          <cell r="E26">
            <v>0</v>
          </cell>
          <cell r="F26">
            <v>0</v>
          </cell>
          <cell r="G26">
            <v>1823</v>
          </cell>
          <cell r="H26">
            <v>0</v>
          </cell>
          <cell r="I26">
            <v>0</v>
          </cell>
          <cell r="J26">
            <v>1823</v>
          </cell>
          <cell r="K26">
            <v>0</v>
          </cell>
          <cell r="L26" t="str">
            <v>XR4211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1823</v>
          </cell>
          <cell r="X26">
            <v>0</v>
          </cell>
          <cell r="Y26">
            <v>1823</v>
          </cell>
          <cell r="Z26">
            <v>1823</v>
          </cell>
          <cell r="AA26">
            <v>1823</v>
          </cell>
        </row>
        <row r="27">
          <cell r="A27" t="str">
            <v>XR4210  MUSEUM DONATION RF - HISTORIC HOUSE &amp; GA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XR4210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XR4209  MUSEUM DONATION RF - SPADINA MUSEUM</v>
          </cell>
          <cell r="E28">
            <v>1299.95</v>
          </cell>
          <cell r="F28">
            <v>71.94</v>
          </cell>
          <cell r="G28">
            <v>0</v>
          </cell>
          <cell r="H28">
            <v>0</v>
          </cell>
          <cell r="I28">
            <v>0</v>
          </cell>
          <cell r="J28">
            <v>1371.89</v>
          </cell>
          <cell r="K28">
            <v>0</v>
          </cell>
          <cell r="L28" t="str">
            <v>XR4209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1371.89</v>
          </cell>
          <cell r="X28">
            <v>0</v>
          </cell>
          <cell r="Y28">
            <v>1371.89</v>
          </cell>
          <cell r="Z28">
            <v>1371.89</v>
          </cell>
          <cell r="AA28">
            <v>1371.89</v>
          </cell>
        </row>
        <row r="29">
          <cell r="A29" t="str">
            <v>XR4208  MUSEUM DONATION RF - COLBORNE LODGE</v>
          </cell>
          <cell r="E29">
            <v>26.43</v>
          </cell>
          <cell r="F29">
            <v>7.76</v>
          </cell>
          <cell r="G29">
            <v>356.25</v>
          </cell>
          <cell r="H29">
            <v>0</v>
          </cell>
          <cell r="I29">
            <v>0</v>
          </cell>
          <cell r="J29">
            <v>390.44</v>
          </cell>
          <cell r="K29">
            <v>0</v>
          </cell>
          <cell r="L29" t="str">
            <v>XR4208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390.44</v>
          </cell>
          <cell r="X29">
            <v>0</v>
          </cell>
          <cell r="Y29">
            <v>390.44</v>
          </cell>
          <cell r="Z29">
            <v>390.44</v>
          </cell>
          <cell r="AA29">
            <v>390.44</v>
          </cell>
        </row>
        <row r="30">
          <cell r="A30" t="str">
            <v>XR4207  MUSEUM DONATION RF - FORT YORK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XR4207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XR4205  FIRE SVCS  PUBLIC EDUCATION RESERVE FUND</v>
          </cell>
          <cell r="E31">
            <v>303799.26</v>
          </cell>
          <cell r="F31">
            <v>16820.48</v>
          </cell>
          <cell r="G31">
            <v>0</v>
          </cell>
          <cell r="H31">
            <v>0</v>
          </cell>
          <cell r="I31">
            <v>0</v>
          </cell>
          <cell r="J31">
            <v>320619.74</v>
          </cell>
          <cell r="K31">
            <v>0</v>
          </cell>
          <cell r="L31" t="str">
            <v>XR4205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320619.74</v>
          </cell>
          <cell r="X31">
            <v>0</v>
          </cell>
          <cell r="Y31">
            <v>320619.74</v>
          </cell>
          <cell r="Z31">
            <v>320619.74</v>
          </cell>
          <cell r="AA31">
            <v>320619.74</v>
          </cell>
        </row>
        <row r="32">
          <cell r="A32" t="str">
            <v>XR4204  ART ACQUISITION RESERVE FUND</v>
          </cell>
          <cell r="E32">
            <v>20439.91</v>
          </cell>
          <cell r="F32">
            <v>1023.6</v>
          </cell>
          <cell r="G32">
            <v>0</v>
          </cell>
          <cell r="H32">
            <v>0</v>
          </cell>
          <cell r="I32">
            <v>-5000</v>
          </cell>
          <cell r="J32">
            <v>16463.509999999998</v>
          </cell>
          <cell r="K32">
            <v>0</v>
          </cell>
          <cell r="L32" t="str">
            <v>XR4204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16463.509999999998</v>
          </cell>
          <cell r="X32">
            <v>0</v>
          </cell>
          <cell r="Y32">
            <v>16463.509999999998</v>
          </cell>
          <cell r="Z32">
            <v>16463.509999999998</v>
          </cell>
          <cell r="AA32">
            <v>16463.509999999998</v>
          </cell>
        </row>
        <row r="33">
          <cell r="A33" t="str">
            <v>XR4203  HIGH-LEVEL PUMPING STATION PARK RESERVE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XR4203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XR4202  GARDEN OF HOPE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XR4202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XR4201  KEW GARDENS PLAYGROUND RESERVE FUND</v>
          </cell>
          <cell r="E35">
            <v>126730.77</v>
          </cell>
          <cell r="F35">
            <v>7016.76</v>
          </cell>
          <cell r="G35">
            <v>0</v>
          </cell>
          <cell r="H35">
            <v>0</v>
          </cell>
          <cell r="I35">
            <v>0</v>
          </cell>
          <cell r="J35">
            <v>133747.53</v>
          </cell>
          <cell r="K35">
            <v>0</v>
          </cell>
          <cell r="L35" t="str">
            <v>XR4201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133747.53</v>
          </cell>
          <cell r="X35">
            <v>0</v>
          </cell>
          <cell r="Y35">
            <v>133747.53</v>
          </cell>
          <cell r="Z35">
            <v>133747.53</v>
          </cell>
          <cell r="AA35">
            <v>133747.53</v>
          </cell>
        </row>
        <row r="36">
          <cell r="A36" t="str">
            <v>XR4004  SCARB HISTORICAL MUSEUM</v>
          </cell>
          <cell r="E36">
            <v>16648.259999999998</v>
          </cell>
          <cell r="F36">
            <v>921.77</v>
          </cell>
          <cell r="G36">
            <v>0</v>
          </cell>
          <cell r="H36">
            <v>0</v>
          </cell>
          <cell r="I36">
            <v>0</v>
          </cell>
          <cell r="J36">
            <v>17570.03</v>
          </cell>
          <cell r="K36">
            <v>0</v>
          </cell>
          <cell r="L36" t="str">
            <v>XR4004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17570.03</v>
          </cell>
          <cell r="X36">
            <v>0</v>
          </cell>
          <cell r="Y36">
            <v>17570.03</v>
          </cell>
          <cell r="Z36">
            <v>17570.03</v>
          </cell>
          <cell r="AA36">
            <v>17570.03</v>
          </cell>
        </row>
        <row r="37">
          <cell r="A37" t="str">
            <v>XR4003  POLICE MUSEUM RESERVE FUND</v>
          </cell>
          <cell r="E37">
            <v>608000.09</v>
          </cell>
          <cell r="F37">
            <v>33320.480000000003</v>
          </cell>
          <cell r="G37">
            <v>0</v>
          </cell>
          <cell r="H37">
            <v>0</v>
          </cell>
          <cell r="I37">
            <v>-63000</v>
          </cell>
          <cell r="J37">
            <v>578320.56999999995</v>
          </cell>
          <cell r="K37">
            <v>0</v>
          </cell>
          <cell r="L37" t="str">
            <v>XR4003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578320.56999999995</v>
          </cell>
          <cell r="X37">
            <v>0</v>
          </cell>
          <cell r="Y37">
            <v>578320.56999999995</v>
          </cell>
          <cell r="Z37">
            <v>578320.56999999995</v>
          </cell>
          <cell r="AA37">
            <v>578320.56999999995</v>
          </cell>
        </row>
        <row r="38">
          <cell r="A38" t="str">
            <v>XR4002  PUBLIC ARTS RESERVE FUND</v>
          </cell>
          <cell r="E38">
            <v>699572.71</v>
          </cell>
          <cell r="F38">
            <v>38024.269999999997</v>
          </cell>
          <cell r="G38">
            <v>-10000</v>
          </cell>
          <cell r="H38">
            <v>0</v>
          </cell>
          <cell r="I38">
            <v>0</v>
          </cell>
          <cell r="J38">
            <v>727596.98</v>
          </cell>
          <cell r="K38">
            <v>79932.38</v>
          </cell>
          <cell r="L38" t="str">
            <v>XR4002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727596.98</v>
          </cell>
          <cell r="X38">
            <v>0</v>
          </cell>
          <cell r="Y38">
            <v>727596.98</v>
          </cell>
          <cell r="Z38">
            <v>647664.6</v>
          </cell>
          <cell r="AA38">
            <v>647664.6</v>
          </cell>
        </row>
        <row r="39">
          <cell r="A39" t="str">
            <v>XR4001  NY- EARL BALES BANDSHELL RESERVE FUND</v>
          </cell>
          <cell r="E39">
            <v>5481.26</v>
          </cell>
          <cell r="F39">
            <v>303.48</v>
          </cell>
          <cell r="G39">
            <v>0</v>
          </cell>
          <cell r="H39">
            <v>0</v>
          </cell>
          <cell r="I39">
            <v>0</v>
          </cell>
          <cell r="J39">
            <v>5784.74</v>
          </cell>
          <cell r="K39">
            <v>0</v>
          </cell>
          <cell r="L39" t="str">
            <v>XR4001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5784.74</v>
          </cell>
          <cell r="X39">
            <v>0</v>
          </cell>
          <cell r="Y39">
            <v>5784.74</v>
          </cell>
          <cell r="Z39">
            <v>5784.74</v>
          </cell>
          <cell r="AA39">
            <v>5784.74</v>
          </cell>
        </row>
        <row r="40">
          <cell r="A40" t="str">
            <v>XR3701  POLICE OMERS TYPE 3 RESERVE FUND</v>
          </cell>
          <cell r="E40">
            <v>73303045.140000001</v>
          </cell>
          <cell r="F40">
            <v>1962484.59</v>
          </cell>
          <cell r="G40">
            <v>0</v>
          </cell>
          <cell r="H40">
            <v>0</v>
          </cell>
          <cell r="I40">
            <v>0</v>
          </cell>
          <cell r="J40">
            <v>75265529.730000004</v>
          </cell>
          <cell r="K40">
            <v>0</v>
          </cell>
          <cell r="L40" t="str">
            <v>XR3701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75265529.730000004</v>
          </cell>
          <cell r="X40">
            <v>0</v>
          </cell>
          <cell r="Y40">
            <v>75265529.730000004</v>
          </cell>
          <cell r="Z40">
            <v>-0.26999999582767487</v>
          </cell>
          <cell r="AA40">
            <v>-0.26999999582767487</v>
          </cell>
        </row>
        <row r="41">
          <cell r="A41" t="str">
            <v>XR3301  DAVISVILLE / JUNE ROWLANDS PARD RESERVE FUND</v>
          </cell>
          <cell r="E41">
            <v>200000</v>
          </cell>
          <cell r="F41">
            <v>10478.030000000001</v>
          </cell>
          <cell r="G41">
            <v>0</v>
          </cell>
          <cell r="H41">
            <v>0</v>
          </cell>
          <cell r="I41">
            <v>0</v>
          </cell>
          <cell r="J41">
            <v>210478.03</v>
          </cell>
          <cell r="K41">
            <v>0</v>
          </cell>
          <cell r="L41" t="str">
            <v>XR3301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210478.03</v>
          </cell>
          <cell r="X41">
            <v>0</v>
          </cell>
          <cell r="Y41">
            <v>210478.03</v>
          </cell>
          <cell r="Z41">
            <v>210478.03</v>
          </cell>
          <cell r="AA41">
            <v>210478.03</v>
          </cell>
        </row>
        <row r="42">
          <cell r="A42" t="str">
            <v>XR3213  16 RYERSON (THEATRE PASSE) CAP MAINT RF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-200000</v>
          </cell>
          <cell r="L42" t="str">
            <v>XR3213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X42">
            <v>0</v>
          </cell>
          <cell r="Y42">
            <v>0</v>
          </cell>
          <cell r="Z42">
            <v>200000</v>
          </cell>
          <cell r="AA42">
            <v>0</v>
          </cell>
        </row>
        <row r="43">
          <cell r="A43" t="str">
            <v>XR3212  226 KING STREET EAST RESERVE FUND</v>
          </cell>
          <cell r="E43">
            <v>95000</v>
          </cell>
          <cell r="F43">
            <v>4977.04</v>
          </cell>
          <cell r="G43">
            <v>0</v>
          </cell>
          <cell r="H43">
            <v>0</v>
          </cell>
          <cell r="I43">
            <v>-20000</v>
          </cell>
          <cell r="J43">
            <v>79977.039999999994</v>
          </cell>
          <cell r="K43">
            <v>0</v>
          </cell>
          <cell r="L43" t="str">
            <v>XR3212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79977.039999999994</v>
          </cell>
          <cell r="X43">
            <v>0</v>
          </cell>
          <cell r="Y43">
            <v>79977.039999999994</v>
          </cell>
          <cell r="Z43">
            <v>81573.039999999994</v>
          </cell>
          <cell r="AA43">
            <v>79977.039999999994</v>
          </cell>
        </row>
        <row r="44">
          <cell r="A44" t="str">
            <v>XR3211  247 RICHMOND STREET EAST RESERVE FUND</v>
          </cell>
          <cell r="E44">
            <v>200000</v>
          </cell>
          <cell r="F44">
            <v>10478.030000000001</v>
          </cell>
          <cell r="G44">
            <v>0</v>
          </cell>
          <cell r="H44">
            <v>0</v>
          </cell>
          <cell r="I44">
            <v>0</v>
          </cell>
          <cell r="J44">
            <v>210478.03</v>
          </cell>
          <cell r="K44">
            <v>0</v>
          </cell>
          <cell r="L44" t="str">
            <v>XR3211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210478.03</v>
          </cell>
          <cell r="X44">
            <v>0</v>
          </cell>
          <cell r="Y44">
            <v>210478.03</v>
          </cell>
          <cell r="Z44">
            <v>210478.03</v>
          </cell>
          <cell r="AA44">
            <v>210478.03</v>
          </cell>
        </row>
        <row r="45">
          <cell r="A45" t="str">
            <v>XR3210  UNIVERSITY THEATRE RESERVE FUND</v>
          </cell>
          <cell r="E45">
            <v>1012288.82</v>
          </cell>
          <cell r="F45">
            <v>56047.56</v>
          </cell>
          <cell r="G45">
            <v>0</v>
          </cell>
          <cell r="H45">
            <v>0</v>
          </cell>
          <cell r="I45">
            <v>0</v>
          </cell>
          <cell r="J45">
            <v>1068336.3799999999</v>
          </cell>
          <cell r="K45">
            <v>0</v>
          </cell>
          <cell r="L45" t="str">
            <v>XR3210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1068336.3799999999</v>
          </cell>
          <cell r="X45">
            <v>0</v>
          </cell>
          <cell r="Y45">
            <v>1068336.3799999999</v>
          </cell>
          <cell r="Z45">
            <v>1068336.3799999999</v>
          </cell>
          <cell r="AA45">
            <v>1068336.3799999999</v>
          </cell>
        </row>
        <row r="46">
          <cell r="A46" t="str">
            <v>XR3206  IRELAND PARK RESERVE FUND</v>
          </cell>
          <cell r="E46">
            <v>52302.14</v>
          </cell>
          <cell r="F46">
            <v>2895.84</v>
          </cell>
          <cell r="G46">
            <v>0</v>
          </cell>
          <cell r="H46">
            <v>0</v>
          </cell>
          <cell r="I46">
            <v>0</v>
          </cell>
          <cell r="J46">
            <v>55197.979999999996</v>
          </cell>
          <cell r="K46">
            <v>0</v>
          </cell>
          <cell r="L46" t="str">
            <v>XR3206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55197.979999999996</v>
          </cell>
          <cell r="X46">
            <v>0</v>
          </cell>
          <cell r="Y46">
            <v>55197.979999999996</v>
          </cell>
          <cell r="Z46">
            <v>55197.979999999996</v>
          </cell>
          <cell r="AA46">
            <v>55197.979999999996</v>
          </cell>
        </row>
        <row r="47">
          <cell r="A47" t="str">
            <v>XR3205  DESIGN EXCH CAP MTCE</v>
          </cell>
          <cell r="E47">
            <v>118010.77</v>
          </cell>
          <cell r="F47">
            <v>5938.53</v>
          </cell>
          <cell r="G47">
            <v>0</v>
          </cell>
          <cell r="H47">
            <v>0</v>
          </cell>
          <cell r="I47">
            <v>0</v>
          </cell>
          <cell r="J47">
            <v>123949.3</v>
          </cell>
          <cell r="K47">
            <v>0</v>
          </cell>
          <cell r="L47" t="str">
            <v>XR3205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123949.3</v>
          </cell>
          <cell r="X47">
            <v>0</v>
          </cell>
          <cell r="Y47">
            <v>123949.3</v>
          </cell>
          <cell r="Z47">
            <v>123949.3</v>
          </cell>
          <cell r="AA47">
            <v>123949.3</v>
          </cell>
        </row>
        <row r="48">
          <cell r="A48" t="str">
            <v>XR3203  WYCHWOOD CAR BARNS REDEVELOPMENT</v>
          </cell>
          <cell r="E48">
            <v>52077.52</v>
          </cell>
          <cell r="F48">
            <v>2874.93</v>
          </cell>
          <cell r="G48">
            <v>0</v>
          </cell>
          <cell r="H48">
            <v>0</v>
          </cell>
          <cell r="I48">
            <v>0</v>
          </cell>
          <cell r="J48">
            <v>54952.45</v>
          </cell>
          <cell r="K48">
            <v>0</v>
          </cell>
          <cell r="L48" t="str">
            <v>XR3203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54952.45</v>
          </cell>
          <cell r="X48">
            <v>0</v>
          </cell>
          <cell r="Y48">
            <v>54952.45</v>
          </cell>
          <cell r="Z48">
            <v>54952.45</v>
          </cell>
          <cell r="AA48">
            <v>54952.45</v>
          </cell>
        </row>
        <row r="49">
          <cell r="A49" t="str">
            <v>XR3202  WARD 23 PARKS &amp; RECREATION IMPROVEMENT</v>
          </cell>
          <cell r="E49">
            <v>2357414.9700000002</v>
          </cell>
          <cell r="F49">
            <v>128886.62</v>
          </cell>
          <cell r="G49">
            <v>0</v>
          </cell>
          <cell r="H49">
            <v>0</v>
          </cell>
          <cell r="I49">
            <v>0</v>
          </cell>
          <cell r="J49">
            <v>2486301.5900000003</v>
          </cell>
          <cell r="K49">
            <v>286567.18</v>
          </cell>
          <cell r="L49" t="str">
            <v>XR3202</v>
          </cell>
          <cell r="M49">
            <v>115000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2371301.5900000003</v>
          </cell>
          <cell r="X49">
            <v>0</v>
          </cell>
          <cell r="Y49">
            <v>2371301.5900000003</v>
          </cell>
          <cell r="Z49">
            <v>2199734.41</v>
          </cell>
          <cell r="AA49">
            <v>2199734.41</v>
          </cell>
        </row>
        <row r="50">
          <cell r="A50" t="str">
            <v>XR3202</v>
          </cell>
          <cell r="B50" t="str">
            <v>CPR123-35-07</v>
          </cell>
          <cell r="C50" t="str">
            <v>EDITHVALE CC - CONSTRUCTION (NEW)</v>
          </cell>
          <cell r="M50">
            <v>115000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XR3201  WINCHESTER SQUARE RF</v>
          </cell>
          <cell r="E51">
            <v>564853.68000000005</v>
          </cell>
          <cell r="F51">
            <v>31274.32</v>
          </cell>
          <cell r="G51">
            <v>0</v>
          </cell>
          <cell r="H51">
            <v>0</v>
          </cell>
          <cell r="I51">
            <v>0</v>
          </cell>
          <cell r="J51">
            <v>596128</v>
          </cell>
          <cell r="K51">
            <v>0</v>
          </cell>
          <cell r="L51" t="str">
            <v>XR3201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596128</v>
          </cell>
          <cell r="X51">
            <v>0</v>
          </cell>
          <cell r="Y51">
            <v>596128</v>
          </cell>
          <cell r="Z51">
            <v>596128</v>
          </cell>
          <cell r="AA51">
            <v>596128</v>
          </cell>
        </row>
        <row r="52">
          <cell r="A52" t="str">
            <v>XR3200  HARBOURFRONT PARKLANDS RSERVE FUND</v>
          </cell>
          <cell r="E52">
            <v>8168679.3699999992</v>
          </cell>
          <cell r="F52">
            <v>412004.84</v>
          </cell>
          <cell r="G52">
            <v>0</v>
          </cell>
          <cell r="H52">
            <v>0</v>
          </cell>
          <cell r="I52">
            <v>0</v>
          </cell>
          <cell r="J52">
            <v>8580684.209999999</v>
          </cell>
          <cell r="K52">
            <v>1349000</v>
          </cell>
          <cell r="L52" t="str">
            <v>XR3200</v>
          </cell>
          <cell r="M52">
            <v>63000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8517684.209999999</v>
          </cell>
          <cell r="X52">
            <v>0</v>
          </cell>
          <cell r="Y52">
            <v>8517684.209999999</v>
          </cell>
          <cell r="Z52">
            <v>7231684.209999999</v>
          </cell>
          <cell r="AA52">
            <v>7231684.209999999</v>
          </cell>
        </row>
        <row r="53">
          <cell r="A53" t="str">
            <v>XR3200</v>
          </cell>
          <cell r="B53" t="str">
            <v>CPR117-35-03</v>
          </cell>
          <cell r="C53" t="str">
            <v>HARBOURFRONT PK DEVELOPMENT FY05</v>
          </cell>
          <cell r="M53">
            <v>63000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XR3024  ONTARIO ROLLING STOCK INFRASTRUCTURE RF</v>
          </cell>
          <cell r="E54">
            <v>0</v>
          </cell>
          <cell r="F54">
            <v>4555081.66</v>
          </cell>
          <cell r="G54">
            <v>116095768</v>
          </cell>
          <cell r="H54">
            <v>0</v>
          </cell>
          <cell r="I54">
            <v>0</v>
          </cell>
          <cell r="J54">
            <v>120650849.66</v>
          </cell>
          <cell r="K54">
            <v>44563699</v>
          </cell>
          <cell r="L54" t="str">
            <v>XR3024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120650849.66</v>
          </cell>
          <cell r="X54">
            <v>0</v>
          </cell>
          <cell r="Y54">
            <v>120650849.66</v>
          </cell>
          <cell r="Z54">
            <v>76087150.659999996</v>
          </cell>
          <cell r="AA54">
            <v>76087150.659999996</v>
          </cell>
        </row>
        <row r="55">
          <cell r="A55" t="str">
            <v>XR3023  TRANSIT TECHNOLOGY INFRASTRUCTURE PRG RF</v>
          </cell>
          <cell r="E55">
            <v>0</v>
          </cell>
          <cell r="F55">
            <v>367255.20999999996</v>
          </cell>
          <cell r="G55">
            <v>9360266</v>
          </cell>
          <cell r="H55">
            <v>0</v>
          </cell>
          <cell r="I55">
            <v>0</v>
          </cell>
          <cell r="J55">
            <v>9727521.2100000009</v>
          </cell>
          <cell r="K55">
            <v>1637982</v>
          </cell>
          <cell r="L55" t="str">
            <v>XR3023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9727521.2100000009</v>
          </cell>
          <cell r="X55">
            <v>0</v>
          </cell>
          <cell r="Y55">
            <v>9727521.2100000009</v>
          </cell>
          <cell r="Z55">
            <v>8089539.2100000009</v>
          </cell>
          <cell r="AA55">
            <v>8089539.2100000009</v>
          </cell>
        </row>
        <row r="56">
          <cell r="A56" t="str">
            <v>XR3022  ONTARIO BUS REPLACEMENT PROGRAM RF</v>
          </cell>
          <cell r="E56">
            <v>0</v>
          </cell>
          <cell r="F56">
            <v>603496.28</v>
          </cell>
          <cell r="G56">
            <v>15381363</v>
          </cell>
          <cell r="H56">
            <v>0</v>
          </cell>
          <cell r="I56">
            <v>0</v>
          </cell>
          <cell r="J56">
            <v>15984859.279999999</v>
          </cell>
          <cell r="K56">
            <v>3289514</v>
          </cell>
          <cell r="L56" t="str">
            <v>XR3022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15984859.279999999</v>
          </cell>
          <cell r="X56">
            <v>0</v>
          </cell>
          <cell r="Y56">
            <v>15984859.279999999</v>
          </cell>
          <cell r="Z56">
            <v>12695345.279999999</v>
          </cell>
          <cell r="AA56">
            <v>12695345.279999999</v>
          </cell>
        </row>
        <row r="57">
          <cell r="A57" t="str">
            <v>XR3021  PUBLIC TRANSIT CAPITAL TRUST RF</v>
          </cell>
          <cell r="E57">
            <v>0</v>
          </cell>
          <cell r="F57">
            <v>5824293.7599999998</v>
          </cell>
          <cell r="G57">
            <v>148444288.72999999</v>
          </cell>
          <cell r="H57">
            <v>0</v>
          </cell>
          <cell r="I57">
            <v>0</v>
          </cell>
          <cell r="J57">
            <v>154268582.48999998</v>
          </cell>
          <cell r="K57">
            <v>75000000</v>
          </cell>
          <cell r="L57" t="str">
            <v>XR3021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154268582.48999998</v>
          </cell>
          <cell r="X57">
            <v>0</v>
          </cell>
          <cell r="Y57">
            <v>154268582.48999998</v>
          </cell>
          <cell r="Z57">
            <v>79268582.48999998</v>
          </cell>
          <cell r="AA57">
            <v>79268582.48999998</v>
          </cell>
        </row>
        <row r="58">
          <cell r="A58" t="str">
            <v>XR3020  CANADA STRATEGIC INFRASTRUCTURE RF</v>
          </cell>
          <cell r="E58">
            <v>0</v>
          </cell>
          <cell r="F58">
            <v>8242756.7799999993</v>
          </cell>
          <cell r="G58">
            <v>210083869</v>
          </cell>
          <cell r="H58">
            <v>0</v>
          </cell>
          <cell r="I58">
            <v>0</v>
          </cell>
          <cell r="J58">
            <v>218326625.78</v>
          </cell>
          <cell r="K58">
            <v>41014369</v>
          </cell>
          <cell r="L58" t="str">
            <v>XR3020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218326625.78</v>
          </cell>
          <cell r="X58">
            <v>0</v>
          </cell>
          <cell r="Y58">
            <v>218326625.78</v>
          </cell>
          <cell r="Z58">
            <v>177312256.78</v>
          </cell>
          <cell r="AA58">
            <v>177312256.78</v>
          </cell>
        </row>
        <row r="59">
          <cell r="A59" t="str">
            <v>XR3019  EXHIBITION PLACE CONFERENCE CENTRE RF</v>
          </cell>
          <cell r="E59">
            <v>0</v>
          </cell>
          <cell r="F59">
            <v>1233.95</v>
          </cell>
          <cell r="G59">
            <v>665719</v>
          </cell>
          <cell r="H59">
            <v>0</v>
          </cell>
          <cell r="I59">
            <v>0</v>
          </cell>
          <cell r="J59">
            <v>666952.94999999995</v>
          </cell>
          <cell r="K59">
            <v>0</v>
          </cell>
          <cell r="L59" t="str">
            <v>XR3019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666952.94999999995</v>
          </cell>
          <cell r="X59">
            <v>0</v>
          </cell>
          <cell r="Y59">
            <v>666952.94999999995</v>
          </cell>
          <cell r="Z59">
            <v>666952.94999999995</v>
          </cell>
          <cell r="AA59">
            <v>666952.94999999995</v>
          </cell>
        </row>
        <row r="60">
          <cell r="A60" t="str">
            <v>XR3018  PROVINCIAL GAS TAX REVENUES FOR PUBLIC T</v>
          </cell>
          <cell r="E60">
            <v>0</v>
          </cell>
          <cell r="F60">
            <v>0</v>
          </cell>
          <cell r="G60">
            <v>161108593</v>
          </cell>
          <cell r="H60">
            <v>0</v>
          </cell>
          <cell r="I60">
            <v>-91600000</v>
          </cell>
          <cell r="J60">
            <v>69508593</v>
          </cell>
          <cell r="K60">
            <v>69508593</v>
          </cell>
          <cell r="L60" t="str">
            <v>XR3018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69508593</v>
          </cell>
          <cell r="X60">
            <v>0</v>
          </cell>
          <cell r="Y60">
            <v>69508593</v>
          </cell>
          <cell r="Z60">
            <v>0</v>
          </cell>
          <cell r="AA60">
            <v>0</v>
          </cell>
        </row>
        <row r="61">
          <cell r="A61" t="str">
            <v>XR3017  JARVIS STREET CORRIDOR RESERVE FUND</v>
          </cell>
          <cell r="E61">
            <v>1122384.6000000001</v>
          </cell>
          <cell r="F61">
            <v>62143.27</v>
          </cell>
          <cell r="G61">
            <v>0</v>
          </cell>
          <cell r="H61">
            <v>0</v>
          </cell>
          <cell r="I61">
            <v>0</v>
          </cell>
          <cell r="J61">
            <v>1184527.8700000001</v>
          </cell>
          <cell r="K61">
            <v>0</v>
          </cell>
          <cell r="L61" t="str">
            <v>XR3017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1184527.8700000001</v>
          </cell>
          <cell r="X61">
            <v>0</v>
          </cell>
          <cell r="Y61">
            <v>1184527.8700000001</v>
          </cell>
          <cell r="Z61">
            <v>1184527.8700000001</v>
          </cell>
          <cell r="AA61">
            <v>1184527.8700000001</v>
          </cell>
        </row>
        <row r="62">
          <cell r="A62" t="str">
            <v>XR3016  PUBLIC PARKING-109 FRONT ST RESERVE FD</v>
          </cell>
          <cell r="E62">
            <v>60304.23</v>
          </cell>
          <cell r="F62">
            <v>3338.84</v>
          </cell>
          <cell r="G62">
            <v>0</v>
          </cell>
          <cell r="H62">
            <v>0</v>
          </cell>
          <cell r="I62">
            <v>0</v>
          </cell>
          <cell r="J62">
            <v>63643.070000000007</v>
          </cell>
          <cell r="K62">
            <v>0</v>
          </cell>
          <cell r="L62" t="str">
            <v>XR3016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63643.070000000007</v>
          </cell>
          <cell r="X62">
            <v>0</v>
          </cell>
          <cell r="Y62">
            <v>63643.070000000007</v>
          </cell>
          <cell r="Z62">
            <v>63643.070000000007</v>
          </cell>
          <cell r="AA62">
            <v>63643.070000000007</v>
          </cell>
        </row>
        <row r="63">
          <cell r="A63" t="str">
            <v>XR3014  INFRASTRUCTURE RESERVE FUND</v>
          </cell>
          <cell r="E63">
            <v>681376.92</v>
          </cell>
          <cell r="F63">
            <v>36888.1</v>
          </cell>
          <cell r="G63">
            <v>0</v>
          </cell>
          <cell r="H63">
            <v>0</v>
          </cell>
          <cell r="I63">
            <v>0</v>
          </cell>
          <cell r="J63">
            <v>718265.02</v>
          </cell>
          <cell r="K63">
            <v>147572.54999999999</v>
          </cell>
          <cell r="L63" t="str">
            <v>XR3014</v>
          </cell>
          <cell r="M63">
            <v>374000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344265.02</v>
          </cell>
          <cell r="X63">
            <v>0</v>
          </cell>
          <cell r="Y63">
            <v>344265.02</v>
          </cell>
          <cell r="Z63">
            <v>570692.47</v>
          </cell>
          <cell r="AA63">
            <v>344265.02</v>
          </cell>
        </row>
        <row r="64">
          <cell r="A64" t="str">
            <v>XR3014</v>
          </cell>
          <cell r="B64" t="str">
            <v>CPR123-34-17</v>
          </cell>
          <cell r="C64" t="str">
            <v>40 WABASH PARKDALE CC - DEM/CLEANUP</v>
          </cell>
          <cell r="M64">
            <v>232000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A65" t="str">
            <v>XR3014</v>
          </cell>
          <cell r="B65" t="str">
            <v>CPR116-34-09</v>
          </cell>
          <cell r="C65" t="str">
            <v>ASBRIDGES SKATEBOARD PK</v>
          </cell>
          <cell r="M65">
            <v>142000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A66" t="str">
            <v>XR3013  REGENT PARK RESIDENTS ASSOC R F</v>
          </cell>
          <cell r="E66">
            <v>261636.84</v>
          </cell>
          <cell r="F66">
            <v>14486.11</v>
          </cell>
          <cell r="G66">
            <v>0</v>
          </cell>
          <cell r="H66">
            <v>0</v>
          </cell>
          <cell r="I66">
            <v>0</v>
          </cell>
          <cell r="J66">
            <v>276122.95</v>
          </cell>
          <cell r="K66">
            <v>0</v>
          </cell>
          <cell r="L66" t="str">
            <v>XR3013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276122.95</v>
          </cell>
          <cell r="X66">
            <v>0</v>
          </cell>
          <cell r="Y66">
            <v>276122.95</v>
          </cell>
          <cell r="Z66">
            <v>276122.95</v>
          </cell>
          <cell r="AA66">
            <v>276122.95</v>
          </cell>
        </row>
        <row r="67">
          <cell r="A67" t="str">
            <v>XR3012  DESIGN EXCHANGE RESERVE FUND</v>
          </cell>
          <cell r="E67">
            <v>507169.05</v>
          </cell>
          <cell r="F67">
            <v>10600.9</v>
          </cell>
          <cell r="G67">
            <v>475382.15</v>
          </cell>
          <cell r="H67">
            <v>0</v>
          </cell>
          <cell r="I67">
            <v>-500000</v>
          </cell>
          <cell r="J67">
            <v>493152.10000000009</v>
          </cell>
          <cell r="K67">
            <v>0</v>
          </cell>
          <cell r="L67" t="str">
            <v>XR3012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493152.10000000009</v>
          </cell>
          <cell r="X67">
            <v>0</v>
          </cell>
          <cell r="Y67">
            <v>493152.10000000009</v>
          </cell>
          <cell r="Z67">
            <v>475647.99000000011</v>
          </cell>
          <cell r="AA67">
            <v>475647.99000000011</v>
          </cell>
        </row>
        <row r="68">
          <cell r="A68" t="str">
            <v>XR3011  12 ALEXANDER ST THEATRE PROJ R F</v>
          </cell>
          <cell r="E68">
            <v>392720.2</v>
          </cell>
          <cell r="F68">
            <v>21743.8</v>
          </cell>
          <cell r="G68">
            <v>0</v>
          </cell>
          <cell r="H68">
            <v>0</v>
          </cell>
          <cell r="I68">
            <v>0</v>
          </cell>
          <cell r="J68">
            <v>414464</v>
          </cell>
          <cell r="K68">
            <v>0</v>
          </cell>
          <cell r="L68" t="str">
            <v>XR3011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414464</v>
          </cell>
          <cell r="X68">
            <v>0</v>
          </cell>
          <cell r="Y68">
            <v>414464</v>
          </cell>
          <cell r="Z68">
            <v>414464</v>
          </cell>
          <cell r="AA68">
            <v>414464</v>
          </cell>
        </row>
        <row r="69">
          <cell r="A69" t="str">
            <v>XR3010  CAMPEAU DOCK MAINTENANCE RESERVE FUND</v>
          </cell>
          <cell r="E69">
            <v>202345.9</v>
          </cell>
          <cell r="F69">
            <v>11203.32</v>
          </cell>
          <cell r="G69">
            <v>0</v>
          </cell>
          <cell r="H69">
            <v>0</v>
          </cell>
          <cell r="I69">
            <v>0</v>
          </cell>
          <cell r="J69">
            <v>213549.22</v>
          </cell>
          <cell r="K69">
            <v>0</v>
          </cell>
          <cell r="L69" t="str">
            <v>XR3010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213549.22</v>
          </cell>
          <cell r="X69">
            <v>0</v>
          </cell>
          <cell r="Y69">
            <v>213549.22</v>
          </cell>
          <cell r="Z69">
            <v>213549.22</v>
          </cell>
          <cell r="AA69">
            <v>213549.22</v>
          </cell>
        </row>
        <row r="70">
          <cell r="A70" t="str">
            <v>XR3009  RACQUET SPORTS</v>
          </cell>
          <cell r="E70">
            <v>464751.45</v>
          </cell>
          <cell r="F70">
            <v>30898.73</v>
          </cell>
          <cell r="G70">
            <v>0</v>
          </cell>
          <cell r="H70">
            <v>0</v>
          </cell>
          <cell r="I70">
            <v>35000</v>
          </cell>
          <cell r="J70">
            <v>530650.17999999993</v>
          </cell>
          <cell r="K70">
            <v>0</v>
          </cell>
          <cell r="L70" t="str">
            <v>XR3009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530650.17999999993</v>
          </cell>
          <cell r="X70">
            <v>0</v>
          </cell>
          <cell r="Y70">
            <v>530650.17999999993</v>
          </cell>
          <cell r="Z70">
            <v>715369.51</v>
          </cell>
          <cell r="AA70">
            <v>530650.17999999993</v>
          </cell>
        </row>
        <row r="71">
          <cell r="A71" t="str">
            <v>XR3008  TAM HEATHER NET INCOME</v>
          </cell>
          <cell r="E71">
            <v>15251.65</v>
          </cell>
          <cell r="F71">
            <v>844.45</v>
          </cell>
          <cell r="G71">
            <v>0</v>
          </cell>
          <cell r="H71">
            <v>0</v>
          </cell>
          <cell r="I71">
            <v>0</v>
          </cell>
          <cell r="J71">
            <v>16096.1</v>
          </cell>
          <cell r="K71">
            <v>0</v>
          </cell>
          <cell r="L71" t="str">
            <v>XR3008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16096.1</v>
          </cell>
          <cell r="X71">
            <v>0</v>
          </cell>
          <cell r="Y71">
            <v>16096.1</v>
          </cell>
          <cell r="Z71">
            <v>16096.1</v>
          </cell>
          <cell r="AA71">
            <v>16096.1</v>
          </cell>
        </row>
        <row r="72">
          <cell r="A72" t="str">
            <v>XR3007  NY PERF ARTS CNTRE CAP R F BLDG REPLT</v>
          </cell>
          <cell r="E72">
            <v>5398733.1699999999</v>
          </cell>
          <cell r="F72">
            <v>297093.78999999998</v>
          </cell>
          <cell r="G72">
            <v>0</v>
          </cell>
          <cell r="H72">
            <v>1500000</v>
          </cell>
          <cell r="I72">
            <v>-191200</v>
          </cell>
          <cell r="J72">
            <v>7004626.96</v>
          </cell>
          <cell r="K72">
            <v>0</v>
          </cell>
          <cell r="L72" t="str">
            <v>XR3007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7004626.96</v>
          </cell>
          <cell r="X72">
            <v>0</v>
          </cell>
          <cell r="Y72">
            <v>7004626.96</v>
          </cell>
          <cell r="Z72">
            <v>7063631.6299999999</v>
          </cell>
          <cell r="AA72">
            <v>7004626.96</v>
          </cell>
        </row>
        <row r="73">
          <cell r="A73" t="str">
            <v>XR3006  METRO ZOO ENDANGERED SPECIES R F</v>
          </cell>
          <cell r="E73">
            <v>748544.53</v>
          </cell>
          <cell r="F73">
            <v>44034.879999999997</v>
          </cell>
          <cell r="G73">
            <v>0</v>
          </cell>
          <cell r="H73">
            <v>0</v>
          </cell>
          <cell r="I73">
            <v>0</v>
          </cell>
          <cell r="J73">
            <v>792579.41</v>
          </cell>
          <cell r="K73">
            <v>0</v>
          </cell>
          <cell r="L73" t="str">
            <v>XR3006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792579.41</v>
          </cell>
          <cell r="X73">
            <v>0</v>
          </cell>
          <cell r="Y73">
            <v>792579.41</v>
          </cell>
          <cell r="Z73">
            <v>761471.51</v>
          </cell>
          <cell r="AA73">
            <v>761471.51</v>
          </cell>
        </row>
        <row r="74">
          <cell r="A74" t="str">
            <v>XR3005  WWII MEMORIAL MAINTAINCE RESERVE FUND</v>
          </cell>
          <cell r="E74">
            <v>50778.64</v>
          </cell>
          <cell r="F74">
            <v>2811.47</v>
          </cell>
          <cell r="G74">
            <v>0</v>
          </cell>
          <cell r="H74">
            <v>0</v>
          </cell>
          <cell r="I74">
            <v>0</v>
          </cell>
          <cell r="J74">
            <v>53590.11</v>
          </cell>
          <cell r="K74">
            <v>0</v>
          </cell>
          <cell r="L74" t="str">
            <v>XR3005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53590.11</v>
          </cell>
          <cell r="X74">
            <v>0</v>
          </cell>
          <cell r="Y74">
            <v>53590.11</v>
          </cell>
          <cell r="Z74">
            <v>53590.11</v>
          </cell>
          <cell r="AA74">
            <v>53590.11</v>
          </cell>
        </row>
        <row r="75">
          <cell r="A75" t="str">
            <v>XR3004  WWII 50TH ANNIVERSARY MEMORIAL R F</v>
          </cell>
          <cell r="E75">
            <v>2548.12</v>
          </cell>
          <cell r="F75">
            <v>141.11000000000001</v>
          </cell>
          <cell r="G75">
            <v>0</v>
          </cell>
          <cell r="H75">
            <v>0</v>
          </cell>
          <cell r="I75">
            <v>0</v>
          </cell>
          <cell r="J75">
            <v>2689.23</v>
          </cell>
          <cell r="K75">
            <v>0</v>
          </cell>
          <cell r="L75" t="str">
            <v>XR3004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2689.23</v>
          </cell>
          <cell r="X75">
            <v>0</v>
          </cell>
          <cell r="Y75">
            <v>2689.23</v>
          </cell>
          <cell r="Z75">
            <v>2689.23</v>
          </cell>
          <cell r="AA75">
            <v>2689.23</v>
          </cell>
        </row>
        <row r="76">
          <cell r="A76" t="str">
            <v>XR3003  HUMBIRD CNTRE CAP IMPROVEMENT R F</v>
          </cell>
          <cell r="E76">
            <v>3023746.12</v>
          </cell>
          <cell r="F76">
            <v>125323.25</v>
          </cell>
          <cell r="G76">
            <v>1016161.03</v>
          </cell>
          <cell r="H76">
            <v>0</v>
          </cell>
          <cell r="I76">
            <v>-2450000</v>
          </cell>
          <cell r="J76">
            <v>1715230.4000000004</v>
          </cell>
          <cell r="K76">
            <v>0</v>
          </cell>
          <cell r="L76" t="str">
            <v>XR3003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1715230.4000000004</v>
          </cell>
          <cell r="X76">
            <v>0</v>
          </cell>
          <cell r="Y76">
            <v>1715230.4000000004</v>
          </cell>
          <cell r="Z76">
            <v>1696905.7200000002</v>
          </cell>
          <cell r="AA76">
            <v>1696905.7200000002</v>
          </cell>
        </row>
        <row r="77">
          <cell r="A77" t="str">
            <v>XR3002  GUILD INN RESERVE FUND</v>
          </cell>
          <cell r="E77">
            <v>214164.28</v>
          </cell>
          <cell r="F77">
            <v>12052.75</v>
          </cell>
          <cell r="G77">
            <v>0</v>
          </cell>
          <cell r="H77">
            <v>0</v>
          </cell>
          <cell r="I77">
            <v>0</v>
          </cell>
          <cell r="J77">
            <v>226217.03</v>
          </cell>
          <cell r="K77">
            <v>0</v>
          </cell>
          <cell r="L77" t="str">
            <v>XR3002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226217.03</v>
          </cell>
          <cell r="X77">
            <v>0</v>
          </cell>
          <cell r="Y77">
            <v>226217.03</v>
          </cell>
          <cell r="Z77">
            <v>226217.03</v>
          </cell>
          <cell r="AA77">
            <v>226217.03</v>
          </cell>
        </row>
        <row r="78">
          <cell r="A78" t="str">
            <v>XR2704  DEVELOPMENT CHARGES RF - POLICE</v>
          </cell>
          <cell r="E78">
            <v>2433646.33</v>
          </cell>
          <cell r="F78">
            <v>0</v>
          </cell>
          <cell r="G78">
            <v>182588.85</v>
          </cell>
          <cell r="H78">
            <v>0</v>
          </cell>
          <cell r="I78">
            <v>0</v>
          </cell>
          <cell r="J78">
            <v>2616235.1800000002</v>
          </cell>
          <cell r="K78">
            <v>0</v>
          </cell>
          <cell r="L78" t="str">
            <v>XR2704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2616235.1800000002</v>
          </cell>
          <cell r="X78">
            <v>0</v>
          </cell>
          <cell r="Y78">
            <v>2616235.1800000002</v>
          </cell>
          <cell r="Z78">
            <v>2604896.0500000003</v>
          </cell>
          <cell r="AA78">
            <v>2604896.0500000003</v>
          </cell>
        </row>
        <row r="79">
          <cell r="A79" t="str">
            <v>XR2501  UNION STATION RESERVE FUND</v>
          </cell>
          <cell r="E79">
            <v>4395765.45</v>
          </cell>
          <cell r="F79">
            <v>239579.7</v>
          </cell>
          <cell r="G79">
            <v>0</v>
          </cell>
          <cell r="H79">
            <v>0</v>
          </cell>
          <cell r="I79">
            <v>0</v>
          </cell>
          <cell r="J79">
            <v>4635345.1500000004</v>
          </cell>
          <cell r="K79">
            <v>0</v>
          </cell>
          <cell r="L79" t="str">
            <v>XR2501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4635345.1500000004</v>
          </cell>
          <cell r="X79">
            <v>0</v>
          </cell>
          <cell r="Y79">
            <v>4635345.1500000004</v>
          </cell>
          <cell r="Z79">
            <v>4635345.1500000004</v>
          </cell>
          <cell r="AA79">
            <v>4635345.1500000004</v>
          </cell>
        </row>
        <row r="80">
          <cell r="A80" t="str">
            <v>XR2404  DEVELOPMENT CHARGES RF - STORM WATER MAN</v>
          </cell>
          <cell r="E80">
            <v>3193403.6</v>
          </cell>
          <cell r="F80">
            <v>0</v>
          </cell>
          <cell r="G80">
            <v>571717.34</v>
          </cell>
          <cell r="H80">
            <v>0</v>
          </cell>
          <cell r="I80">
            <v>0</v>
          </cell>
          <cell r="J80">
            <v>3765120.94</v>
          </cell>
          <cell r="K80">
            <v>0</v>
          </cell>
          <cell r="L80" t="str">
            <v>XR2404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3765120.94</v>
          </cell>
          <cell r="X80">
            <v>0</v>
          </cell>
          <cell r="Y80">
            <v>3765120.94</v>
          </cell>
          <cell r="Z80">
            <v>3733602.91</v>
          </cell>
          <cell r="AA80">
            <v>3733602.91</v>
          </cell>
        </row>
        <row r="81">
          <cell r="A81" t="str">
            <v>XR2403  DEVELOPMENT CHARGES RF - EMERG MED SERVI</v>
          </cell>
          <cell r="E81">
            <v>903968.07</v>
          </cell>
          <cell r="F81">
            <v>0</v>
          </cell>
          <cell r="G81">
            <v>45528.549999999996</v>
          </cell>
          <cell r="H81">
            <v>0</v>
          </cell>
          <cell r="I81">
            <v>0</v>
          </cell>
          <cell r="J81">
            <v>949496.62</v>
          </cell>
          <cell r="K81">
            <v>0</v>
          </cell>
          <cell r="L81" t="str">
            <v>XR2403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949496.62</v>
          </cell>
          <cell r="X81">
            <v>0</v>
          </cell>
          <cell r="Y81">
            <v>949496.62</v>
          </cell>
          <cell r="Z81">
            <v>946249.54</v>
          </cell>
          <cell r="AA81">
            <v>946249.54</v>
          </cell>
        </row>
        <row r="82">
          <cell r="A82" t="str">
            <v>XR2402  GOLDEN MILE TRANSPORTATON SYSTEM RESV FD</v>
          </cell>
          <cell r="E82">
            <v>2619869.96</v>
          </cell>
          <cell r="F82">
            <v>95799.4</v>
          </cell>
          <cell r="G82">
            <v>96179.24</v>
          </cell>
          <cell r="H82">
            <v>0</v>
          </cell>
          <cell r="I82">
            <v>0</v>
          </cell>
          <cell r="J82">
            <v>2811848.6</v>
          </cell>
          <cell r="K82">
            <v>0</v>
          </cell>
          <cell r="L82" t="str">
            <v>XR2402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2811848.6</v>
          </cell>
          <cell r="X82">
            <v>0</v>
          </cell>
          <cell r="Y82">
            <v>2811848.6</v>
          </cell>
          <cell r="Z82">
            <v>1702041.6000000001</v>
          </cell>
          <cell r="AA82">
            <v>1702041.6000000001</v>
          </cell>
        </row>
        <row r="83">
          <cell r="A83" t="str">
            <v>XR2401  DEVELOPMENT CHARGES SPUC-WATER</v>
          </cell>
          <cell r="E83">
            <v>212910.7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212910.7</v>
          </cell>
          <cell r="K83">
            <v>0</v>
          </cell>
          <cell r="L83" t="str">
            <v>XR2401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212910.7</v>
          </cell>
          <cell r="X83">
            <v>0</v>
          </cell>
          <cell r="Y83">
            <v>212910.7</v>
          </cell>
          <cell r="Z83">
            <v>212910.7</v>
          </cell>
          <cell r="AA83">
            <v>212910.7</v>
          </cell>
        </row>
        <row r="84">
          <cell r="A84" t="str">
            <v>XR2301  DEVELOPMENT CHARGES RF - URBAN DEV SERVI</v>
          </cell>
          <cell r="E84">
            <v>1088259.3899999999</v>
          </cell>
          <cell r="F84">
            <v>0</v>
          </cell>
          <cell r="G84">
            <v>108730.32</v>
          </cell>
          <cell r="H84">
            <v>0</v>
          </cell>
          <cell r="I84">
            <v>0</v>
          </cell>
          <cell r="J84">
            <v>1196989.71</v>
          </cell>
          <cell r="K84">
            <v>0</v>
          </cell>
          <cell r="L84" t="str">
            <v>XR2301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1196989.71</v>
          </cell>
          <cell r="X84">
            <v>0</v>
          </cell>
          <cell r="Y84">
            <v>1196989.71</v>
          </cell>
          <cell r="Z84">
            <v>1190175.6199999999</v>
          </cell>
          <cell r="AA84">
            <v>1190175.6199999999</v>
          </cell>
        </row>
        <row r="85">
          <cell r="A85" t="str">
            <v>XR2211  PARKLAND ACQ-CITY WIDE DEVELOPMENT</v>
          </cell>
          <cell r="E85">
            <v>11707212.65</v>
          </cell>
          <cell r="F85">
            <v>0</v>
          </cell>
          <cell r="G85">
            <v>1404834.13</v>
          </cell>
          <cell r="H85">
            <v>0</v>
          </cell>
          <cell r="I85">
            <v>0</v>
          </cell>
          <cell r="J85">
            <v>13112046.780000001</v>
          </cell>
          <cell r="K85">
            <v>209660.83</v>
          </cell>
          <cell r="L85" t="str">
            <v>XR2211</v>
          </cell>
          <cell r="M85">
            <v>5775000</v>
          </cell>
          <cell r="N85">
            <v>1285176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6051870.7800000012</v>
          </cell>
          <cell r="X85">
            <v>0</v>
          </cell>
          <cell r="Y85">
            <v>6051870.7800000012</v>
          </cell>
          <cell r="Z85">
            <v>12902385.950000001</v>
          </cell>
          <cell r="AA85">
            <v>6051870.7800000012</v>
          </cell>
        </row>
        <row r="86">
          <cell r="A86" t="str">
            <v>XR2211</v>
          </cell>
          <cell r="B86" t="str">
            <v>CPR120-38-02</v>
          </cell>
          <cell r="C86" t="str">
            <v>REGENT PARK08-REPLACE LORD DUFFERIN POOL</v>
          </cell>
          <cell r="M86">
            <v>521000</v>
          </cell>
          <cell r="N86">
            <v>1223410</v>
          </cell>
          <cell r="O86">
            <v>0</v>
          </cell>
          <cell r="P86">
            <v>0</v>
          </cell>
          <cell r="Q86">
            <v>0</v>
          </cell>
        </row>
        <row r="87">
          <cell r="A87" t="str">
            <v>XR2211</v>
          </cell>
          <cell r="B87" t="str">
            <v>CPR119-38-03</v>
          </cell>
          <cell r="C87" t="str">
            <v>PLAY AREA ENHANCEMENT FY2008</v>
          </cell>
          <cell r="M87">
            <v>790000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 t="str">
            <v>XR2211</v>
          </cell>
          <cell r="B88" t="str">
            <v>CPR117-36-13</v>
          </cell>
          <cell r="C88" t="str">
            <v>CP PS LEAD - PHASE 2 (TBP T74)</v>
          </cell>
          <cell r="M88">
            <v>730000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A89" t="str">
            <v>XR2211</v>
          </cell>
          <cell r="B89" t="str">
            <v>CPR121-36-04</v>
          </cell>
          <cell r="C89" t="str">
            <v>QUEENSWAY RINK &amp; FIELDHOUSE - REPLACEMEN</v>
          </cell>
          <cell r="M89">
            <v>500000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A90" t="str">
            <v>XR2211</v>
          </cell>
          <cell r="B90" t="str">
            <v>CPR123-36-02</v>
          </cell>
          <cell r="C90" t="str">
            <v>JENNER JEAN-MARIE CC-ADD ADDITION &amp; NEW</v>
          </cell>
          <cell r="M90">
            <v>500000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A91" t="str">
            <v>XR2211</v>
          </cell>
          <cell r="B91" t="str">
            <v>CPR123-38-06</v>
          </cell>
          <cell r="C91" t="str">
            <v>WARDEN CORRIDOR CC CONSTRUCTION</v>
          </cell>
          <cell r="M91">
            <v>311000</v>
          </cell>
          <cell r="N91">
            <v>61766</v>
          </cell>
          <cell r="O91">
            <v>0</v>
          </cell>
          <cell r="P91">
            <v>0</v>
          </cell>
          <cell r="Q91">
            <v>0</v>
          </cell>
        </row>
        <row r="92">
          <cell r="A92" t="str">
            <v>XR2211</v>
          </cell>
          <cell r="B92" t="str">
            <v>CPR122-37-02</v>
          </cell>
          <cell r="C92" t="str">
            <v>TORONTO BIKE PLAN CW EXPANSION (TBP) FY0</v>
          </cell>
          <cell r="M92">
            <v>355000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A93" t="str">
            <v>XR2211</v>
          </cell>
          <cell r="B93" t="str">
            <v>CPR124-38-03</v>
          </cell>
          <cell r="C93" t="str">
            <v>FOREST CANOPY STUDY</v>
          </cell>
          <cell r="M93">
            <v>350000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A94" t="str">
            <v>XR2211</v>
          </cell>
          <cell r="B94" t="str">
            <v>CPR119-37-01</v>
          </cell>
          <cell r="C94" t="str">
            <v>PLAY AREA ENHANCEMENTS FY2007</v>
          </cell>
          <cell r="M94">
            <v>275000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A95" t="str">
            <v>XR2211</v>
          </cell>
          <cell r="B95" t="str">
            <v>CPR124-38-01</v>
          </cell>
          <cell r="C95" t="str">
            <v>CW ENVIRONMENTAL INITIATIVES FY2008</v>
          </cell>
          <cell r="M95">
            <v>250000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A96" t="str">
            <v>XR2211</v>
          </cell>
          <cell r="B96" t="str">
            <v>CPR117-38-18</v>
          </cell>
          <cell r="C96" t="str">
            <v>MEGAN PARK UPGRADES</v>
          </cell>
          <cell r="M96">
            <v>225000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A97" t="str">
            <v>XR2211</v>
          </cell>
          <cell r="B97" t="str">
            <v>CPR122-38-02</v>
          </cell>
          <cell r="C97" t="str">
            <v>TORONTO BIKE PLAN - EXPANSION (TBP) FY20</v>
          </cell>
          <cell r="M97">
            <v>200000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A98" t="str">
            <v>XR2211</v>
          </cell>
          <cell r="B98" t="str">
            <v>CPR124-38-02</v>
          </cell>
          <cell r="C98" t="str">
            <v>EROSION HEALTH &amp; SAFETY ASSET PRES  F</v>
          </cell>
          <cell r="M98">
            <v>200000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A99" t="str">
            <v>XR2211</v>
          </cell>
          <cell r="B99" t="str">
            <v>CPR126-38-03</v>
          </cell>
          <cell r="C99" t="str">
            <v>GOLF COURSE-CW TEE REN TRAPS ENHAN FY</v>
          </cell>
          <cell r="M99">
            <v>200000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A100" t="str">
            <v>XR2211</v>
          </cell>
          <cell r="B100" t="str">
            <v>CPR117-38-11</v>
          </cell>
          <cell r="C100" t="str">
            <v>MAHER PARKETTE-EXCAVATIONS(AKA ROEHAMPTO</v>
          </cell>
          <cell r="M100">
            <v>150000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A101" t="str">
            <v>XR2211</v>
          </cell>
          <cell r="B101" t="str">
            <v>CPR117-38-14</v>
          </cell>
          <cell r="C101" t="str">
            <v>NOBLE PARK - REVITALIZATION OF PARK</v>
          </cell>
          <cell r="M101">
            <v>100000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A102" t="str">
            <v>XR2211</v>
          </cell>
          <cell r="B102" t="str">
            <v>CPR126-38-04</v>
          </cell>
          <cell r="C102" t="str">
            <v>FITNESS FACILITIES &amp; EQUIPMENT REHAB  FY</v>
          </cell>
          <cell r="M102">
            <v>75000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XR2211</v>
          </cell>
          <cell r="B103" t="str">
            <v>CPR114-38-10</v>
          </cell>
          <cell r="C103" t="str">
            <v>INVESTIGATION AND PRE-ENG FY2008</v>
          </cell>
          <cell r="M103">
            <v>37000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A104" t="str">
            <v>XR2211</v>
          </cell>
          <cell r="B104" t="str">
            <v>CPR119-38-05</v>
          </cell>
          <cell r="C104" t="str">
            <v>EASTVIEW PARK SPLASH PAD</v>
          </cell>
          <cell r="M104">
            <v>6000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A105" t="str">
            <v>XR2210  PARKLAND ACQ-CITY WIDE LAND ACQ</v>
          </cell>
          <cell r="E105">
            <v>9601355.3699999992</v>
          </cell>
          <cell r="F105">
            <v>0</v>
          </cell>
          <cell r="G105">
            <v>1404834.12</v>
          </cell>
          <cell r="H105">
            <v>0</v>
          </cell>
          <cell r="I105">
            <v>0</v>
          </cell>
          <cell r="J105">
            <v>11006189.489999998</v>
          </cell>
          <cell r="K105">
            <v>51311.199999999997</v>
          </cell>
          <cell r="L105" t="str">
            <v>XR2210</v>
          </cell>
          <cell r="M105">
            <v>2140770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8865419.4899999984</v>
          </cell>
          <cell r="X105">
            <v>0</v>
          </cell>
          <cell r="Y105">
            <v>8865419.4899999984</v>
          </cell>
          <cell r="Z105">
            <v>10954878.289999999</v>
          </cell>
          <cell r="AA105">
            <v>8865419.4899999984</v>
          </cell>
        </row>
        <row r="106">
          <cell r="A106" t="str">
            <v>XR2210</v>
          </cell>
          <cell r="B106" t="str">
            <v>CPR115-37-04</v>
          </cell>
          <cell r="C106" t="str">
            <v>ACQUISITION OF 3620 KINGSTON RD-CORNELL</v>
          </cell>
          <cell r="M106">
            <v>1444575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A107" t="str">
            <v>XR2210</v>
          </cell>
          <cell r="B107" t="str">
            <v>CPR115-38-05</v>
          </cell>
          <cell r="C107" t="str">
            <v>2427 LAKE SHORE BLVD WEST-AMOS WAITES PK</v>
          </cell>
          <cell r="M107">
            <v>496195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A108" t="str">
            <v>XR2210</v>
          </cell>
          <cell r="B108" t="str">
            <v>CPR115-38-01</v>
          </cell>
          <cell r="C108" t="str">
            <v>PARKLAND ACQUSITION FY2008</v>
          </cell>
          <cell r="M108">
            <v>200000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A109" t="str">
            <v>XR2209  PARKLAND ACQ-SOUTH DIST LOCAL DEV</v>
          </cell>
          <cell r="E109">
            <v>7721864.7000000002</v>
          </cell>
          <cell r="F109">
            <v>0</v>
          </cell>
          <cell r="G109">
            <v>778089.37</v>
          </cell>
          <cell r="H109">
            <v>0</v>
          </cell>
          <cell r="I109">
            <v>0</v>
          </cell>
          <cell r="J109">
            <v>8499954.0700000003</v>
          </cell>
          <cell r="K109">
            <v>44083.33</v>
          </cell>
          <cell r="L109" t="str">
            <v>XR2209</v>
          </cell>
          <cell r="M109">
            <v>1593000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6906954.0700000003</v>
          </cell>
          <cell r="X109">
            <v>0</v>
          </cell>
          <cell r="Y109">
            <v>6906954.0700000003</v>
          </cell>
          <cell r="Z109">
            <v>8455870.7400000002</v>
          </cell>
          <cell r="AA109">
            <v>6906954.0700000003</v>
          </cell>
        </row>
        <row r="110">
          <cell r="A110" t="str">
            <v>XR2209</v>
          </cell>
          <cell r="B110" t="str">
            <v>CPR117-36-13</v>
          </cell>
          <cell r="C110" t="str">
            <v>CP PS LEAD - PHASE 2 (TBP T74)</v>
          </cell>
          <cell r="M110">
            <v>750000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1">
          <cell r="A111" t="str">
            <v>XR2209</v>
          </cell>
          <cell r="B111" t="str">
            <v>CPR117-38-07</v>
          </cell>
          <cell r="C111" t="str">
            <v>WYCHWOOD COMMUNITY PARK</v>
          </cell>
          <cell r="M111">
            <v>529000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  <row r="112">
          <cell r="A112" t="str">
            <v>XR2209</v>
          </cell>
          <cell r="B112" t="str">
            <v>CPR117-36-18</v>
          </cell>
          <cell r="C112" t="str">
            <v>VICTORIA MEMORIAL PARK RESTORATION</v>
          </cell>
          <cell r="M112">
            <v>199000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A113" t="str">
            <v>XR2209</v>
          </cell>
          <cell r="B113" t="str">
            <v>CPR124-38-05</v>
          </cell>
          <cell r="C113" t="str">
            <v>LOWER DON ENVIRON RESTORATION &amp; ACCESS 0</v>
          </cell>
          <cell r="M113">
            <v>115000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A114" t="str">
            <v>XR2208  PARKLAND ACQ-SOUTH DIST LOCAL LAND</v>
          </cell>
          <cell r="E114">
            <v>8154885.4000000004</v>
          </cell>
          <cell r="F114">
            <v>0</v>
          </cell>
          <cell r="G114">
            <v>778089.43</v>
          </cell>
          <cell r="H114">
            <v>0</v>
          </cell>
          <cell r="I114">
            <v>0</v>
          </cell>
          <cell r="J114">
            <v>8932974.8300000001</v>
          </cell>
          <cell r="K114">
            <v>0</v>
          </cell>
          <cell r="L114" t="str">
            <v>XR2208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8932974.8300000001</v>
          </cell>
          <cell r="X114">
            <v>0</v>
          </cell>
          <cell r="Y114">
            <v>8932974.8300000001</v>
          </cell>
          <cell r="Z114">
            <v>8932974.8300000001</v>
          </cell>
          <cell r="AA114">
            <v>8932974.8300000001</v>
          </cell>
        </row>
        <row r="115">
          <cell r="A115" t="str">
            <v>XR2207  PARKLAND ACQ-NORTH DIST LOC DEV</v>
          </cell>
          <cell r="E115">
            <v>2889243.31</v>
          </cell>
          <cell r="F115">
            <v>0</v>
          </cell>
          <cell r="G115">
            <v>241615.41</v>
          </cell>
          <cell r="H115">
            <v>0</v>
          </cell>
          <cell r="I115">
            <v>0</v>
          </cell>
          <cell r="J115">
            <v>3130858.72</v>
          </cell>
          <cell r="K115">
            <v>57903.39</v>
          </cell>
          <cell r="L115" t="str">
            <v>XR2207</v>
          </cell>
          <cell r="M115">
            <v>1036000</v>
          </cell>
          <cell r="N115">
            <v>400000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1694858.7200000002</v>
          </cell>
          <cell r="X115">
            <v>0</v>
          </cell>
          <cell r="Y115">
            <v>1694858.7200000002</v>
          </cell>
          <cell r="Z115">
            <v>3072955.33</v>
          </cell>
          <cell r="AA115">
            <v>1694858.7200000002</v>
          </cell>
        </row>
        <row r="116">
          <cell r="A116" t="str">
            <v>XR2207</v>
          </cell>
          <cell r="B116" t="str">
            <v>CPR123-36-02</v>
          </cell>
          <cell r="C116" t="str">
            <v>JENNER JEAN-MARIE CC-ADD ADDITION &amp; NEW</v>
          </cell>
          <cell r="M116">
            <v>500000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A117" t="str">
            <v>XR2207</v>
          </cell>
          <cell r="B117" t="str">
            <v>CPR117-38-13</v>
          </cell>
          <cell r="C117" t="str">
            <v>J.T. WATSON PK- REDEVELOPMENT OF ENTIRE</v>
          </cell>
          <cell r="M117">
            <v>35000</v>
          </cell>
          <cell r="N117">
            <v>400000</v>
          </cell>
          <cell r="O117">
            <v>0</v>
          </cell>
          <cell r="P117">
            <v>0</v>
          </cell>
          <cell r="Q117">
            <v>0</v>
          </cell>
        </row>
        <row r="118">
          <cell r="A118" t="str">
            <v>XR2207</v>
          </cell>
          <cell r="B118" t="str">
            <v>CPR119-37-06</v>
          </cell>
          <cell r="C118" t="str">
            <v>ANCASTER PARK-BUILD NEW WATERPLAY</v>
          </cell>
          <cell r="M118">
            <v>398000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A119" t="str">
            <v>XR2207</v>
          </cell>
          <cell r="B119" t="str">
            <v>CPR116-37-05</v>
          </cell>
          <cell r="C119" t="str">
            <v>FLEMINGDON PARK-SPORTS FIELD IMPROVEMENT</v>
          </cell>
          <cell r="M119">
            <v>79000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A120" t="str">
            <v>XR2207</v>
          </cell>
          <cell r="B120" t="str">
            <v>CPR116-37-08</v>
          </cell>
          <cell r="C120" t="str">
            <v>GRANDRAVINE BOCCE COURTS</v>
          </cell>
          <cell r="M120">
            <v>24000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A121" t="str">
            <v>XR2206  PARKLAND ACQ-NORTH DIST LOCAL LAND</v>
          </cell>
          <cell r="E121">
            <v>2744955.24</v>
          </cell>
          <cell r="F121">
            <v>0</v>
          </cell>
          <cell r="G121">
            <v>241615.41</v>
          </cell>
          <cell r="H121">
            <v>0</v>
          </cell>
          <cell r="I121">
            <v>0</v>
          </cell>
          <cell r="J121">
            <v>2986570.6500000004</v>
          </cell>
          <cell r="K121">
            <v>0</v>
          </cell>
          <cell r="L121" t="str">
            <v>XR2206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2986570.6500000004</v>
          </cell>
          <cell r="X121">
            <v>0</v>
          </cell>
          <cell r="Y121">
            <v>2986570.6500000004</v>
          </cell>
          <cell r="Z121">
            <v>2986570.6500000004</v>
          </cell>
          <cell r="AA121">
            <v>2986570.6500000004</v>
          </cell>
        </row>
        <row r="122">
          <cell r="A122" t="str">
            <v>XR2205  PARKLAND ACQ-EAST DIST LOCAL DEV</v>
          </cell>
          <cell r="E122">
            <v>1211711.32</v>
          </cell>
          <cell r="F122">
            <v>0</v>
          </cell>
          <cell r="G122">
            <v>67131.25</v>
          </cell>
          <cell r="H122">
            <v>0</v>
          </cell>
          <cell r="I122">
            <v>0</v>
          </cell>
          <cell r="J122">
            <v>1278842.57</v>
          </cell>
          <cell r="K122">
            <v>0</v>
          </cell>
          <cell r="L122" t="str">
            <v>XR2205</v>
          </cell>
          <cell r="M122">
            <v>479000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799842.57000000007</v>
          </cell>
          <cell r="X122">
            <v>0</v>
          </cell>
          <cell r="Y122">
            <v>799842.57000000007</v>
          </cell>
          <cell r="Z122">
            <v>1278842.57</v>
          </cell>
          <cell r="AA122">
            <v>799842.57000000007</v>
          </cell>
        </row>
        <row r="123">
          <cell r="A123" t="str">
            <v>XR2205</v>
          </cell>
          <cell r="B123" t="str">
            <v>CPR119-38-05</v>
          </cell>
          <cell r="C123" t="str">
            <v>EASTVIEW PARK SPLASH PAD</v>
          </cell>
          <cell r="M123">
            <v>280000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A124" t="str">
            <v>XR2205</v>
          </cell>
          <cell r="B124" t="str">
            <v>CPR116-37-03</v>
          </cell>
          <cell r="C124" t="str">
            <v>TAM HEATHER TENNIS DOME</v>
          </cell>
          <cell r="M124">
            <v>150000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A125" t="str">
            <v>XR2205</v>
          </cell>
          <cell r="B125" t="str">
            <v>CPR123-38-04</v>
          </cell>
          <cell r="C125" t="str">
            <v>PORT UNION FITNESS CENTRE-REPLACE FITNES</v>
          </cell>
          <cell r="M125">
            <v>49000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A126" t="str">
            <v>XR2204  PARKLAND ACQ-EAST DIST LOCAL LAND</v>
          </cell>
          <cell r="E126">
            <v>1025837.25</v>
          </cell>
          <cell r="F126">
            <v>0</v>
          </cell>
          <cell r="G126">
            <v>67131.25</v>
          </cell>
          <cell r="H126">
            <v>0</v>
          </cell>
          <cell r="I126">
            <v>0</v>
          </cell>
          <cell r="J126">
            <v>1092968.5</v>
          </cell>
          <cell r="K126">
            <v>23098.17</v>
          </cell>
          <cell r="L126" t="str">
            <v>XR2204</v>
          </cell>
          <cell r="M126">
            <v>526000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566968.5</v>
          </cell>
          <cell r="X126">
            <v>0</v>
          </cell>
          <cell r="Y126">
            <v>566968.5</v>
          </cell>
          <cell r="Z126">
            <v>1069870.33</v>
          </cell>
          <cell r="AA126">
            <v>566968.5</v>
          </cell>
        </row>
        <row r="127">
          <cell r="A127" t="str">
            <v>XR2204</v>
          </cell>
          <cell r="B127" t="str">
            <v>CPR116-37-05</v>
          </cell>
          <cell r="C127" t="str">
            <v>FLEMINGDON PARK-SPORTS FIELD IMPROVEMENT</v>
          </cell>
          <cell r="M127">
            <v>526000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A128" t="str">
            <v>XR2203  PARKLAND ACQ-WEST DIST LOCAL DEV</v>
          </cell>
          <cell r="E128">
            <v>1643974.26</v>
          </cell>
          <cell r="F128">
            <v>0</v>
          </cell>
          <cell r="G128">
            <v>317998.06</v>
          </cell>
          <cell r="H128">
            <v>0</v>
          </cell>
          <cell r="I128">
            <v>0</v>
          </cell>
          <cell r="J128">
            <v>1961972.32</v>
          </cell>
          <cell r="K128">
            <v>9130.3799999999992</v>
          </cell>
          <cell r="L128" t="str">
            <v>XR2203</v>
          </cell>
          <cell r="M128">
            <v>225000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1736972.32</v>
          </cell>
          <cell r="X128">
            <v>0</v>
          </cell>
          <cell r="Y128">
            <v>1736972.32</v>
          </cell>
          <cell r="Z128">
            <v>1952841.9400000002</v>
          </cell>
          <cell r="AA128">
            <v>1736972.32</v>
          </cell>
        </row>
        <row r="129">
          <cell r="A129" t="str">
            <v>XR2203</v>
          </cell>
          <cell r="B129" t="str">
            <v>CPR116-38-02</v>
          </cell>
          <cell r="C129" t="str">
            <v>SPORTS FIELDS FY2008 (CGI)</v>
          </cell>
          <cell r="M129">
            <v>200000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XR2203</v>
          </cell>
          <cell r="B130" t="str">
            <v>CPR119-37-01</v>
          </cell>
          <cell r="C130" t="str">
            <v>PLAY AREA ENHANCEMENTS FY2007</v>
          </cell>
          <cell r="M130">
            <v>25000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A131" t="str">
            <v>XR2202  PARKLAND ACQ-WEST DIST LOCAL LAND</v>
          </cell>
          <cell r="E131">
            <v>1264641.6599999999</v>
          </cell>
          <cell r="F131">
            <v>0</v>
          </cell>
          <cell r="G131">
            <v>317998.02</v>
          </cell>
          <cell r="H131">
            <v>0</v>
          </cell>
          <cell r="I131">
            <v>0</v>
          </cell>
          <cell r="J131">
            <v>1582639.68</v>
          </cell>
          <cell r="K131">
            <v>752179.05</v>
          </cell>
          <cell r="L131" t="str">
            <v>XR2202</v>
          </cell>
          <cell r="M131">
            <v>881000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701639.67999999993</v>
          </cell>
          <cell r="X131">
            <v>0</v>
          </cell>
          <cell r="Y131">
            <v>701639.67999999993</v>
          </cell>
          <cell r="Z131">
            <v>830460.62999999989</v>
          </cell>
          <cell r="AA131">
            <v>701639.67999999993</v>
          </cell>
        </row>
        <row r="132">
          <cell r="A132" t="str">
            <v>XR2202</v>
          </cell>
          <cell r="B132" t="str">
            <v>CPR115-37-02</v>
          </cell>
          <cell r="C132" t="str">
            <v>ACQUISITION OF 243 ALBERT AVE-ROSENEATH</v>
          </cell>
          <cell r="M132">
            <v>881000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A133" t="str">
            <v>XR2201  BLOOR STREET TRANSFORMATION RESERVE FD</v>
          </cell>
          <cell r="E133">
            <v>78649.240000000005</v>
          </cell>
          <cell r="F133">
            <v>19460.16</v>
          </cell>
          <cell r="G133">
            <v>1600000</v>
          </cell>
          <cell r="H133">
            <v>0</v>
          </cell>
          <cell r="I133">
            <v>0</v>
          </cell>
          <cell r="J133">
            <v>1698109.4</v>
          </cell>
          <cell r="K133">
            <v>0</v>
          </cell>
          <cell r="L133" t="str">
            <v>XR2201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1698109.4</v>
          </cell>
          <cell r="X133">
            <v>0</v>
          </cell>
          <cell r="Y133">
            <v>1698109.4</v>
          </cell>
          <cell r="Z133">
            <v>1698109.4</v>
          </cell>
          <cell r="AA133">
            <v>1698109.4</v>
          </cell>
        </row>
        <row r="134">
          <cell r="A134" t="str">
            <v>XR2107  DEVELOPMENT CHARGES RF - SHELTERS/HOUSIN</v>
          </cell>
          <cell r="E134">
            <v>6683437.29</v>
          </cell>
          <cell r="F134">
            <v>0</v>
          </cell>
          <cell r="G134">
            <v>202478.58000000002</v>
          </cell>
          <cell r="H134">
            <v>0</v>
          </cell>
          <cell r="I134">
            <v>0</v>
          </cell>
          <cell r="J134">
            <v>6885915.8700000001</v>
          </cell>
          <cell r="K134">
            <v>241064.11</v>
          </cell>
          <cell r="L134" t="str">
            <v>XR2107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6885915.8700000001</v>
          </cell>
          <cell r="X134">
            <v>0</v>
          </cell>
          <cell r="Y134">
            <v>6885915.8700000001</v>
          </cell>
          <cell r="Z134">
            <v>6626649.0700000003</v>
          </cell>
          <cell r="AA134">
            <v>6626649.0700000003</v>
          </cell>
        </row>
        <row r="135">
          <cell r="A135" t="str">
            <v>XR2106  DEVELOPMENT CHARGES RF - CHILDCARE</v>
          </cell>
          <cell r="E135">
            <v>928476.22</v>
          </cell>
          <cell r="F135">
            <v>0</v>
          </cell>
          <cell r="G135">
            <v>64415.199999999997</v>
          </cell>
          <cell r="H135">
            <v>0</v>
          </cell>
          <cell r="I135">
            <v>0</v>
          </cell>
          <cell r="J135">
            <v>992891.41999999993</v>
          </cell>
          <cell r="K135">
            <v>0</v>
          </cell>
          <cell r="L135" t="str">
            <v>XR2106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992891.41999999993</v>
          </cell>
          <cell r="X135">
            <v>0</v>
          </cell>
          <cell r="Y135">
            <v>992891.41999999993</v>
          </cell>
          <cell r="Z135">
            <v>988792.35</v>
          </cell>
          <cell r="AA135">
            <v>988792.35</v>
          </cell>
        </row>
        <row r="136">
          <cell r="A136" t="str">
            <v>XR2105  SOCIAL HOUSING FEDERAL RESERVE FUND</v>
          </cell>
          <cell r="E136">
            <v>28169340.989999998</v>
          </cell>
          <cell r="F136">
            <v>1546700.31</v>
          </cell>
          <cell r="G136">
            <v>0</v>
          </cell>
          <cell r="H136">
            <v>0</v>
          </cell>
          <cell r="I136">
            <v>-8732340</v>
          </cell>
          <cell r="J136">
            <v>20983701.299999997</v>
          </cell>
          <cell r="K136">
            <v>0</v>
          </cell>
          <cell r="L136" t="str">
            <v>XR2105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20983701.299999997</v>
          </cell>
          <cell r="X136">
            <v>0</v>
          </cell>
          <cell r="Y136">
            <v>20983701.299999997</v>
          </cell>
          <cell r="Z136">
            <v>23124841.299999997</v>
          </cell>
          <cell r="AA136">
            <v>20983701.299999997</v>
          </cell>
        </row>
        <row r="137">
          <cell r="A137" t="str">
            <v>XR2104  KIDS AT COMPU SCHOLARSHIP PROJ RES FUND</v>
          </cell>
          <cell r="E137">
            <v>8262009.7800000003</v>
          </cell>
          <cell r="F137">
            <v>466671.98</v>
          </cell>
          <cell r="G137">
            <v>0</v>
          </cell>
          <cell r="H137">
            <v>0</v>
          </cell>
          <cell r="I137">
            <v>-3500000</v>
          </cell>
          <cell r="J137">
            <v>5228681.76</v>
          </cell>
          <cell r="K137">
            <v>0</v>
          </cell>
          <cell r="L137" t="str">
            <v>XR2104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5228681.76</v>
          </cell>
          <cell r="X137">
            <v>0</v>
          </cell>
          <cell r="Y137">
            <v>5228681.76</v>
          </cell>
          <cell r="Z137">
            <v>7312932.9699999997</v>
          </cell>
          <cell r="AA137">
            <v>5228681.76</v>
          </cell>
        </row>
        <row r="138">
          <cell r="A138" t="str">
            <v>XR2103  HOMES FOR THE AGED</v>
          </cell>
          <cell r="E138">
            <v>22929572.999999996</v>
          </cell>
          <cell r="F138">
            <v>1242584.82</v>
          </cell>
          <cell r="G138">
            <v>1652868</v>
          </cell>
          <cell r="H138">
            <v>0</v>
          </cell>
          <cell r="I138">
            <v>0</v>
          </cell>
          <cell r="J138">
            <v>25825025.819999997</v>
          </cell>
          <cell r="K138">
            <v>7856775.9199999999</v>
          </cell>
          <cell r="L138" t="str">
            <v>XR2103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25825025.819999997</v>
          </cell>
          <cell r="X138">
            <v>0</v>
          </cell>
          <cell r="Y138">
            <v>25825025.819999997</v>
          </cell>
          <cell r="Z138">
            <v>17969514.969999999</v>
          </cell>
          <cell r="AA138">
            <v>17969514.969999999</v>
          </cell>
        </row>
        <row r="139">
          <cell r="A139" t="str">
            <v>XR2102  NATIONAL CHILD BENEFIT SUPPLEMENT</v>
          </cell>
          <cell r="E139">
            <v>9459924.290000001</v>
          </cell>
          <cell r="F139">
            <v>537206.81000000006</v>
          </cell>
          <cell r="G139">
            <v>0</v>
          </cell>
          <cell r="H139">
            <v>0</v>
          </cell>
          <cell r="I139">
            <v>-6150000</v>
          </cell>
          <cell r="J139">
            <v>3847131.1000000015</v>
          </cell>
          <cell r="K139">
            <v>0</v>
          </cell>
          <cell r="L139" t="str">
            <v>XR2102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3847131.1000000015</v>
          </cell>
          <cell r="X139">
            <v>0</v>
          </cell>
          <cell r="Y139">
            <v>3847131.1000000015</v>
          </cell>
          <cell r="Z139">
            <v>5817404.1000000015</v>
          </cell>
          <cell r="AA139">
            <v>3847131.1000000015</v>
          </cell>
        </row>
        <row r="140">
          <cell r="A140" t="str">
            <v>XR2101  ONTARIO WORKS</v>
          </cell>
          <cell r="E140">
            <v>2149082.06</v>
          </cell>
          <cell r="F140">
            <v>133755.68</v>
          </cell>
          <cell r="G140">
            <v>0</v>
          </cell>
          <cell r="H140">
            <v>0</v>
          </cell>
          <cell r="I140">
            <v>-2144400</v>
          </cell>
          <cell r="J140">
            <v>138437.74000000022</v>
          </cell>
          <cell r="K140">
            <v>0</v>
          </cell>
          <cell r="L140" t="str">
            <v>XR2101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138437.74000000022</v>
          </cell>
          <cell r="X140">
            <v>0</v>
          </cell>
          <cell r="Y140">
            <v>138437.74000000022</v>
          </cell>
          <cell r="Z140">
            <v>1388232.3400000003</v>
          </cell>
          <cell r="AA140">
            <v>138437.74000000022</v>
          </cell>
        </row>
        <row r="141">
          <cell r="A141" t="str">
            <v>XR2057  EAST OF BAY PARKS IMPROVEMENTS R F</v>
          </cell>
          <cell r="E141">
            <v>1004176.12</v>
          </cell>
          <cell r="F141">
            <v>55598.41</v>
          </cell>
          <cell r="G141">
            <v>0</v>
          </cell>
          <cell r="H141">
            <v>0</v>
          </cell>
          <cell r="I141">
            <v>0</v>
          </cell>
          <cell r="J141">
            <v>1059774.53</v>
          </cell>
          <cell r="K141">
            <v>0</v>
          </cell>
          <cell r="L141" t="str">
            <v>XR2057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1059774.53</v>
          </cell>
          <cell r="X141">
            <v>0</v>
          </cell>
          <cell r="Y141">
            <v>1059774.53</v>
          </cell>
          <cell r="Z141">
            <v>1059774.53</v>
          </cell>
          <cell r="AA141">
            <v>1059774.53</v>
          </cell>
        </row>
        <row r="142">
          <cell r="A142" t="str">
            <v>XR2056  PARKLAND ACQUISITION-EAST YORK CITY DEVE</v>
          </cell>
          <cell r="E142">
            <v>13542.9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13542.9</v>
          </cell>
          <cell r="K142">
            <v>0</v>
          </cell>
          <cell r="L142" t="str">
            <v>XR2056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13542.9</v>
          </cell>
          <cell r="X142">
            <v>0</v>
          </cell>
          <cell r="Y142">
            <v>13542.9</v>
          </cell>
          <cell r="Z142">
            <v>13542.9</v>
          </cell>
          <cell r="AA142">
            <v>13542.9</v>
          </cell>
        </row>
        <row r="143">
          <cell r="A143" t="str">
            <v>XR2055  PARKLAND ACQUISITION-EAST YORK CITY LAND</v>
          </cell>
          <cell r="E143">
            <v>371689.16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371689.16</v>
          </cell>
          <cell r="K143">
            <v>0</v>
          </cell>
          <cell r="L143" t="str">
            <v>XR2055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371689.16</v>
          </cell>
          <cell r="X143">
            <v>0</v>
          </cell>
          <cell r="Y143">
            <v>371689.16</v>
          </cell>
          <cell r="Z143">
            <v>371689.16</v>
          </cell>
          <cell r="AA143">
            <v>371689.16</v>
          </cell>
        </row>
        <row r="144">
          <cell r="A144" t="str">
            <v>XR2054  PARKLAND ACQUISITION-TORONTO LOCAL DEV</v>
          </cell>
          <cell r="E144">
            <v>864643.23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864643.23</v>
          </cell>
          <cell r="K144">
            <v>219394.9</v>
          </cell>
          <cell r="L144" t="str">
            <v>XR2054</v>
          </cell>
          <cell r="M144">
            <v>352000</v>
          </cell>
          <cell r="N144">
            <v>250000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262643.23</v>
          </cell>
          <cell r="X144">
            <v>0</v>
          </cell>
          <cell r="Y144">
            <v>262643.23</v>
          </cell>
          <cell r="Z144">
            <v>645248.32999999996</v>
          </cell>
          <cell r="AA144">
            <v>262643.23</v>
          </cell>
        </row>
        <row r="145">
          <cell r="A145" t="str">
            <v>XR2054</v>
          </cell>
          <cell r="B145" t="str">
            <v>CPR106-6</v>
          </cell>
          <cell r="C145" t="str">
            <v>LORD DUFFERIN SWIMMING POOL</v>
          </cell>
          <cell r="M145">
            <v>0</v>
          </cell>
          <cell r="N145">
            <v>250000</v>
          </cell>
          <cell r="O145">
            <v>0</v>
          </cell>
          <cell r="P145">
            <v>0</v>
          </cell>
          <cell r="Q145">
            <v>0</v>
          </cell>
        </row>
        <row r="146">
          <cell r="A146" t="str">
            <v>XR2054</v>
          </cell>
          <cell r="B146" t="str">
            <v>CPR116-36-08</v>
          </cell>
          <cell r="C146" t="str">
            <v>J.J. PICCININNI - CONVERT BOCCE TO FITNE</v>
          </cell>
          <cell r="M146">
            <v>151000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A147" t="str">
            <v>XR2054</v>
          </cell>
          <cell r="B147" t="str">
            <v>CPR117-38-08</v>
          </cell>
          <cell r="C147" t="str">
            <v>IRELAND PARK GATES AND FENCING</v>
          </cell>
          <cell r="M147">
            <v>100000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 t="str">
            <v>XR2054</v>
          </cell>
          <cell r="B148" t="str">
            <v>CPR117-38-07</v>
          </cell>
          <cell r="C148" t="str">
            <v>WYCHWOOD COMMUNITY PARK</v>
          </cell>
          <cell r="M148">
            <v>71000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A149" t="str">
            <v>XR2054</v>
          </cell>
          <cell r="B149" t="str">
            <v>CPR119-37-01</v>
          </cell>
          <cell r="C149" t="str">
            <v>PLAY AREA ENHANCEMENTS FY2007</v>
          </cell>
          <cell r="M149">
            <v>30000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A150" t="str">
            <v>XR2053  PARKLAND ACQUISITION-TOR LOCAL LAND</v>
          </cell>
          <cell r="E150">
            <v>7824082.8600000003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7824082.8600000003</v>
          </cell>
          <cell r="K150">
            <v>0</v>
          </cell>
          <cell r="L150" t="str">
            <v>XR2053</v>
          </cell>
          <cell r="M150">
            <v>6841000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983082.86000000034</v>
          </cell>
          <cell r="X150">
            <v>0</v>
          </cell>
          <cell r="Y150">
            <v>983082.86000000034</v>
          </cell>
          <cell r="Z150">
            <v>7824082.8600000003</v>
          </cell>
          <cell r="AA150">
            <v>983082.86000000034</v>
          </cell>
        </row>
        <row r="151">
          <cell r="A151" t="str">
            <v>XR2053</v>
          </cell>
          <cell r="B151" t="str">
            <v>CPR115-38-03</v>
          </cell>
          <cell r="C151" t="str">
            <v>WEST QUEEN WEST PARK ACQUISITION</v>
          </cell>
          <cell r="M151">
            <v>6241000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A152" t="str">
            <v>XR2053</v>
          </cell>
          <cell r="B152" t="str">
            <v>CPR115-38-04</v>
          </cell>
          <cell r="C152" t="str">
            <v>50 St. JOSEPH STREET ACQUISITION</v>
          </cell>
          <cell r="M152">
            <v>600000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A153" t="str">
            <v>XR2052  PARKLAND ACQUISITION-TORONTO CITY DEV</v>
          </cell>
          <cell r="E153">
            <v>1848981.65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1848981.65</v>
          </cell>
          <cell r="K153">
            <v>65840.78</v>
          </cell>
          <cell r="L153" t="str">
            <v>XR2052</v>
          </cell>
          <cell r="M153">
            <v>1700000</v>
          </cell>
          <cell r="N153">
            <v>1379590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-1230608.3500000001</v>
          </cell>
          <cell r="X153">
            <v>0</v>
          </cell>
          <cell r="Y153">
            <v>-1230608.3500000001</v>
          </cell>
          <cell r="Z153">
            <v>1783140.8699999999</v>
          </cell>
          <cell r="AA153">
            <v>-1230608.3500000001</v>
          </cell>
        </row>
        <row r="154">
          <cell r="A154" t="str">
            <v>XR2052</v>
          </cell>
          <cell r="B154" t="str">
            <v>CPR120-38-02</v>
          </cell>
          <cell r="C154" t="str">
            <v>REGENT PARK08-REPLACE LORD DUFFERIN POOL</v>
          </cell>
          <cell r="M154">
            <v>579000</v>
          </cell>
          <cell r="N154">
            <v>1379590</v>
          </cell>
          <cell r="O154">
            <v>0</v>
          </cell>
          <cell r="P154">
            <v>0</v>
          </cell>
          <cell r="Q154">
            <v>0</v>
          </cell>
        </row>
        <row r="155">
          <cell r="A155" t="str">
            <v>XR2052</v>
          </cell>
          <cell r="B155" t="str">
            <v>CPR117-36-12</v>
          </cell>
          <cell r="C155" t="str">
            <v>WYCHWOOD BARNS PHASE THREE - PARK DEVELO</v>
          </cell>
          <cell r="M155">
            <v>1121000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A156" t="str">
            <v>XR2051  PARKLAND ACQUISITION-TORONTO CITY LAND</v>
          </cell>
          <cell r="E156">
            <v>6384197.1299999999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6384197.1299999999</v>
          </cell>
          <cell r="K156">
            <v>0</v>
          </cell>
          <cell r="L156" t="str">
            <v>XR2051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6384197.1299999999</v>
          </cell>
          <cell r="X156">
            <v>0</v>
          </cell>
          <cell r="Y156">
            <v>6384197.1299999999</v>
          </cell>
          <cell r="Z156">
            <v>6384197.1299999999</v>
          </cell>
          <cell r="AA156">
            <v>6384197.1299999999</v>
          </cell>
        </row>
        <row r="157">
          <cell r="A157" t="str">
            <v>XR2050  PARKLAND ACQUISITION-SCAR LOCAL DEV</v>
          </cell>
          <cell r="E157">
            <v>332799.76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332799.76</v>
          </cell>
          <cell r="K157">
            <v>24041.1</v>
          </cell>
          <cell r="L157" t="str">
            <v>XR2050</v>
          </cell>
          <cell r="M157">
            <v>296000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36799.760000000009</v>
          </cell>
          <cell r="X157">
            <v>0</v>
          </cell>
          <cell r="Y157">
            <v>36799.760000000009</v>
          </cell>
          <cell r="Z157">
            <v>308758.66000000003</v>
          </cell>
          <cell r="AA157">
            <v>36799.760000000009</v>
          </cell>
        </row>
        <row r="158">
          <cell r="A158" t="str">
            <v>XR2050</v>
          </cell>
          <cell r="B158" t="str">
            <v>CPR119-37-03</v>
          </cell>
          <cell r="C158" t="str">
            <v>MCGREGOR PARK RC-SPLASHPAD</v>
          </cell>
          <cell r="M158">
            <v>146000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</row>
        <row r="159">
          <cell r="A159" t="str">
            <v>XR2050</v>
          </cell>
          <cell r="B159" t="str">
            <v>CPR119-38-05</v>
          </cell>
          <cell r="C159" t="str">
            <v>EASTVIEW PARK SPLASH PAD</v>
          </cell>
          <cell r="M159">
            <v>73000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A160" t="str">
            <v>XR2050</v>
          </cell>
          <cell r="B160" t="str">
            <v>CPR123-38-04</v>
          </cell>
          <cell r="C160" t="str">
            <v>PORT UNION FITNESS CENTRE-REPLACE FITNES</v>
          </cell>
          <cell r="M160">
            <v>57000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A161" t="str">
            <v>XR2050</v>
          </cell>
          <cell r="B161" t="str">
            <v>CPR126-36-06</v>
          </cell>
          <cell r="C161" t="str">
            <v>MORNINGSIDE PARK EXPAND WASHROOMS</v>
          </cell>
          <cell r="M161">
            <v>20000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A162" t="str">
            <v>XR2049  PARKLAND ACQUISITION-SCAR LOCAL LAND</v>
          </cell>
          <cell r="E162">
            <v>15135.02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15135.02</v>
          </cell>
          <cell r="K162">
            <v>0</v>
          </cell>
          <cell r="L162" t="str">
            <v>XR2049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15135.02</v>
          </cell>
          <cell r="X162">
            <v>0</v>
          </cell>
          <cell r="Y162">
            <v>15135.02</v>
          </cell>
          <cell r="Z162">
            <v>15135.02</v>
          </cell>
          <cell r="AA162">
            <v>15135.02</v>
          </cell>
        </row>
        <row r="163">
          <cell r="A163" t="str">
            <v>XR2048  PARKLAND ACQUISITION-SCAR CITY DEV</v>
          </cell>
          <cell r="E163">
            <v>66129.649999999994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66129.649999999994</v>
          </cell>
          <cell r="K163">
            <v>66130</v>
          </cell>
          <cell r="L163" t="str">
            <v>XR2048</v>
          </cell>
          <cell r="M163">
            <v>291000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-224870.35</v>
          </cell>
          <cell r="X163">
            <v>0</v>
          </cell>
          <cell r="Y163">
            <v>-224870.35</v>
          </cell>
          <cell r="Z163">
            <v>-0.35000000000582077</v>
          </cell>
          <cell r="AA163">
            <v>-224870.35</v>
          </cell>
        </row>
        <row r="164">
          <cell r="A164" t="str">
            <v>XR2048</v>
          </cell>
          <cell r="B164" t="str">
            <v>CPR126-36-06</v>
          </cell>
          <cell r="C164" t="str">
            <v>MORNINGSIDE PARK EXPAND WASHROOMS</v>
          </cell>
          <cell r="M164">
            <v>147000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A165" t="str">
            <v>XR2048</v>
          </cell>
          <cell r="B165" t="str">
            <v>CPR119-37-03</v>
          </cell>
          <cell r="C165" t="str">
            <v>MCGREGOR PARK RC-SPLASHPAD</v>
          </cell>
          <cell r="M165">
            <v>100000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A166" t="str">
            <v>XR2048</v>
          </cell>
          <cell r="B166" t="str">
            <v>CPR123-38-04</v>
          </cell>
          <cell r="C166" t="str">
            <v>PORT UNION FITNESS CENTRE-REPLACE FITNES</v>
          </cell>
          <cell r="M166">
            <v>44000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A167" t="str">
            <v>XR2047  PARKLAND ACQUISITION-SCARBOROUGH CITY LD</v>
          </cell>
          <cell r="E167">
            <v>0.49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0.49</v>
          </cell>
          <cell r="K167">
            <v>0</v>
          </cell>
          <cell r="L167" t="str">
            <v>XR2047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0.49</v>
          </cell>
          <cell r="X167">
            <v>0</v>
          </cell>
          <cell r="Y167">
            <v>0.49</v>
          </cell>
          <cell r="Z167">
            <v>0.49</v>
          </cell>
          <cell r="AA167">
            <v>0.49</v>
          </cell>
        </row>
        <row r="168">
          <cell r="A168" t="str">
            <v>XR2046  PARKLAND ACQUISITION-YORK LOCAL DEVE</v>
          </cell>
          <cell r="E168">
            <v>0.18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0.18</v>
          </cell>
          <cell r="K168">
            <v>0</v>
          </cell>
          <cell r="L168" t="str">
            <v>XR2046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0.18</v>
          </cell>
          <cell r="X168">
            <v>0</v>
          </cell>
          <cell r="Y168">
            <v>0.18</v>
          </cell>
          <cell r="Z168">
            <v>0.18</v>
          </cell>
          <cell r="AA168">
            <v>0.18</v>
          </cell>
        </row>
        <row r="169">
          <cell r="A169" t="str">
            <v>XR2045  PARKLAND ACQUISITION-YORK LOCAL LAND</v>
          </cell>
          <cell r="E169">
            <v>300038.95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300038.95</v>
          </cell>
          <cell r="K169">
            <v>252718.5</v>
          </cell>
          <cell r="L169" t="str">
            <v>XR2045</v>
          </cell>
          <cell r="M169">
            <v>296000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4038.9500000000116</v>
          </cell>
          <cell r="X169">
            <v>0</v>
          </cell>
          <cell r="Y169">
            <v>4038.9500000000116</v>
          </cell>
          <cell r="Z169">
            <v>47320.450000000012</v>
          </cell>
          <cell r="AA169">
            <v>4038.9500000000116</v>
          </cell>
        </row>
        <row r="170">
          <cell r="A170" t="str">
            <v>XR2045</v>
          </cell>
          <cell r="B170" t="str">
            <v>CPR115-37-02</v>
          </cell>
          <cell r="C170" t="str">
            <v>ACQUISITION OF 243 ALBERT AVE-ROSENEATH</v>
          </cell>
          <cell r="M170">
            <v>296000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A171" t="str">
            <v>XR2044  PARKLAND ACQUISITION-YORK CITY DEV</v>
          </cell>
          <cell r="E171">
            <v>22387.599999999999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22387.599999999999</v>
          </cell>
          <cell r="K171">
            <v>0</v>
          </cell>
          <cell r="L171" t="str">
            <v>XR2044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22387.599999999999</v>
          </cell>
          <cell r="X171">
            <v>0</v>
          </cell>
          <cell r="Y171">
            <v>22387.599999999999</v>
          </cell>
          <cell r="Z171">
            <v>22387.599999999999</v>
          </cell>
          <cell r="AA171">
            <v>22387.599999999999</v>
          </cell>
        </row>
        <row r="172">
          <cell r="A172" t="str">
            <v>XR2043  PARKLAND ACQUISITION-YORK CITY LAND</v>
          </cell>
          <cell r="E172">
            <v>290936.81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290936.81</v>
          </cell>
          <cell r="K172">
            <v>0</v>
          </cell>
          <cell r="L172" t="str">
            <v>XR2043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290936.81</v>
          </cell>
          <cell r="X172">
            <v>0</v>
          </cell>
          <cell r="Y172">
            <v>290936.81</v>
          </cell>
          <cell r="Z172">
            <v>290936.81</v>
          </cell>
          <cell r="AA172">
            <v>290936.81</v>
          </cell>
        </row>
        <row r="173">
          <cell r="A173" t="str">
            <v>XR2042  PARKLAND ACQUISITION-NORTH YORK LOC DEVE</v>
          </cell>
          <cell r="E173">
            <v>299005.75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299005.75</v>
          </cell>
          <cell r="K173">
            <v>0</v>
          </cell>
          <cell r="L173" t="str">
            <v>XR2042</v>
          </cell>
          <cell r="M173">
            <v>111000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188005.75</v>
          </cell>
          <cell r="X173">
            <v>0</v>
          </cell>
          <cell r="Y173">
            <v>188005.75</v>
          </cell>
          <cell r="Z173">
            <v>299005.75</v>
          </cell>
          <cell r="AA173">
            <v>188005.75</v>
          </cell>
        </row>
        <row r="174">
          <cell r="A174" t="str">
            <v>XR2042</v>
          </cell>
          <cell r="B174" t="str">
            <v>CPR124-36-07</v>
          </cell>
          <cell r="C174" t="str">
            <v>TAYLOR CREEK PARK - WETLAND /EROSION CON</v>
          </cell>
          <cell r="M174">
            <v>96000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A175" t="str">
            <v>XR2042</v>
          </cell>
          <cell r="B175" t="str">
            <v>CPR126-37-04</v>
          </cell>
          <cell r="C175" t="str">
            <v>EDWARDS GARDENS-REBUILD RETAINING WALL</v>
          </cell>
          <cell r="M175">
            <v>15000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A176" t="str">
            <v>XR2041  PARKLAND ACQUISITION-NORTH YORK LOCAL LD</v>
          </cell>
          <cell r="E176">
            <v>2995041.33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2995041.33</v>
          </cell>
          <cell r="K176">
            <v>0</v>
          </cell>
          <cell r="L176" t="str">
            <v>XR2041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2995041.33</v>
          </cell>
          <cell r="X176">
            <v>0</v>
          </cell>
          <cell r="Y176">
            <v>2995041.33</v>
          </cell>
          <cell r="Z176">
            <v>2995041.33</v>
          </cell>
          <cell r="AA176">
            <v>2995041.33</v>
          </cell>
        </row>
        <row r="177">
          <cell r="A177" t="str">
            <v>XR2040  PARKLAND ACQUISITION-NORTH YORK CITY DEV</v>
          </cell>
          <cell r="E177">
            <v>449114.53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449114.53</v>
          </cell>
          <cell r="K177">
            <v>0</v>
          </cell>
          <cell r="L177" t="str">
            <v>XR2040</v>
          </cell>
          <cell r="M177">
            <v>-107000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556114.53</v>
          </cell>
          <cell r="X177">
            <v>0</v>
          </cell>
          <cell r="Y177">
            <v>556114.53</v>
          </cell>
          <cell r="Z177">
            <v>449114.53</v>
          </cell>
          <cell r="AA177">
            <v>449114.53</v>
          </cell>
        </row>
        <row r="178">
          <cell r="A178" t="str">
            <v>XR2040</v>
          </cell>
          <cell r="B178" t="str">
            <v>CPR122-34-01</v>
          </cell>
          <cell r="C178" t="str">
            <v>EAST DON/NEWTONBROOK CREEK2004</v>
          </cell>
          <cell r="M178">
            <v>-240000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A179" t="str">
            <v>XR2040</v>
          </cell>
          <cell r="B179" t="str">
            <v>CPR124-36-07</v>
          </cell>
          <cell r="C179" t="str">
            <v>TAYLOR CREEK PARK - WETLAND /EROSION CON</v>
          </cell>
          <cell r="M179">
            <v>133000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A180" t="str">
            <v>XR2039  PARKLAND ACQUISITION-NORTH YORK CITY LND</v>
          </cell>
          <cell r="E180">
            <v>1313410.68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1313410.68</v>
          </cell>
          <cell r="K180">
            <v>0</v>
          </cell>
          <cell r="L180" t="str">
            <v>XR2039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1313410.68</v>
          </cell>
          <cell r="X180">
            <v>0</v>
          </cell>
          <cell r="Y180">
            <v>1313410.68</v>
          </cell>
          <cell r="Z180">
            <v>1313410.68</v>
          </cell>
          <cell r="AA180">
            <v>1313410.68</v>
          </cell>
        </row>
        <row r="181">
          <cell r="A181" t="str">
            <v>XR2038  PARKLAND ACQUISITION-ETOBICOKE LOCAL DEV</v>
          </cell>
          <cell r="E181">
            <v>529011.65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529011.65</v>
          </cell>
          <cell r="K181">
            <v>0</v>
          </cell>
          <cell r="L181" t="str">
            <v>XR2038</v>
          </cell>
          <cell r="M181">
            <v>190000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339011.65</v>
          </cell>
          <cell r="X181">
            <v>0</v>
          </cell>
          <cell r="Y181">
            <v>339011.65</v>
          </cell>
          <cell r="Z181">
            <v>529011.65</v>
          </cell>
          <cell r="AA181">
            <v>339011.65</v>
          </cell>
        </row>
        <row r="182">
          <cell r="A182" t="str">
            <v>XR2038</v>
          </cell>
          <cell r="B182" t="str">
            <v>CPR117-37-12</v>
          </cell>
          <cell r="C182" t="str">
            <v>HIGH PARK - SUNKEN GARDEN</v>
          </cell>
          <cell r="M182">
            <v>110000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A183" t="str">
            <v>XR2038</v>
          </cell>
          <cell r="B183" t="str">
            <v>CPR119-38-04</v>
          </cell>
          <cell r="C183" t="str">
            <v>SIR CASIMIR CZOWSKI PARK PLAYGROUND</v>
          </cell>
          <cell r="M183">
            <v>80000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A184" t="str">
            <v>XR2037  PARKLAND ACQUISITION-ETOB LOCAL LAND</v>
          </cell>
          <cell r="E184">
            <v>787449.79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787449.79</v>
          </cell>
          <cell r="K184">
            <v>0</v>
          </cell>
          <cell r="L184" t="str">
            <v>XR2037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787449.79</v>
          </cell>
          <cell r="X184">
            <v>0</v>
          </cell>
          <cell r="Y184">
            <v>787449.79</v>
          </cell>
          <cell r="Z184">
            <v>787449.79</v>
          </cell>
          <cell r="AA184">
            <v>787449.79</v>
          </cell>
        </row>
        <row r="185">
          <cell r="A185" t="str">
            <v>XR2036  PARKLAND ACQUISITION-ETOBICOKE CITY DEVE</v>
          </cell>
          <cell r="E185">
            <v>727366.05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727366.05</v>
          </cell>
          <cell r="K185">
            <v>0</v>
          </cell>
          <cell r="L185" t="str">
            <v>XR2036</v>
          </cell>
          <cell r="M185">
            <v>473000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254366.05000000005</v>
          </cell>
          <cell r="X185">
            <v>0</v>
          </cell>
          <cell r="Y185">
            <v>254366.05000000005</v>
          </cell>
          <cell r="Z185">
            <v>727366.05</v>
          </cell>
          <cell r="AA185">
            <v>254366.05000000005</v>
          </cell>
        </row>
        <row r="186">
          <cell r="A186" t="str">
            <v>XR2036</v>
          </cell>
          <cell r="B186" t="str">
            <v>CPR121-36-04</v>
          </cell>
          <cell r="C186" t="str">
            <v>QUEENSWAY RINK &amp; FIELDHOUSE - REPLACEMEN</v>
          </cell>
          <cell r="M186">
            <v>473000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A187" t="str">
            <v>XR2035  PARKLAND ACQUISITION-ETOBICOKE CITY LAND</v>
          </cell>
          <cell r="E187">
            <v>104674.25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104674.25</v>
          </cell>
          <cell r="K187">
            <v>0</v>
          </cell>
          <cell r="L187" t="str">
            <v>XR2035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104674.25</v>
          </cell>
          <cell r="X187">
            <v>0</v>
          </cell>
          <cell r="Y187">
            <v>104674.25</v>
          </cell>
          <cell r="Z187">
            <v>104674.25</v>
          </cell>
          <cell r="AA187">
            <v>104674.25</v>
          </cell>
        </row>
        <row r="188">
          <cell r="A188" t="str">
            <v>XR2034  PARKLAND ACQUISITION-EAST YORK LOCAL DEV</v>
          </cell>
          <cell r="E188">
            <v>67020.160000000003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67020.160000000003</v>
          </cell>
          <cell r="K188">
            <v>11682.37</v>
          </cell>
          <cell r="L188" t="str">
            <v>XR2034</v>
          </cell>
          <cell r="M188">
            <v>121000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-53979.839999999997</v>
          </cell>
          <cell r="X188">
            <v>0</v>
          </cell>
          <cell r="Y188">
            <v>-53979.839999999997</v>
          </cell>
          <cell r="Z188">
            <v>55337.79</v>
          </cell>
          <cell r="AA188">
            <v>-53979.839999999997</v>
          </cell>
        </row>
        <row r="189">
          <cell r="A189" t="str">
            <v>XR2034</v>
          </cell>
          <cell r="B189" t="str">
            <v>CPR123-36-02</v>
          </cell>
          <cell r="C189" t="str">
            <v>JENNER JEAN-MARIE CC-ADD ADDITION &amp; NEW</v>
          </cell>
          <cell r="M189">
            <v>121000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A190" t="str">
            <v>XR2033  PARKLAND ACQUISITION-EAST YORK LOCAL LND</v>
          </cell>
          <cell r="E190">
            <v>371070.29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371070.29</v>
          </cell>
          <cell r="K190">
            <v>0</v>
          </cell>
          <cell r="L190" t="str">
            <v>XR2033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371070.29</v>
          </cell>
          <cell r="X190">
            <v>0</v>
          </cell>
          <cell r="Y190">
            <v>371070.29</v>
          </cell>
          <cell r="Z190">
            <v>371070.29</v>
          </cell>
          <cell r="AA190">
            <v>371070.29</v>
          </cell>
        </row>
        <row r="191">
          <cell r="A191" t="str">
            <v>XR2032  ZOO STABILIZATION RESERVE FUND</v>
          </cell>
          <cell r="E191">
            <v>312420.32</v>
          </cell>
          <cell r="F191">
            <v>17297.849999999999</v>
          </cell>
          <cell r="G191">
            <v>0</v>
          </cell>
          <cell r="H191">
            <v>0</v>
          </cell>
          <cell r="I191">
            <v>0</v>
          </cell>
          <cell r="J191">
            <v>329718.17</v>
          </cell>
          <cell r="K191">
            <v>329718.37</v>
          </cell>
          <cell r="L191" t="str">
            <v>XR2032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329718.17</v>
          </cell>
          <cell r="X191">
            <v>0</v>
          </cell>
          <cell r="Y191">
            <v>329718.17</v>
          </cell>
          <cell r="Z191">
            <v>-0.20000000001164153</v>
          </cell>
          <cell r="AA191">
            <v>-0.20000000001164153</v>
          </cell>
        </row>
        <row r="192">
          <cell r="A192" t="str">
            <v>XR2031  HUMMINGBIRD STABILIZATION RES FUND</v>
          </cell>
          <cell r="E192">
            <v>171679.55</v>
          </cell>
          <cell r="F192">
            <v>9505.3799999999992</v>
          </cell>
          <cell r="G192">
            <v>0</v>
          </cell>
          <cell r="H192">
            <v>0</v>
          </cell>
          <cell r="I192">
            <v>0</v>
          </cell>
          <cell r="J192">
            <v>181184.93</v>
          </cell>
          <cell r="K192">
            <v>0</v>
          </cell>
          <cell r="L192" t="str">
            <v>XR2031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181184.93</v>
          </cell>
          <cell r="X192">
            <v>0</v>
          </cell>
          <cell r="Y192">
            <v>181184.93</v>
          </cell>
          <cell r="Z192">
            <v>181184.93</v>
          </cell>
          <cell r="AA192">
            <v>181184.93</v>
          </cell>
        </row>
        <row r="193">
          <cell r="A193" t="str">
            <v>XR2030  DEVELOPMENT CHARGES R F-DEVEOP STUDIES</v>
          </cell>
          <cell r="E193">
            <v>2005121.95</v>
          </cell>
          <cell r="F193">
            <v>0</v>
          </cell>
          <cell r="G193">
            <v>143602.12</v>
          </cell>
          <cell r="H193">
            <v>0</v>
          </cell>
          <cell r="I193">
            <v>0</v>
          </cell>
          <cell r="J193">
            <v>2148724.0699999998</v>
          </cell>
          <cell r="K193">
            <v>102965.97</v>
          </cell>
          <cell r="L193" t="str">
            <v>XR2030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2148724.0699999998</v>
          </cell>
          <cell r="X193">
            <v>0</v>
          </cell>
          <cell r="Y193">
            <v>2148724.0699999998</v>
          </cell>
          <cell r="Z193">
            <v>1973164.9799999997</v>
          </cell>
          <cell r="AA193">
            <v>1973164.9799999997</v>
          </cell>
        </row>
        <row r="194">
          <cell r="A194" t="str">
            <v>XR2029  DEVELOPMENT CHARGES R F - LIBRARIES</v>
          </cell>
          <cell r="E194">
            <v>5619533.1699999999</v>
          </cell>
          <cell r="F194">
            <v>0</v>
          </cell>
          <cell r="G194">
            <v>377576.4</v>
          </cell>
          <cell r="H194">
            <v>0</v>
          </cell>
          <cell r="I194">
            <v>-2051200</v>
          </cell>
          <cell r="J194">
            <v>3945909.5700000003</v>
          </cell>
          <cell r="K194">
            <v>1786000</v>
          </cell>
          <cell r="L194" t="str">
            <v>XR2029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3945909.5700000003</v>
          </cell>
          <cell r="X194">
            <v>0</v>
          </cell>
          <cell r="Y194">
            <v>3945909.5700000003</v>
          </cell>
          <cell r="Z194">
            <v>4179280.49</v>
          </cell>
          <cell r="AA194">
            <v>3945909.5700000003</v>
          </cell>
        </row>
        <row r="195">
          <cell r="A195" t="str">
            <v>XR2028  DEVELOPMENT CHARGES R F-PARKS &amp; REC</v>
          </cell>
          <cell r="E195">
            <v>28102714.810000002</v>
          </cell>
          <cell r="F195">
            <v>0</v>
          </cell>
          <cell r="G195">
            <v>1886697.1099999999</v>
          </cell>
          <cell r="H195">
            <v>0</v>
          </cell>
          <cell r="I195">
            <v>0</v>
          </cell>
          <cell r="J195">
            <v>29989411.920000002</v>
          </cell>
          <cell r="K195">
            <v>747912.01</v>
          </cell>
          <cell r="L195" t="str">
            <v>XR2028</v>
          </cell>
          <cell r="M195">
            <v>6913000</v>
          </cell>
          <cell r="N195">
            <v>4481000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18595411.920000002</v>
          </cell>
          <cell r="U195">
            <v>-67543.33</v>
          </cell>
          <cell r="X195">
            <v>-67543.33</v>
          </cell>
          <cell r="Y195">
            <v>18527868.590000004</v>
          </cell>
          <cell r="Z195">
            <v>29173956.580000002</v>
          </cell>
          <cell r="AA195">
            <v>18527868.590000004</v>
          </cell>
        </row>
        <row r="196">
          <cell r="A196" t="str">
            <v>XR2028</v>
          </cell>
          <cell r="B196" t="str">
            <v>CPR123-36-02</v>
          </cell>
          <cell r="C196" t="str">
            <v>JENNER JEAN-MARIE CC-ADD ADDITION &amp; NEW</v>
          </cell>
          <cell r="M196">
            <v>2000000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A197" t="str">
            <v>XR2028</v>
          </cell>
          <cell r="B197" t="str">
            <v>CPR123-38-06</v>
          </cell>
          <cell r="C197" t="str">
            <v>WARDEN CORRIDOR CC CONSTRUCTION</v>
          </cell>
          <cell r="M197">
            <v>0</v>
          </cell>
          <cell r="N197">
            <v>2000000</v>
          </cell>
          <cell r="O197">
            <v>0</v>
          </cell>
          <cell r="P197">
            <v>0</v>
          </cell>
          <cell r="Q197">
            <v>0</v>
          </cell>
        </row>
        <row r="198">
          <cell r="A198" t="str">
            <v>XR2028</v>
          </cell>
          <cell r="B198" t="str">
            <v>CPR123-38-07</v>
          </cell>
          <cell r="C198" t="str">
            <v>EDITHVALE CC CONSTRUCTION</v>
          </cell>
          <cell r="M198">
            <v>0</v>
          </cell>
          <cell r="N198">
            <v>2000000</v>
          </cell>
          <cell r="O198">
            <v>0</v>
          </cell>
          <cell r="P198">
            <v>0</v>
          </cell>
          <cell r="Q198">
            <v>0</v>
          </cell>
        </row>
        <row r="199">
          <cell r="A199" t="str">
            <v>XR2028</v>
          </cell>
          <cell r="B199" t="str">
            <v>CPR117-36-13</v>
          </cell>
          <cell r="C199" t="str">
            <v>CP PS LEAD - PHASE 2 (TBP T74)</v>
          </cell>
          <cell r="M199">
            <v>750000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A200" t="str">
            <v>XR2028</v>
          </cell>
          <cell r="B200" t="str">
            <v>CPR116-38-02</v>
          </cell>
          <cell r="C200" t="str">
            <v>SPORTS FIELDS FY2008 (CGI)</v>
          </cell>
          <cell r="M200">
            <v>500000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A201" t="str">
            <v>XR2028</v>
          </cell>
          <cell r="B201" t="str">
            <v>CPR121-36-04</v>
          </cell>
          <cell r="C201" t="str">
            <v>QUEENSWAY RINK &amp; FIELDHOUSE - REPLACEMEN</v>
          </cell>
          <cell r="M201">
            <v>500000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A202" t="str">
            <v>XR2028</v>
          </cell>
          <cell r="B202" t="str">
            <v>CPR106-6</v>
          </cell>
          <cell r="C202" t="str">
            <v>LORD DUFFERIN SWIMMING POOL</v>
          </cell>
          <cell r="M202">
            <v>0</v>
          </cell>
          <cell r="N202">
            <v>481000</v>
          </cell>
          <cell r="O202">
            <v>0</v>
          </cell>
          <cell r="P202">
            <v>0</v>
          </cell>
          <cell r="Q202">
            <v>0</v>
          </cell>
        </row>
        <row r="203">
          <cell r="A203" t="str">
            <v>XR2028</v>
          </cell>
          <cell r="B203" t="str">
            <v>CPR121-36-03</v>
          </cell>
          <cell r="C203" t="str">
            <v>COL. SAM SMITH OUTDOOR RINK</v>
          </cell>
          <cell r="M203">
            <v>466000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A204" t="str">
            <v>XR2028</v>
          </cell>
          <cell r="B204" t="str">
            <v>CPR121-35-05</v>
          </cell>
          <cell r="C204" t="str">
            <v>VICTORIA VILLAGE ARENA ADD. COMMUNITY SP</v>
          </cell>
          <cell r="M204">
            <v>360000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A205" t="str">
            <v>XR2028</v>
          </cell>
          <cell r="B205" t="str">
            <v>CPR114-38-03</v>
          </cell>
          <cell r="C205" t="str">
            <v>CAPITAL PLANNING &amp; ASSET MANAGEMENT FY20</v>
          </cell>
          <cell r="M205">
            <v>250000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6">
          <cell r="A206" t="str">
            <v>XR2028</v>
          </cell>
          <cell r="B206" t="str">
            <v>CPR116-37-02</v>
          </cell>
          <cell r="C206" t="str">
            <v>SKATEBOARD PARKS CW FY2007</v>
          </cell>
          <cell r="M206">
            <v>250000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A207" t="str">
            <v>XR2028</v>
          </cell>
          <cell r="B207" t="str">
            <v>CPR116-37-07</v>
          </cell>
          <cell r="C207" t="str">
            <v>ORC SPORTS FIELDS FY2007</v>
          </cell>
          <cell r="M207">
            <v>250000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</row>
        <row r="208">
          <cell r="A208" t="str">
            <v>XR2028</v>
          </cell>
          <cell r="B208" t="str">
            <v>CPR124-38-01</v>
          </cell>
          <cell r="C208" t="str">
            <v>CW ENVIRONMENTAL INITIATIVES FY2008</v>
          </cell>
          <cell r="M208">
            <v>250000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A209" t="str">
            <v>XR2028</v>
          </cell>
          <cell r="B209" t="str">
            <v>CPR103-30</v>
          </cell>
          <cell r="C209" t="str">
            <v>PORT UNION VILLAGE PARK</v>
          </cell>
          <cell r="M209">
            <v>237000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</row>
        <row r="210">
          <cell r="A210" t="str">
            <v>XR2028</v>
          </cell>
          <cell r="B210" t="str">
            <v>CPR116-38-03</v>
          </cell>
          <cell r="C210" t="str">
            <v>SKATEBOARD PARKS CW FY2008</v>
          </cell>
          <cell r="M210">
            <v>225000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A211" t="str">
            <v>XR2028</v>
          </cell>
          <cell r="B211" t="str">
            <v>CPR117-35-14</v>
          </cell>
          <cell r="C211" t="str">
            <v>CP PS LEAD - PHASE 1- FY2005</v>
          </cell>
          <cell r="M211">
            <v>204000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A212" t="str">
            <v>XR2028</v>
          </cell>
          <cell r="B212" t="str">
            <v>CPR114-37-03</v>
          </cell>
          <cell r="C212" t="str">
            <v>CAPITAL PLANNING &amp; ASSET MANAGEMENT FY20</v>
          </cell>
          <cell r="M212">
            <v>195000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A213" t="str">
            <v>XR2028</v>
          </cell>
          <cell r="B213" t="str">
            <v>CPR123-34-05</v>
          </cell>
          <cell r="C213" t="str">
            <v>NORTH DISTRICT CC - CAN-TIRE SITE</v>
          </cell>
          <cell r="M213">
            <v>101000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A214" t="str">
            <v>XR2028</v>
          </cell>
          <cell r="B214" t="str">
            <v>CPR123-37-05</v>
          </cell>
          <cell r="C214" t="str">
            <v>GOULDING COMMUNITY CENTRE - RENOVATION</v>
          </cell>
          <cell r="M214">
            <v>75000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A215" t="str">
            <v>XR2028</v>
          </cell>
          <cell r="B215" t="str">
            <v>CPR117-35-07</v>
          </cell>
          <cell r="C215" t="str">
            <v>CLARENCE SQUARE - REDEVELOPMENT PHASE 1</v>
          </cell>
          <cell r="M215">
            <v>57000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A216" t="str">
            <v>XR2028</v>
          </cell>
          <cell r="B216" t="str">
            <v>CPR117-35-10</v>
          </cell>
          <cell r="C216" t="str">
            <v>OLD 31 POLICE DIVISION - PARK DEVELOPMEN</v>
          </cell>
          <cell r="M216">
            <v>50000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A217" t="str">
            <v>XR2028</v>
          </cell>
          <cell r="B217" t="str">
            <v>CPR117-37-01</v>
          </cell>
          <cell r="C217" t="str">
            <v>MASTER PLANNING (PRE-ENG) PARKS FY2007</v>
          </cell>
          <cell r="M217">
            <v>50000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A218" t="str">
            <v>XR2028</v>
          </cell>
          <cell r="B218" t="str">
            <v>CPR117-38-06</v>
          </cell>
          <cell r="C218" t="str">
            <v>MASTER PLANNING(PRE-ENG) PARKS FY2008</v>
          </cell>
          <cell r="M218">
            <v>50000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A219" t="str">
            <v>XR2028</v>
          </cell>
          <cell r="B219" t="str">
            <v>CPR124-38-06</v>
          </cell>
          <cell r="C219" t="str">
            <v>COMMUNITY GARDEN FY2008</v>
          </cell>
          <cell r="M219">
            <v>50000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A220" t="str">
            <v>XR2028</v>
          </cell>
          <cell r="B220" t="str">
            <v>CPR123-34-01</v>
          </cell>
          <cell r="C220" t="str">
            <v>S. ETOB CC -GYM, MULTI-PURPOSE PH. 1</v>
          </cell>
          <cell r="M220">
            <v>43000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</row>
        <row r="221">
          <cell r="A221" t="str">
            <v>XR2027  DEVELOPMENT CHARGES R F - WATER WORKS</v>
          </cell>
          <cell r="E221">
            <v>12299506.509999998</v>
          </cell>
          <cell r="F221">
            <v>0</v>
          </cell>
          <cell r="G221">
            <v>530778.31999999995</v>
          </cell>
          <cell r="H221">
            <v>0</v>
          </cell>
          <cell r="I221">
            <v>0</v>
          </cell>
          <cell r="J221">
            <v>12830284.829999998</v>
          </cell>
          <cell r="K221">
            <v>1163475.3</v>
          </cell>
          <cell r="L221" t="str">
            <v>XR2027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12830284.829999998</v>
          </cell>
          <cell r="U221">
            <v>-26568.76</v>
          </cell>
          <cell r="X221">
            <v>-26568.76</v>
          </cell>
          <cell r="Y221">
            <v>12803716.069999998</v>
          </cell>
          <cell r="Z221">
            <v>11640240.769999998</v>
          </cell>
          <cell r="AA221">
            <v>11640240.769999998</v>
          </cell>
        </row>
        <row r="222">
          <cell r="A222" t="str">
            <v>XR2026  DEVELOPMENT CHARGES R F-SANITARY SEWAGE</v>
          </cell>
          <cell r="E222">
            <v>41261149.369999997</v>
          </cell>
          <cell r="F222">
            <v>0</v>
          </cell>
          <cell r="G222">
            <v>3966410.77</v>
          </cell>
          <cell r="H222">
            <v>0</v>
          </cell>
          <cell r="I222">
            <v>0</v>
          </cell>
          <cell r="J222">
            <v>45227560.140000001</v>
          </cell>
          <cell r="K222">
            <v>148523.51999999999</v>
          </cell>
          <cell r="L222" t="str">
            <v>XR2026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45227560.140000001</v>
          </cell>
          <cell r="X222">
            <v>0</v>
          </cell>
          <cell r="Y222">
            <v>45227560.140000001</v>
          </cell>
          <cell r="Z222">
            <v>44862880.710000001</v>
          </cell>
          <cell r="AA222">
            <v>44862880.710000001</v>
          </cell>
        </row>
        <row r="223">
          <cell r="A223" t="str">
            <v>XR2025  DEVELOPMENT CHARGES R F - TRANSIT</v>
          </cell>
          <cell r="E223">
            <v>50193679.559999995</v>
          </cell>
          <cell r="F223">
            <v>0</v>
          </cell>
          <cell r="G223">
            <v>3865122.7600000002</v>
          </cell>
          <cell r="H223">
            <v>0</v>
          </cell>
          <cell r="I223">
            <v>0</v>
          </cell>
          <cell r="J223">
            <v>54058802.319999993</v>
          </cell>
          <cell r="K223">
            <v>0</v>
          </cell>
          <cell r="L223" t="str">
            <v>XR2025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54058802.319999993</v>
          </cell>
          <cell r="X223">
            <v>0</v>
          </cell>
          <cell r="Y223">
            <v>54058802.319999993</v>
          </cell>
          <cell r="Z223">
            <v>53818338.519999996</v>
          </cell>
          <cell r="AA223">
            <v>53818338.519999996</v>
          </cell>
        </row>
        <row r="224">
          <cell r="A224" t="str">
            <v>XR2024  DEVELOPMENT CHARGES R F - ROADS</v>
          </cell>
          <cell r="E224">
            <v>15121971.590000007</v>
          </cell>
          <cell r="F224">
            <v>0</v>
          </cell>
          <cell r="G224">
            <v>3786146.21</v>
          </cell>
          <cell r="H224">
            <v>0</v>
          </cell>
          <cell r="I224">
            <v>0</v>
          </cell>
          <cell r="J224">
            <v>18908117.800000008</v>
          </cell>
          <cell r="K224">
            <v>10789226.41</v>
          </cell>
          <cell r="L224" t="str">
            <v>XR2024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18908117.800000008</v>
          </cell>
          <cell r="X224">
            <v>0</v>
          </cell>
          <cell r="Y224">
            <v>18908117.800000008</v>
          </cell>
          <cell r="Z224">
            <v>7888911.1900000088</v>
          </cell>
          <cell r="AA224">
            <v>7888911.1900000088</v>
          </cell>
        </row>
        <row r="225">
          <cell r="A225" t="str">
            <v>XR2023  DEVELOPMENT CHARGES R F - FIRE</v>
          </cell>
          <cell r="E225">
            <v>1921710.76</v>
          </cell>
          <cell r="F225">
            <v>0</v>
          </cell>
          <cell r="G225">
            <v>132945.35</v>
          </cell>
          <cell r="H225">
            <v>0</v>
          </cell>
          <cell r="I225">
            <v>0</v>
          </cell>
          <cell r="J225">
            <v>2054656.11</v>
          </cell>
          <cell r="K225">
            <v>0</v>
          </cell>
          <cell r="L225" t="str">
            <v>XR2023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2054656.11</v>
          </cell>
          <cell r="X225">
            <v>0</v>
          </cell>
          <cell r="Y225">
            <v>2054656.11</v>
          </cell>
          <cell r="Z225">
            <v>2046511.04</v>
          </cell>
          <cell r="AA225">
            <v>2046511.04</v>
          </cell>
        </row>
        <row r="226">
          <cell r="A226" t="str">
            <v>XR2018  EXHIBITION PLACE STABILIZATION RES FUND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 t="str">
            <v>XR2018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</row>
        <row r="227">
          <cell r="A227" t="str">
            <v>XR2014  SUBDIVDERS DEPOSIT RESERVE FUND</v>
          </cell>
          <cell r="E227">
            <v>18942612.359999999</v>
          </cell>
          <cell r="F227">
            <v>1048798.69</v>
          </cell>
          <cell r="G227">
            <v>0</v>
          </cell>
          <cell r="H227">
            <v>0</v>
          </cell>
          <cell r="I227">
            <v>0</v>
          </cell>
          <cell r="J227">
            <v>19991411.050000001</v>
          </cell>
          <cell r="K227">
            <v>0</v>
          </cell>
          <cell r="L227" t="str">
            <v>XR2014</v>
          </cell>
          <cell r="M227">
            <v>955000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19036411.050000001</v>
          </cell>
          <cell r="X227">
            <v>0</v>
          </cell>
          <cell r="Y227">
            <v>19036411.050000001</v>
          </cell>
          <cell r="Z227">
            <v>19991411.050000001</v>
          </cell>
          <cell r="AA227">
            <v>19036411.050000001</v>
          </cell>
        </row>
        <row r="228">
          <cell r="A228" t="str">
            <v>XR2014</v>
          </cell>
          <cell r="B228" t="str">
            <v>CPR123-31-08</v>
          </cell>
          <cell r="C228" t="str">
            <v>EGLINTON/BLACK CREEK COMMUNITY CENTRE</v>
          </cell>
          <cell r="M228">
            <v>955000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</row>
        <row r="229">
          <cell r="A229" t="str">
            <v>XR2012  DEVELOPMENT CHARGES R F - SCARBOROUGH</v>
          </cell>
          <cell r="E229">
            <v>23180698.560000002</v>
          </cell>
          <cell r="F229">
            <v>0</v>
          </cell>
          <cell r="G229">
            <v>0</v>
          </cell>
          <cell r="H229">
            <v>0</v>
          </cell>
          <cell r="I229">
            <v>-180000</v>
          </cell>
          <cell r="J229">
            <v>23000698.560000002</v>
          </cell>
          <cell r="K229">
            <v>19230</v>
          </cell>
          <cell r="L229" t="str">
            <v>XR2012</v>
          </cell>
          <cell r="M229">
            <v>297000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22703698.560000002</v>
          </cell>
          <cell r="X229">
            <v>0</v>
          </cell>
          <cell r="Y229">
            <v>22703698.560000002</v>
          </cell>
          <cell r="Z229">
            <v>23161468.560000002</v>
          </cell>
          <cell r="AA229">
            <v>22703698.560000002</v>
          </cell>
        </row>
        <row r="230">
          <cell r="A230" t="str">
            <v>XR2012</v>
          </cell>
          <cell r="B230" t="str">
            <v>CPR117-32-05</v>
          </cell>
          <cell r="C230" t="str">
            <v>PORT UNION VILLAGE - BILL HANCOX</v>
          </cell>
          <cell r="M230">
            <v>297000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</row>
        <row r="231">
          <cell r="A231" t="str">
            <v>XR2011  DEVELOPMENT CHARGES R F - YORK</v>
          </cell>
          <cell r="E231">
            <v>819220.18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819220.18</v>
          </cell>
          <cell r="K231">
            <v>0</v>
          </cell>
          <cell r="L231" t="str">
            <v>XR2011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819220.18</v>
          </cell>
          <cell r="X231">
            <v>0</v>
          </cell>
          <cell r="Y231">
            <v>819220.18</v>
          </cell>
          <cell r="Z231">
            <v>819220.18</v>
          </cell>
          <cell r="AA231">
            <v>819220.18</v>
          </cell>
        </row>
        <row r="232">
          <cell r="A232" t="str">
            <v>XR2010  DEVELOPMENT CHARGES R F - NORTH YORK</v>
          </cell>
          <cell r="E232">
            <v>12070658.970000001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12070658.970000001</v>
          </cell>
          <cell r="K232">
            <v>273000</v>
          </cell>
          <cell r="L232" t="str">
            <v>XR2010</v>
          </cell>
          <cell r="M232">
            <v>129000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11941658.970000001</v>
          </cell>
          <cell r="X232">
            <v>0</v>
          </cell>
          <cell r="Y232">
            <v>11941658.970000001</v>
          </cell>
          <cell r="Z232">
            <v>11797658.970000001</v>
          </cell>
          <cell r="AA232">
            <v>11797658.970000001</v>
          </cell>
        </row>
        <row r="233">
          <cell r="A233" t="str">
            <v>XR2010</v>
          </cell>
          <cell r="B233" t="str">
            <v>CPR115-37-02</v>
          </cell>
          <cell r="C233" t="str">
            <v>ACQUISITION OF 243 ALBERT AVE-ROSENEATH</v>
          </cell>
          <cell r="M233">
            <v>129000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</row>
        <row r="234">
          <cell r="A234" t="str">
            <v>XR2009  DEVELOPMENT CHARGES R F - ETOBICOKE</v>
          </cell>
          <cell r="E234">
            <v>4363575.76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4363575.76</v>
          </cell>
          <cell r="K234">
            <v>0</v>
          </cell>
          <cell r="L234" t="str">
            <v>XR2009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4363575.76</v>
          </cell>
          <cell r="X234">
            <v>0</v>
          </cell>
          <cell r="Y234">
            <v>4363575.76</v>
          </cell>
          <cell r="Z234">
            <v>4363575.76</v>
          </cell>
          <cell r="AA234">
            <v>4363575.76</v>
          </cell>
        </row>
        <row r="235">
          <cell r="A235" t="str">
            <v>XR2008  5% AND 2% LAND ACQN RF-NORTH YORK</v>
          </cell>
          <cell r="E235">
            <v>856443.6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856443.6</v>
          </cell>
          <cell r="K235">
            <v>36538.449999999997</v>
          </cell>
          <cell r="L235" t="str">
            <v>XR2008</v>
          </cell>
          <cell r="M235">
            <v>720000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136443.59999999998</v>
          </cell>
          <cell r="X235">
            <v>0</v>
          </cell>
          <cell r="Y235">
            <v>136443.59999999998</v>
          </cell>
          <cell r="Z235">
            <v>819905.15</v>
          </cell>
          <cell r="AA235">
            <v>136443.59999999998</v>
          </cell>
        </row>
        <row r="236">
          <cell r="A236" t="str">
            <v>XR2008</v>
          </cell>
          <cell r="B236" t="str">
            <v>CPR116-37-06</v>
          </cell>
          <cell r="C236" t="str">
            <v>FLEMINGDON PARK-PARK UPGRADE</v>
          </cell>
          <cell r="M236">
            <v>675000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</row>
        <row r="237">
          <cell r="A237" t="str">
            <v>XR2008</v>
          </cell>
          <cell r="B237" t="str">
            <v>CPR119-37-01</v>
          </cell>
          <cell r="C237" t="str">
            <v>PLAY AREA ENHANCEMENTS FY2007</v>
          </cell>
          <cell r="M237">
            <v>25000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</row>
        <row r="238">
          <cell r="A238" t="str">
            <v>XR2008</v>
          </cell>
          <cell r="B238" t="str">
            <v>CPR116-37-05</v>
          </cell>
          <cell r="C238" t="str">
            <v>FLEMINGDON PARK-SPORTS FIELD IMPROVEMENT</v>
          </cell>
          <cell r="M238">
            <v>20000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A239" t="str">
            <v>XR2007  5% AND 2% LAND ACQN RF-SCARB</v>
          </cell>
          <cell r="E239">
            <v>6164240.1500000004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6164240.1500000004</v>
          </cell>
          <cell r="K239">
            <v>136937.01999999999</v>
          </cell>
          <cell r="L239" t="str">
            <v>XR2007</v>
          </cell>
          <cell r="M239">
            <v>4596000</v>
          </cell>
          <cell r="N239">
            <v>221274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1346966.1500000004</v>
          </cell>
          <cell r="X239">
            <v>0</v>
          </cell>
          <cell r="Y239">
            <v>1346966.1500000004</v>
          </cell>
          <cell r="Z239">
            <v>6027303.1300000008</v>
          </cell>
          <cell r="AA239">
            <v>1346966.1500000004</v>
          </cell>
        </row>
        <row r="240">
          <cell r="A240" t="str">
            <v>XR2007</v>
          </cell>
          <cell r="B240" t="str">
            <v>CPR121-37-03</v>
          </cell>
          <cell r="C240" t="str">
            <v>STEPHEN LEACOCK ARENA-REPLAC/RENOV FACIL</v>
          </cell>
          <cell r="M240">
            <v>2546000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A241" t="str">
            <v>XR2007</v>
          </cell>
          <cell r="B241" t="str">
            <v>CPR123-38-06</v>
          </cell>
          <cell r="C241" t="str">
            <v>WARDEN CORRIDOR CC CONSTRUCTION</v>
          </cell>
          <cell r="M241">
            <v>1114000</v>
          </cell>
          <cell r="N241">
            <v>221274</v>
          </cell>
          <cell r="O241">
            <v>0</v>
          </cell>
          <cell r="P241">
            <v>0</v>
          </cell>
          <cell r="Q241">
            <v>0</v>
          </cell>
        </row>
        <row r="242">
          <cell r="A242" t="str">
            <v>XR2007</v>
          </cell>
          <cell r="B242" t="str">
            <v>CPR119-37-04</v>
          </cell>
          <cell r="C242" t="str">
            <v>EMPRINGHAM PARK NEW WATERPLAY</v>
          </cell>
          <cell r="M242">
            <v>383000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</row>
        <row r="243">
          <cell r="A243" t="str">
            <v>XR2007</v>
          </cell>
          <cell r="B243" t="str">
            <v>CPR119-37-05</v>
          </cell>
          <cell r="C243" t="str">
            <v>MORNINGSIDE PARK - INSTALL WATERPLAY ARE</v>
          </cell>
          <cell r="M243">
            <v>331000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</row>
        <row r="244">
          <cell r="A244" t="str">
            <v>XR2007</v>
          </cell>
          <cell r="B244" t="str">
            <v>CPR119-37-01</v>
          </cell>
          <cell r="C244" t="str">
            <v>PLAY AREA ENHANCEMENTS FY2007</v>
          </cell>
          <cell r="M244">
            <v>97000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</row>
        <row r="245">
          <cell r="A245" t="str">
            <v>XR2007</v>
          </cell>
          <cell r="B245" t="str">
            <v>CPR116-37-03</v>
          </cell>
          <cell r="C245" t="str">
            <v>TAM HEATHER TENNIS DOME</v>
          </cell>
          <cell r="M245">
            <v>70000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</row>
        <row r="246">
          <cell r="A246" t="str">
            <v>XR2007</v>
          </cell>
          <cell r="B246" t="str">
            <v>CPR123-37-02</v>
          </cell>
          <cell r="C246" t="str">
            <v>WARDEN CORRIDOR COMMUNITY DESIGN</v>
          </cell>
          <cell r="M246">
            <v>30000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A247" t="str">
            <v>XR2007</v>
          </cell>
          <cell r="B247" t="str">
            <v>CPR119-37-03</v>
          </cell>
          <cell r="C247" t="str">
            <v>MCGREGOR PARK RC-SPLASHPAD</v>
          </cell>
          <cell r="M247">
            <v>25000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</row>
        <row r="248">
          <cell r="A248" t="str">
            <v>XR2005  PARKLAND ACQUISITION R F - TORONTO</v>
          </cell>
          <cell r="E248">
            <v>901319.56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901319.56</v>
          </cell>
          <cell r="K248">
            <v>0</v>
          </cell>
          <cell r="L248" t="str">
            <v>XR2005</v>
          </cell>
          <cell r="M248">
            <v>35000</v>
          </cell>
          <cell r="N248">
            <v>6960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859359.56</v>
          </cell>
          <cell r="X248">
            <v>0</v>
          </cell>
          <cell r="Y248">
            <v>859359.56</v>
          </cell>
          <cell r="Z248">
            <v>901319.56</v>
          </cell>
          <cell r="AA248">
            <v>859359.56</v>
          </cell>
        </row>
        <row r="249">
          <cell r="A249" t="str">
            <v>XR2005</v>
          </cell>
          <cell r="B249" t="str">
            <v>CPR123-38-06</v>
          </cell>
          <cell r="C249" t="str">
            <v>WARDEN CORRIDOR CC CONSTRUCTION</v>
          </cell>
          <cell r="M249">
            <v>35000</v>
          </cell>
          <cell r="N249">
            <v>6960</v>
          </cell>
          <cell r="O249">
            <v>0</v>
          </cell>
          <cell r="P249">
            <v>0</v>
          </cell>
          <cell r="Q249">
            <v>0</v>
          </cell>
        </row>
        <row r="250">
          <cell r="A250" t="str">
            <v>XR2004  PARKLAND ACQUISITION R F - NORTH YORK</v>
          </cell>
          <cell r="E250">
            <v>841977.4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841977.4</v>
          </cell>
          <cell r="K250">
            <v>2850</v>
          </cell>
          <cell r="L250" t="str">
            <v>XR2004</v>
          </cell>
          <cell r="M250">
            <v>121000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720977.4</v>
          </cell>
          <cell r="X250">
            <v>0</v>
          </cell>
          <cell r="Y250">
            <v>720977.4</v>
          </cell>
          <cell r="Z250">
            <v>839127.4</v>
          </cell>
          <cell r="AA250">
            <v>720977.4</v>
          </cell>
        </row>
        <row r="251">
          <cell r="A251" t="str">
            <v>XR2004</v>
          </cell>
          <cell r="B251" t="str">
            <v>CPR116-37-04</v>
          </cell>
          <cell r="C251" t="str">
            <v>FLEMINGDON PARK-BUILD 12 MINI-SOCCER FIE</v>
          </cell>
          <cell r="M251">
            <v>121000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</row>
        <row r="252">
          <cell r="A252" t="str">
            <v>XR2003  PARKLAND ACQUISITION R F - METRO</v>
          </cell>
          <cell r="E252">
            <v>663363.4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663363.4</v>
          </cell>
          <cell r="K252">
            <v>579.13</v>
          </cell>
          <cell r="L252" t="str">
            <v>XR2003</v>
          </cell>
          <cell r="M252">
            <v>821000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-157636.59999999998</v>
          </cell>
          <cell r="X252">
            <v>0</v>
          </cell>
          <cell r="Y252">
            <v>-157636.59999999998</v>
          </cell>
          <cell r="Z252">
            <v>662784.27</v>
          </cell>
          <cell r="AA252">
            <v>-157636.59999999998</v>
          </cell>
        </row>
        <row r="253">
          <cell r="A253" t="str">
            <v>XR2003</v>
          </cell>
          <cell r="B253" t="str">
            <v>CPR122-34-03</v>
          </cell>
          <cell r="C253" t="str">
            <v>COL DAN PK-BRIDGE ACROSS HIGHLAND CK</v>
          </cell>
          <cell r="M253">
            <v>411000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</row>
        <row r="254">
          <cell r="A254" t="str">
            <v>XR2003</v>
          </cell>
          <cell r="B254" t="str">
            <v>CPR119-38-03</v>
          </cell>
          <cell r="C254" t="str">
            <v>PLAY AREA ENHANCEMENT FY2008</v>
          </cell>
          <cell r="M254">
            <v>410000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</row>
        <row r="255">
          <cell r="A255" t="str">
            <v>XR2002  PARKLAND ACQUISITION R F - ETOBICOKE</v>
          </cell>
          <cell r="E255">
            <v>31292.69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31292.69</v>
          </cell>
          <cell r="K255">
            <v>0</v>
          </cell>
          <cell r="L255" t="str">
            <v>XR2002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31292.69</v>
          </cell>
          <cell r="X255">
            <v>0</v>
          </cell>
          <cell r="Y255">
            <v>31292.69</v>
          </cell>
          <cell r="Z255">
            <v>31292.69</v>
          </cell>
          <cell r="AA255">
            <v>31292.69</v>
          </cell>
        </row>
        <row r="256">
          <cell r="A256" t="str">
            <v>XR2001  PARKLAND ACQUISITION R F - EAST YORK</v>
          </cell>
          <cell r="E256">
            <v>59965.440000000002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59965.440000000002</v>
          </cell>
          <cell r="K256">
            <v>9130.3799999999992</v>
          </cell>
          <cell r="L256" t="str">
            <v>XR2001</v>
          </cell>
          <cell r="M256">
            <v>25000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34965.440000000002</v>
          </cell>
          <cell r="X256">
            <v>0</v>
          </cell>
          <cell r="Y256">
            <v>34965.440000000002</v>
          </cell>
          <cell r="Z256">
            <v>50835.060000000005</v>
          </cell>
          <cell r="AA256">
            <v>34965.440000000002</v>
          </cell>
        </row>
        <row r="257">
          <cell r="A257" t="str">
            <v>XR2001</v>
          </cell>
          <cell r="B257" t="str">
            <v>CPR119-37-01</v>
          </cell>
          <cell r="C257" t="str">
            <v>PLAY AREA ENHANCEMENTS FY2007</v>
          </cell>
          <cell r="M257">
            <v>25000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 t="str">
            <v>XR1714  STRATEGIC INFRASTRUCTURE PARTNERSHIP RF</v>
          </cell>
          <cell r="E258">
            <v>0</v>
          </cell>
          <cell r="F258">
            <v>0</v>
          </cell>
          <cell r="G258">
            <v>2955642</v>
          </cell>
          <cell r="H258">
            <v>0</v>
          </cell>
          <cell r="I258">
            <v>245000000</v>
          </cell>
          <cell r="J258">
            <v>247955642</v>
          </cell>
          <cell r="K258">
            <v>59409922</v>
          </cell>
          <cell r="L258" t="str">
            <v>XR1714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247955642</v>
          </cell>
          <cell r="X258">
            <v>0</v>
          </cell>
          <cell r="Y258">
            <v>247955642</v>
          </cell>
          <cell r="Z258">
            <v>188603458.75</v>
          </cell>
          <cell r="AA258">
            <v>188603458.75</v>
          </cell>
        </row>
        <row r="259">
          <cell r="A259" t="str">
            <v>XR1713  INNOVATION RESERVE FUND</v>
          </cell>
          <cell r="E259">
            <v>2456142.42</v>
          </cell>
          <cell r="F259">
            <v>133283.43</v>
          </cell>
          <cell r="G259">
            <v>0</v>
          </cell>
          <cell r="H259">
            <v>0</v>
          </cell>
          <cell r="I259">
            <v>-823826</v>
          </cell>
          <cell r="J259">
            <v>1765599.85</v>
          </cell>
          <cell r="K259">
            <v>0</v>
          </cell>
          <cell r="L259" t="str">
            <v>XR1713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1765599.85</v>
          </cell>
          <cell r="X259">
            <v>0</v>
          </cell>
          <cell r="Y259">
            <v>1765599.85</v>
          </cell>
          <cell r="Z259">
            <v>2142892.73</v>
          </cell>
          <cell r="AA259">
            <v>1765599.85</v>
          </cell>
        </row>
        <row r="260">
          <cell r="A260" t="str">
            <v>XR1711  UTILITY CONSERVATION/RETROFIT RESERVE FUND</v>
          </cell>
          <cell r="E260">
            <v>77541.19</v>
          </cell>
          <cell r="F260">
            <v>13461.07</v>
          </cell>
          <cell r="G260">
            <v>0</v>
          </cell>
          <cell r="H260">
            <v>0</v>
          </cell>
          <cell r="I260">
            <v>0</v>
          </cell>
          <cell r="J260">
            <v>91002.260000000009</v>
          </cell>
          <cell r="K260">
            <v>0</v>
          </cell>
          <cell r="L260" t="str">
            <v>XR1711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91002.260000000009</v>
          </cell>
          <cell r="X260">
            <v>0</v>
          </cell>
          <cell r="Y260">
            <v>91002.260000000009</v>
          </cell>
          <cell r="Z260">
            <v>91002.260000000009</v>
          </cell>
          <cell r="AA260">
            <v>91002.260000000009</v>
          </cell>
        </row>
        <row r="261">
          <cell r="A261" t="str">
            <v>XR1709  ARBITRATION AND LEGAL AWARDS</v>
          </cell>
          <cell r="E261">
            <v>3436692.57</v>
          </cell>
          <cell r="F261">
            <v>190503.64</v>
          </cell>
          <cell r="G261">
            <v>72643.100000000006</v>
          </cell>
          <cell r="H261">
            <v>0</v>
          </cell>
          <cell r="I261">
            <v>-643000</v>
          </cell>
          <cell r="J261">
            <v>3056839.31</v>
          </cell>
          <cell r="K261">
            <v>0</v>
          </cell>
          <cell r="L261" t="str">
            <v>XR1709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3056839.31</v>
          </cell>
          <cell r="X261">
            <v>0</v>
          </cell>
          <cell r="Y261">
            <v>3056839.31</v>
          </cell>
          <cell r="Z261">
            <v>3048726.4499999997</v>
          </cell>
          <cell r="AA261">
            <v>3048726.4499999997</v>
          </cell>
        </row>
        <row r="262">
          <cell r="A262" t="str">
            <v>XR1708  LAND ACQUISITION RF-TORONTO TRANSIT COMM</v>
          </cell>
          <cell r="E262">
            <v>7842547.1600000001</v>
          </cell>
          <cell r="F262">
            <v>306194.28000000003</v>
          </cell>
          <cell r="G262">
            <v>0</v>
          </cell>
          <cell r="H262">
            <v>0</v>
          </cell>
          <cell r="I262">
            <v>0</v>
          </cell>
          <cell r="J262">
            <v>8148741.4400000004</v>
          </cell>
          <cell r="K262">
            <v>1800000</v>
          </cell>
          <cell r="L262" t="str">
            <v>XR1708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8148741.4400000004</v>
          </cell>
          <cell r="X262">
            <v>0</v>
          </cell>
          <cell r="Y262">
            <v>8148741.4400000004</v>
          </cell>
          <cell r="Z262">
            <v>6348741.4400000004</v>
          </cell>
          <cell r="AA262">
            <v>6348741.4400000004</v>
          </cell>
        </row>
        <row r="263">
          <cell r="A263" t="str">
            <v>XR1707  LAND ACQUISITION RF-TORONTO POLICE SERVI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 t="str">
            <v>XR1707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 t="str">
            <v>XR1706  LAND ACQUISITION RF-TORONTO PUBLIC LIBRA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 t="str">
            <v>XR1706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</row>
        <row r="265">
          <cell r="A265" t="str">
            <v>XR1705  HYDRO STABILIZATION RESERVE FUND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 t="str">
            <v>XR1705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</row>
        <row r="266">
          <cell r="A266" t="str">
            <v>XR1704  PROVINCIAL OFFENCES COURTS STAB RF</v>
          </cell>
          <cell r="E266">
            <v>11841629.510000002</v>
          </cell>
          <cell r="F266">
            <v>644770.37</v>
          </cell>
          <cell r="G266">
            <v>0</v>
          </cell>
          <cell r="H266">
            <v>0</v>
          </cell>
          <cell r="I266">
            <v>0</v>
          </cell>
          <cell r="J266">
            <v>12486399.880000001</v>
          </cell>
          <cell r="K266">
            <v>844019.75</v>
          </cell>
          <cell r="L266" t="str">
            <v>XR1704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12486399.880000001</v>
          </cell>
          <cell r="X266">
            <v>0</v>
          </cell>
          <cell r="Y266">
            <v>12486399.880000001</v>
          </cell>
          <cell r="Z266">
            <v>11642380.130000001</v>
          </cell>
          <cell r="AA266">
            <v>11642380.130000001</v>
          </cell>
        </row>
        <row r="267">
          <cell r="A267" t="str">
            <v>XR1703  TAX RATE STABILIZATION RESERVE FUND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 t="str">
            <v>XR1703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</row>
        <row r="268">
          <cell r="A268" t="str">
            <v>XR1701  POLICE CENTRAL SICK PAY</v>
          </cell>
          <cell r="E268">
            <v>3792784.9</v>
          </cell>
          <cell r="F268">
            <v>177954.65</v>
          </cell>
          <cell r="G268">
            <v>0</v>
          </cell>
          <cell r="H268">
            <v>0</v>
          </cell>
          <cell r="I268">
            <v>-408700</v>
          </cell>
          <cell r="J268">
            <v>3562039.55</v>
          </cell>
          <cell r="K268">
            <v>0</v>
          </cell>
          <cell r="L268" t="str">
            <v>XR1701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3562039.55</v>
          </cell>
          <cell r="X268">
            <v>0</v>
          </cell>
          <cell r="Y268">
            <v>3562039.55</v>
          </cell>
          <cell r="Z268">
            <v>3987057.4699999997</v>
          </cell>
          <cell r="AA268">
            <v>3562039.55</v>
          </cell>
        </row>
        <row r="269">
          <cell r="A269" t="str">
            <v>XR1601  TELECOMMUNICATIONS DEVELOPMENT</v>
          </cell>
          <cell r="E269">
            <v>213902.56</v>
          </cell>
          <cell r="F269">
            <v>11843.19</v>
          </cell>
          <cell r="G269">
            <v>0</v>
          </cell>
          <cell r="H269">
            <v>0</v>
          </cell>
          <cell r="I269">
            <v>0</v>
          </cell>
          <cell r="J269">
            <v>225745.75</v>
          </cell>
          <cell r="K269">
            <v>0</v>
          </cell>
          <cell r="L269" t="str">
            <v>XR1601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225745.75</v>
          </cell>
          <cell r="X269">
            <v>0</v>
          </cell>
          <cell r="Y269">
            <v>225745.75</v>
          </cell>
          <cell r="Z269">
            <v>225745.75</v>
          </cell>
          <cell r="AA269">
            <v>225745.75</v>
          </cell>
        </row>
        <row r="270">
          <cell r="A270" t="str">
            <v>XR1504  INFORMATION &amp; TECH STABILIZATION RESF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 t="str">
            <v>XR1504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 t="str">
            <v>XR1503  LAND ACQUISITION RF-CORPORATE SERVICES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 t="str">
            <v>XR1503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 t="str">
            <v>XR1502  EMERG TECH ACQUISITION RESERVE FUND</v>
          </cell>
          <cell r="E272">
            <v>581856.52</v>
          </cell>
          <cell r="F272">
            <v>32215.75</v>
          </cell>
          <cell r="G272">
            <v>0</v>
          </cell>
          <cell r="H272">
            <v>0</v>
          </cell>
          <cell r="I272">
            <v>0</v>
          </cell>
          <cell r="J272">
            <v>614072.27</v>
          </cell>
          <cell r="K272">
            <v>0</v>
          </cell>
          <cell r="L272" t="str">
            <v>XR1502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614072.27</v>
          </cell>
          <cell r="X272">
            <v>0</v>
          </cell>
          <cell r="Y272">
            <v>614072.27</v>
          </cell>
          <cell r="Z272">
            <v>614072.27</v>
          </cell>
          <cell r="AA272">
            <v>614072.27</v>
          </cell>
        </row>
        <row r="273">
          <cell r="A273" t="str">
            <v>XR1501  CASA LOMA CAPITAL MAINTENANCE</v>
          </cell>
          <cell r="E273">
            <v>2398003.19</v>
          </cell>
          <cell r="F273">
            <v>147326.68</v>
          </cell>
          <cell r="G273">
            <v>0</v>
          </cell>
          <cell r="H273">
            <v>0</v>
          </cell>
          <cell r="I273">
            <v>800000</v>
          </cell>
          <cell r="J273">
            <v>3345329.87</v>
          </cell>
          <cell r="K273">
            <v>368843.71</v>
          </cell>
          <cell r="L273" t="str">
            <v>XR1501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3345329.87</v>
          </cell>
          <cell r="X273">
            <v>0</v>
          </cell>
          <cell r="Y273">
            <v>3345329.87</v>
          </cell>
          <cell r="Z273">
            <v>3150217.8</v>
          </cell>
          <cell r="AA273">
            <v>3150217.8</v>
          </cell>
        </row>
        <row r="274">
          <cell r="A274" t="str">
            <v>XR1410  PUBLIC REALM RESERVE FUND</v>
          </cell>
          <cell r="E274">
            <v>0</v>
          </cell>
          <cell r="F274">
            <v>0</v>
          </cell>
          <cell r="G274">
            <v>36500000</v>
          </cell>
          <cell r="H274">
            <v>0</v>
          </cell>
          <cell r="I274">
            <v>-1920000</v>
          </cell>
          <cell r="J274">
            <v>34580000</v>
          </cell>
          <cell r="K274">
            <v>0</v>
          </cell>
          <cell r="L274" t="str">
            <v>XR1410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34580000</v>
          </cell>
          <cell r="X274">
            <v>0</v>
          </cell>
          <cell r="Y274">
            <v>34580000</v>
          </cell>
          <cell r="Z274">
            <v>34602020</v>
          </cell>
          <cell r="AA274">
            <v>34580000</v>
          </cell>
        </row>
        <row r="275">
          <cell r="A275" t="str">
            <v>XR1409  GREEN LANE PERPETUAL CARE RF</v>
          </cell>
          <cell r="E275">
            <v>0</v>
          </cell>
          <cell r="F275">
            <v>2100.5</v>
          </cell>
          <cell r="G275">
            <v>0</v>
          </cell>
          <cell r="H275">
            <v>0</v>
          </cell>
          <cell r="I275">
            <v>194009</v>
          </cell>
          <cell r="J275">
            <v>196109.5</v>
          </cell>
          <cell r="K275">
            <v>0</v>
          </cell>
          <cell r="L275" t="str">
            <v>XR1409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196109.5</v>
          </cell>
          <cell r="X275">
            <v>0</v>
          </cell>
          <cell r="Y275">
            <v>196109.5</v>
          </cell>
          <cell r="Z275">
            <v>156040.57999999999</v>
          </cell>
          <cell r="AA275">
            <v>156040.57999999999</v>
          </cell>
        </row>
        <row r="276">
          <cell r="A276" t="str">
            <v>XR1408  GREEN LANE RESERVE FUND</v>
          </cell>
          <cell r="E276">
            <v>0</v>
          </cell>
          <cell r="F276">
            <v>5401.3</v>
          </cell>
          <cell r="G276">
            <v>0</v>
          </cell>
          <cell r="H276">
            <v>0</v>
          </cell>
          <cell r="I276">
            <v>3623293</v>
          </cell>
          <cell r="J276">
            <v>3628694.3</v>
          </cell>
          <cell r="K276">
            <v>0</v>
          </cell>
          <cell r="L276" t="str">
            <v>XR1408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3628694.3</v>
          </cell>
          <cell r="X276">
            <v>0</v>
          </cell>
          <cell r="Y276">
            <v>3628694.3</v>
          </cell>
          <cell r="Z276">
            <v>1305957.01</v>
          </cell>
          <cell r="AA276">
            <v>1305957.01</v>
          </cell>
        </row>
        <row r="277">
          <cell r="A277" t="str">
            <v>XR1407  LIGHT EMITTING  DIODE (LED) RESERVE FUND</v>
          </cell>
          <cell r="E277">
            <v>850000</v>
          </cell>
          <cell r="F277">
            <v>44531.69</v>
          </cell>
          <cell r="G277">
            <v>0</v>
          </cell>
          <cell r="H277">
            <v>0</v>
          </cell>
          <cell r="I277">
            <v>0</v>
          </cell>
          <cell r="J277">
            <v>894531.69</v>
          </cell>
          <cell r="K277">
            <v>0</v>
          </cell>
          <cell r="L277" t="str">
            <v>XR1407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894531.69</v>
          </cell>
          <cell r="X277">
            <v>0</v>
          </cell>
          <cell r="Y277">
            <v>894531.69</v>
          </cell>
          <cell r="Z277">
            <v>894531.69</v>
          </cell>
          <cell r="AA277">
            <v>894531.69</v>
          </cell>
        </row>
        <row r="278">
          <cell r="A278" t="str">
            <v>XR1406  EMERGENCY PLANNING FUND RESERVE</v>
          </cell>
          <cell r="E278">
            <v>6089.45</v>
          </cell>
          <cell r="F278">
            <v>110288.67</v>
          </cell>
          <cell r="G278">
            <v>0</v>
          </cell>
          <cell r="H278">
            <v>0</v>
          </cell>
          <cell r="I278">
            <v>5000000</v>
          </cell>
          <cell r="J278">
            <v>5116378.12</v>
          </cell>
          <cell r="K278">
            <v>0</v>
          </cell>
          <cell r="L278" t="str">
            <v>XR1406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5116378.12</v>
          </cell>
          <cell r="X278">
            <v>0</v>
          </cell>
          <cell r="Y278">
            <v>5116378.12</v>
          </cell>
          <cell r="Z278">
            <v>5116378.12</v>
          </cell>
          <cell r="AA278">
            <v>5116378.12</v>
          </cell>
        </row>
        <row r="279">
          <cell r="A279" t="str">
            <v>XR1405  WINTER CONTROL STABILIZATION</v>
          </cell>
          <cell r="E279">
            <v>11401925.859999999</v>
          </cell>
          <cell r="F279">
            <v>632036.53</v>
          </cell>
          <cell r="G279">
            <v>0</v>
          </cell>
          <cell r="H279">
            <v>0</v>
          </cell>
          <cell r="I279">
            <v>0</v>
          </cell>
          <cell r="J279">
            <v>12033962.389999999</v>
          </cell>
          <cell r="K279">
            <v>0</v>
          </cell>
          <cell r="L279" t="str">
            <v>XR1405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12033962.389999999</v>
          </cell>
          <cell r="X279">
            <v>0</v>
          </cell>
          <cell r="Y279">
            <v>12033962.389999999</v>
          </cell>
          <cell r="Z279">
            <v>12033962.389999999</v>
          </cell>
          <cell r="AA279">
            <v>12033962.389999999</v>
          </cell>
        </row>
        <row r="280">
          <cell r="A280" t="str">
            <v>XR1404  WASTE MANAGEMENT</v>
          </cell>
          <cell r="E280">
            <v>23589216.379999999</v>
          </cell>
          <cell r="F280">
            <v>1269110.8999999999</v>
          </cell>
          <cell r="G280">
            <v>0</v>
          </cell>
          <cell r="H280">
            <v>0</v>
          </cell>
          <cell r="I280">
            <v>-2703000</v>
          </cell>
          <cell r="J280">
            <v>22155327.279999997</v>
          </cell>
          <cell r="K280">
            <v>1267895</v>
          </cell>
          <cell r="L280" t="str">
            <v>XR1404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22155327.279999997</v>
          </cell>
          <cell r="X280">
            <v>0</v>
          </cell>
          <cell r="Y280">
            <v>22155327.279999997</v>
          </cell>
          <cell r="Z280">
            <v>23590432.279999997</v>
          </cell>
          <cell r="AA280">
            <v>22155327.279999997</v>
          </cell>
        </row>
        <row r="281">
          <cell r="A281" t="str">
            <v>XR1403  LAND ACQUISITION RF-WES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 t="str">
            <v>XR1403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</row>
        <row r="282">
          <cell r="A282" t="str">
            <v>XR1402  ROAD &amp; SIDEWALK REPAIR, MTCE &amp; RECONSTR</v>
          </cell>
          <cell r="E282">
            <v>6578072.3399999999</v>
          </cell>
          <cell r="F282">
            <v>717532.62</v>
          </cell>
          <cell r="G282">
            <v>12686297.289999999</v>
          </cell>
          <cell r="H282">
            <v>0</v>
          </cell>
          <cell r="I282">
            <v>-2000000</v>
          </cell>
          <cell r="J282">
            <v>17981902.25</v>
          </cell>
          <cell r="K282">
            <v>0</v>
          </cell>
          <cell r="L282" t="str">
            <v>XR1402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17981902.25</v>
          </cell>
          <cell r="X282">
            <v>0</v>
          </cell>
          <cell r="Y282">
            <v>17981902.25</v>
          </cell>
          <cell r="Z282">
            <v>17981902.25</v>
          </cell>
          <cell r="AA282">
            <v>17981902.25</v>
          </cell>
        </row>
        <row r="283">
          <cell r="A283" t="str">
            <v>XR1401  ROAD ENCHANCEMENT</v>
          </cell>
          <cell r="E283">
            <v>1876682.16</v>
          </cell>
          <cell r="F283">
            <v>93246.42</v>
          </cell>
          <cell r="G283">
            <v>0</v>
          </cell>
          <cell r="H283">
            <v>0</v>
          </cell>
          <cell r="I283">
            <v>0</v>
          </cell>
          <cell r="J283">
            <v>1969928.5799999998</v>
          </cell>
          <cell r="K283">
            <v>834000</v>
          </cell>
          <cell r="L283" t="str">
            <v>XR1401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1969928.5799999998</v>
          </cell>
          <cell r="X283">
            <v>0</v>
          </cell>
          <cell r="Y283">
            <v>1969928.5799999998</v>
          </cell>
          <cell r="Z283">
            <v>1135928.5799999998</v>
          </cell>
          <cell r="AA283">
            <v>1135928.5799999998</v>
          </cell>
        </row>
        <row r="284">
          <cell r="A284" t="str">
            <v>XR1305  BUILDING CODE ACT SERVICE IMPROVEMENT</v>
          </cell>
          <cell r="E284">
            <v>4321268.16</v>
          </cell>
          <cell r="F284">
            <v>240755.22</v>
          </cell>
          <cell r="G284">
            <v>0</v>
          </cell>
          <cell r="H284">
            <v>0</v>
          </cell>
          <cell r="I284">
            <v>2100000</v>
          </cell>
          <cell r="J284">
            <v>6662023.3799999999</v>
          </cell>
          <cell r="K284">
            <v>0</v>
          </cell>
          <cell r="L284" t="str">
            <v>XR1305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6662023.3799999999</v>
          </cell>
          <cell r="X284">
            <v>0</v>
          </cell>
          <cell r="Y284">
            <v>6662023.3799999999</v>
          </cell>
          <cell r="Z284">
            <v>8491862.0600000005</v>
          </cell>
          <cell r="AA284">
            <v>6662023.3799999999</v>
          </cell>
        </row>
        <row r="285">
          <cell r="A285" t="str">
            <v>XR1304  LAND ACQUISITION RF-UDS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 t="str">
            <v>XR1304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</row>
        <row r="286">
          <cell r="A286" t="str">
            <v>XR1303  HOME IMPROVEMENT RESERVE FUND</v>
          </cell>
          <cell r="E286">
            <v>75655.83</v>
          </cell>
          <cell r="F286">
            <v>4188.82</v>
          </cell>
          <cell r="G286">
            <v>0</v>
          </cell>
          <cell r="H286">
            <v>0</v>
          </cell>
          <cell r="I286">
            <v>0</v>
          </cell>
          <cell r="J286">
            <v>79844.649999999994</v>
          </cell>
          <cell r="K286">
            <v>0</v>
          </cell>
          <cell r="L286" t="str">
            <v>XR1303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79844.649999999994</v>
          </cell>
          <cell r="X286">
            <v>0</v>
          </cell>
          <cell r="Y286">
            <v>79844.649999999994</v>
          </cell>
          <cell r="Z286">
            <v>79844.649999999994</v>
          </cell>
          <cell r="AA286">
            <v>79844.649999999994</v>
          </cell>
        </row>
        <row r="287">
          <cell r="A287" t="str">
            <v>XR1302  TERMITE CONTROL</v>
          </cell>
          <cell r="E287">
            <v>21507.17</v>
          </cell>
          <cell r="F287">
            <v>1190.79</v>
          </cell>
          <cell r="G287">
            <v>0</v>
          </cell>
          <cell r="H287">
            <v>0</v>
          </cell>
          <cell r="I287">
            <v>0</v>
          </cell>
          <cell r="J287">
            <v>22697.96</v>
          </cell>
          <cell r="K287">
            <v>0</v>
          </cell>
          <cell r="L287" t="str">
            <v>XR1302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22697.96</v>
          </cell>
          <cell r="X287">
            <v>0</v>
          </cell>
          <cell r="Y287">
            <v>22697.96</v>
          </cell>
          <cell r="Z287">
            <v>22697.96</v>
          </cell>
          <cell r="AA287">
            <v>22697.96</v>
          </cell>
        </row>
        <row r="288">
          <cell r="A288" t="str">
            <v>XR1216  DON RIVER PARK RF</v>
          </cell>
          <cell r="E288">
            <v>0</v>
          </cell>
          <cell r="F288">
            <v>1039.6199999999999</v>
          </cell>
          <cell r="G288">
            <v>43500</v>
          </cell>
          <cell r="H288">
            <v>0</v>
          </cell>
          <cell r="I288">
            <v>0</v>
          </cell>
          <cell r="J288">
            <v>44539.62</v>
          </cell>
          <cell r="K288">
            <v>0</v>
          </cell>
          <cell r="L288" t="str">
            <v>XR1216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44539.62</v>
          </cell>
          <cell r="X288">
            <v>0</v>
          </cell>
          <cell r="Y288">
            <v>44539.62</v>
          </cell>
          <cell r="Z288">
            <v>44539.62</v>
          </cell>
          <cell r="AA288">
            <v>44539.62</v>
          </cell>
        </row>
        <row r="289">
          <cell r="A289" t="str">
            <v>XR1215  TOR MUSIC GDN PRG RF</v>
          </cell>
          <cell r="E289">
            <v>623682.52</v>
          </cell>
          <cell r="F289">
            <v>33824.67</v>
          </cell>
          <cell r="G289">
            <v>0</v>
          </cell>
          <cell r="H289">
            <v>0</v>
          </cell>
          <cell r="I289">
            <v>-25000</v>
          </cell>
          <cell r="J289">
            <v>632507.19000000006</v>
          </cell>
          <cell r="K289">
            <v>0</v>
          </cell>
          <cell r="L289" t="str">
            <v>XR1215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>
            <v>632507.19000000006</v>
          </cell>
          <cell r="X289">
            <v>0</v>
          </cell>
          <cell r="Y289">
            <v>632507.19000000006</v>
          </cell>
          <cell r="Z289">
            <v>632507.19000000006</v>
          </cell>
          <cell r="AA289">
            <v>632507.19000000006</v>
          </cell>
        </row>
        <row r="290">
          <cell r="A290" t="str">
            <v>XR1214  LAND ACQUISITION RF-EDCT</v>
          </cell>
          <cell r="E290">
            <v>3584147.76</v>
          </cell>
          <cell r="F290">
            <v>198490.98</v>
          </cell>
          <cell r="G290">
            <v>0</v>
          </cell>
          <cell r="H290">
            <v>0</v>
          </cell>
          <cell r="I290">
            <v>0</v>
          </cell>
          <cell r="J290">
            <v>3782638.7399999998</v>
          </cell>
          <cell r="K290">
            <v>121733.89</v>
          </cell>
          <cell r="L290" t="str">
            <v>XR1214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3782638.7399999998</v>
          </cell>
          <cell r="X290">
            <v>0</v>
          </cell>
          <cell r="Y290">
            <v>3782638.7399999998</v>
          </cell>
          <cell r="Z290">
            <v>3660904.8499999996</v>
          </cell>
          <cell r="AA290">
            <v>3660904.8499999996</v>
          </cell>
        </row>
        <row r="291">
          <cell r="A291" t="str">
            <v>XR1213  MUSEUM AND HERITAGE SERVICES RESERVE FD</v>
          </cell>
          <cell r="E291">
            <v>4268</v>
          </cell>
          <cell r="F291">
            <v>236.31</v>
          </cell>
          <cell r="G291">
            <v>0</v>
          </cell>
          <cell r="H291">
            <v>0</v>
          </cell>
          <cell r="I291">
            <v>0</v>
          </cell>
          <cell r="J291">
            <v>4504.3100000000004</v>
          </cell>
          <cell r="K291">
            <v>0</v>
          </cell>
          <cell r="L291" t="str">
            <v>XR1213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4504.3100000000004</v>
          </cell>
          <cell r="X291">
            <v>0</v>
          </cell>
          <cell r="Y291">
            <v>4504.3100000000004</v>
          </cell>
          <cell r="Z291">
            <v>4504.3100000000004</v>
          </cell>
          <cell r="AA291">
            <v>4504.3100000000004</v>
          </cell>
        </row>
        <row r="292">
          <cell r="A292" t="str">
            <v>XR1212  DUNDAS ST  W  STREETSCAPE IMPROV MNT RF</v>
          </cell>
          <cell r="E292">
            <v>184705.87</v>
          </cell>
          <cell r="F292">
            <v>8984.4699999999993</v>
          </cell>
          <cell r="G292">
            <v>0</v>
          </cell>
          <cell r="H292">
            <v>0</v>
          </cell>
          <cell r="I292">
            <v>0</v>
          </cell>
          <cell r="J292">
            <v>193690.34</v>
          </cell>
          <cell r="K292">
            <v>106269.87</v>
          </cell>
          <cell r="L292" t="str">
            <v>XR1212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193690.34</v>
          </cell>
          <cell r="X292">
            <v>0</v>
          </cell>
          <cell r="Y292">
            <v>193690.34</v>
          </cell>
          <cell r="Z292">
            <v>87420.47</v>
          </cell>
          <cell r="AA292">
            <v>87420.47</v>
          </cell>
        </row>
        <row r="293">
          <cell r="A293" t="str">
            <v>XR1211  CULTURAL FACILITIES CAPITAL GRANT PROG</v>
          </cell>
          <cell r="E293">
            <v>107350.36</v>
          </cell>
          <cell r="F293">
            <v>5628.95</v>
          </cell>
          <cell r="G293">
            <v>0</v>
          </cell>
          <cell r="H293">
            <v>0</v>
          </cell>
          <cell r="I293">
            <v>-71000</v>
          </cell>
          <cell r="J293">
            <v>41979.31</v>
          </cell>
          <cell r="K293">
            <v>0</v>
          </cell>
          <cell r="L293" t="str">
            <v>XR1211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41979.31</v>
          </cell>
          <cell r="X293">
            <v>0</v>
          </cell>
          <cell r="Y293">
            <v>41979.31</v>
          </cell>
          <cell r="Z293">
            <v>41979.31</v>
          </cell>
          <cell r="AA293">
            <v>41979.31</v>
          </cell>
        </row>
        <row r="294">
          <cell r="A294" t="str">
            <v>XR1110  HFA STABILIZATION RF</v>
          </cell>
          <cell r="E294">
            <v>4630005.08</v>
          </cell>
          <cell r="F294">
            <v>245934.51</v>
          </cell>
          <cell r="G294">
            <v>0</v>
          </cell>
          <cell r="H294">
            <v>0</v>
          </cell>
          <cell r="I294">
            <v>-3498500</v>
          </cell>
          <cell r="J294">
            <v>1377439.5899999999</v>
          </cell>
          <cell r="K294">
            <v>0</v>
          </cell>
          <cell r="L294" t="str">
            <v>XR1110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1377439.5899999999</v>
          </cell>
          <cell r="X294">
            <v>0</v>
          </cell>
          <cell r="Y294">
            <v>1377439.5899999999</v>
          </cell>
          <cell r="Z294">
            <v>1377439.5899999999</v>
          </cell>
          <cell r="AA294">
            <v>1377439.5899999999</v>
          </cell>
        </row>
        <row r="295">
          <cell r="A295" t="str">
            <v>XR1109  LAND ACQUISITION RF-CNS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 t="str">
            <v>XR1109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</row>
        <row r="296">
          <cell r="A296" t="str">
            <v>XR1108  PUBLIC HEALTH EFFICIENCY RESERVE FUND</v>
          </cell>
          <cell r="E296">
            <v>666066.71</v>
          </cell>
          <cell r="F296">
            <v>46726.75</v>
          </cell>
          <cell r="G296">
            <v>0</v>
          </cell>
          <cell r="H296">
            <v>0</v>
          </cell>
          <cell r="I296">
            <v>219332</v>
          </cell>
          <cell r="J296">
            <v>932125.46</v>
          </cell>
          <cell r="K296">
            <v>0</v>
          </cell>
          <cell r="L296" t="str">
            <v>XR1108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932125.46</v>
          </cell>
          <cell r="X296">
            <v>0</v>
          </cell>
          <cell r="Y296">
            <v>932125.46</v>
          </cell>
          <cell r="Z296">
            <v>932125.21</v>
          </cell>
          <cell r="AA296">
            <v>932125.21</v>
          </cell>
        </row>
        <row r="297">
          <cell r="A297" t="str">
            <v>XR1106  SOCIAL HOUSING STABILIZATION RF</v>
          </cell>
          <cell r="E297">
            <v>35136905.399999999</v>
          </cell>
          <cell r="F297">
            <v>1926918.73</v>
          </cell>
          <cell r="G297">
            <v>0</v>
          </cell>
          <cell r="H297">
            <v>0</v>
          </cell>
          <cell r="I297">
            <v>-15178260</v>
          </cell>
          <cell r="J297">
            <v>21885564.129999995</v>
          </cell>
          <cell r="K297">
            <v>0</v>
          </cell>
          <cell r="L297" t="str">
            <v>XR1106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21885564.129999995</v>
          </cell>
          <cell r="X297">
            <v>0</v>
          </cell>
          <cell r="Y297">
            <v>21885564.129999995</v>
          </cell>
          <cell r="Z297">
            <v>25746101.659999996</v>
          </cell>
          <cell r="AA297">
            <v>21885564.129999995</v>
          </cell>
        </row>
        <row r="298">
          <cell r="A298" t="str">
            <v>XR1105  EASTVIEW NEIGHBOURHOOD COMMUNITY CENTRE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 t="str">
            <v>XR1105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 t="str">
            <v>XR1104  MAYOR'S HOMELESS INITIATIVE RESERVE FUND</v>
          </cell>
          <cell r="E299">
            <v>5080937.58</v>
          </cell>
          <cell r="F299">
            <v>233169.58</v>
          </cell>
          <cell r="G299">
            <v>302.42</v>
          </cell>
          <cell r="H299">
            <v>0</v>
          </cell>
          <cell r="I299">
            <v>-2218000</v>
          </cell>
          <cell r="J299">
            <v>3096409.58</v>
          </cell>
          <cell r="K299">
            <v>415838.84</v>
          </cell>
          <cell r="L299" t="str">
            <v>XR1104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3096409.58</v>
          </cell>
          <cell r="X299">
            <v>0</v>
          </cell>
          <cell r="Y299">
            <v>3096409.58</v>
          </cell>
          <cell r="Z299">
            <v>3090906.68</v>
          </cell>
          <cell r="AA299">
            <v>3090906.68</v>
          </cell>
        </row>
        <row r="300">
          <cell r="A300" t="str">
            <v>XR1103  CHILDCARE CAPITAL RESERVE FUND</v>
          </cell>
          <cell r="E300">
            <v>13415970.26</v>
          </cell>
          <cell r="F300">
            <v>751699.5</v>
          </cell>
          <cell r="G300">
            <v>0</v>
          </cell>
          <cell r="H300">
            <v>0</v>
          </cell>
          <cell r="I300">
            <v>-347580</v>
          </cell>
          <cell r="J300">
            <v>13820089.76</v>
          </cell>
          <cell r="K300">
            <v>-159437.95000000001</v>
          </cell>
          <cell r="L300" t="str">
            <v>XR1103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13820089.76</v>
          </cell>
          <cell r="X300">
            <v>0</v>
          </cell>
          <cell r="Y300">
            <v>13820089.76</v>
          </cell>
          <cell r="Z300">
            <v>14263382.629999999</v>
          </cell>
          <cell r="AA300">
            <v>13820089.76</v>
          </cell>
        </row>
        <row r="301">
          <cell r="A301" t="str">
            <v>XR1101  CHILD CARE EXPANSION PROJECT</v>
          </cell>
          <cell r="E301">
            <v>33468507.59</v>
          </cell>
          <cell r="F301">
            <v>2336001.66</v>
          </cell>
          <cell r="G301">
            <v>11479432</v>
          </cell>
          <cell r="H301">
            <v>0</v>
          </cell>
          <cell r="I301">
            <v>-3292100</v>
          </cell>
          <cell r="J301">
            <v>43991841.25</v>
          </cell>
          <cell r="K301">
            <v>0</v>
          </cell>
          <cell r="L301" t="str">
            <v>XR1101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43991841.25</v>
          </cell>
          <cell r="X301">
            <v>0</v>
          </cell>
          <cell r="Y301">
            <v>43991841.25</v>
          </cell>
          <cell r="Z301">
            <v>47597843.439999998</v>
          </cell>
          <cell r="AA301">
            <v>43991841.25</v>
          </cell>
        </row>
        <row r="302">
          <cell r="A302" t="str">
            <v>XR1061  TPL CAPITAL PROJECTS</v>
          </cell>
          <cell r="E302">
            <v>92451.06</v>
          </cell>
          <cell r="F302">
            <v>4104.2</v>
          </cell>
          <cell r="G302">
            <v>0</v>
          </cell>
          <cell r="H302">
            <v>0</v>
          </cell>
          <cell r="I302">
            <v>92000</v>
          </cell>
          <cell r="J302">
            <v>188555.26</v>
          </cell>
          <cell r="K302">
            <v>0</v>
          </cell>
          <cell r="L302" t="str">
            <v>XR1061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188555.26</v>
          </cell>
          <cell r="X302">
            <v>0</v>
          </cell>
          <cell r="Y302">
            <v>188555.26</v>
          </cell>
          <cell r="Z302">
            <v>96555.26</v>
          </cell>
          <cell r="AA302">
            <v>96555.26</v>
          </cell>
        </row>
        <row r="303">
          <cell r="A303" t="str">
            <v>XR1060  NYPACC OPERATING STAB RESERVE FUND</v>
          </cell>
          <cell r="E303">
            <v>2629132.48</v>
          </cell>
          <cell r="F303">
            <v>145567.60999999999</v>
          </cell>
          <cell r="G303">
            <v>0</v>
          </cell>
          <cell r="H303">
            <v>-1500000</v>
          </cell>
          <cell r="I303">
            <v>0</v>
          </cell>
          <cell r="J303">
            <v>1274700.0899999999</v>
          </cell>
          <cell r="K303">
            <v>0</v>
          </cell>
          <cell r="L303" t="str">
            <v>XR1060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1274700.0899999999</v>
          </cell>
          <cell r="X303">
            <v>0</v>
          </cell>
          <cell r="Y303">
            <v>1274700.0899999999</v>
          </cell>
          <cell r="Z303">
            <v>1274700.0899999999</v>
          </cell>
          <cell r="AA303">
            <v>1274700.0899999999</v>
          </cell>
        </row>
        <row r="304">
          <cell r="A304" t="str">
            <v>XR1059  ENWAVE DISTRICT ENERGY RESERVE FUND</v>
          </cell>
          <cell r="E304">
            <v>993682.17</v>
          </cell>
          <cell r="F304">
            <v>55017.35</v>
          </cell>
          <cell r="G304">
            <v>0</v>
          </cell>
          <cell r="H304">
            <v>0</v>
          </cell>
          <cell r="I304">
            <v>-200000</v>
          </cell>
          <cell r="J304">
            <v>848699.52</v>
          </cell>
          <cell r="K304">
            <v>0</v>
          </cell>
          <cell r="L304" t="str">
            <v>XR1059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848699.52</v>
          </cell>
          <cell r="X304">
            <v>0</v>
          </cell>
          <cell r="Y304">
            <v>848699.52</v>
          </cell>
          <cell r="Z304">
            <v>848699.52</v>
          </cell>
          <cell r="AA304">
            <v>848699.52</v>
          </cell>
        </row>
        <row r="305">
          <cell r="A305" t="str">
            <v>XR1058  CAPITAL REVOLVING RESERVE FUND</v>
          </cell>
          <cell r="E305">
            <v>27554057.349999998</v>
          </cell>
          <cell r="F305">
            <v>2439273.29</v>
          </cell>
          <cell r="G305">
            <v>27251878.800000001</v>
          </cell>
          <cell r="H305">
            <v>0</v>
          </cell>
          <cell r="I305">
            <v>-13115200</v>
          </cell>
          <cell r="J305">
            <v>44130009.439999998</v>
          </cell>
          <cell r="K305">
            <v>0</v>
          </cell>
          <cell r="L305" t="str">
            <v>XR1058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44130009.439999998</v>
          </cell>
          <cell r="X305">
            <v>0</v>
          </cell>
          <cell r="Y305">
            <v>44130009.439999998</v>
          </cell>
          <cell r="Z305">
            <v>50555761.439999998</v>
          </cell>
          <cell r="AA305">
            <v>44130009.439999998</v>
          </cell>
        </row>
        <row r="306">
          <cell r="A306" t="str">
            <v>XR1056  TTC STABILIZATION RESERVE FUND</v>
          </cell>
          <cell r="E306">
            <v>116624564.44</v>
          </cell>
          <cell r="F306">
            <v>4041785.87</v>
          </cell>
          <cell r="G306">
            <v>0</v>
          </cell>
          <cell r="H306">
            <v>0</v>
          </cell>
          <cell r="I306">
            <v>-96000000</v>
          </cell>
          <cell r="J306">
            <v>24666350.310000002</v>
          </cell>
          <cell r="K306">
            <v>0</v>
          </cell>
          <cell r="L306" t="str">
            <v>XR1056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24666350.310000002</v>
          </cell>
          <cell r="X306">
            <v>0</v>
          </cell>
          <cell r="Y306">
            <v>24666350.310000002</v>
          </cell>
          <cell r="Z306">
            <v>24666350.310000002</v>
          </cell>
          <cell r="AA306">
            <v>24666350.310000002</v>
          </cell>
        </row>
        <row r="307">
          <cell r="A307" t="str">
            <v>XR1055  CLIENT ID &amp; BENEFITS RESERVE FUND</v>
          </cell>
          <cell r="E307">
            <v>190220.22</v>
          </cell>
          <cell r="F307">
            <v>12029.05</v>
          </cell>
          <cell r="G307">
            <v>0</v>
          </cell>
          <cell r="H307">
            <v>0</v>
          </cell>
          <cell r="I307">
            <v>0</v>
          </cell>
          <cell r="J307">
            <v>202249.27</v>
          </cell>
          <cell r="K307">
            <v>0</v>
          </cell>
          <cell r="L307" t="str">
            <v>XR1055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202249.27</v>
          </cell>
          <cell r="X307">
            <v>0</v>
          </cell>
          <cell r="Y307">
            <v>202249.27</v>
          </cell>
          <cell r="Z307">
            <v>202249.27</v>
          </cell>
          <cell r="AA307">
            <v>202249.27</v>
          </cell>
        </row>
        <row r="308">
          <cell r="A308" t="str">
            <v>XR1054  SOCIAL ASSISTANCE STAB RESERVE FUND</v>
          </cell>
          <cell r="E308">
            <v>32665676.059999999</v>
          </cell>
          <cell r="F308">
            <v>1766433.28</v>
          </cell>
          <cell r="G308">
            <v>0</v>
          </cell>
          <cell r="H308">
            <v>0</v>
          </cell>
          <cell r="I308">
            <v>-30804900</v>
          </cell>
          <cell r="J308">
            <v>3627209.3399999961</v>
          </cell>
          <cell r="K308">
            <v>0</v>
          </cell>
          <cell r="L308" t="str">
            <v>XR1054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3627209.3399999961</v>
          </cell>
          <cell r="X308">
            <v>0</v>
          </cell>
          <cell r="Y308">
            <v>3627209.3399999961</v>
          </cell>
          <cell r="Z308">
            <v>8271408.0199999958</v>
          </cell>
          <cell r="AA308">
            <v>3627209.3399999961</v>
          </cell>
        </row>
        <row r="309">
          <cell r="A309" t="str">
            <v>XR1052  BETTER BLDG PARTNERSHIP LOAN PROGRAM</v>
          </cell>
          <cell r="E309">
            <v>6157740.8100000005</v>
          </cell>
          <cell r="F309">
            <v>349053.2</v>
          </cell>
          <cell r="G309">
            <v>840826.22</v>
          </cell>
          <cell r="H309">
            <v>0</v>
          </cell>
          <cell r="I309">
            <v>-913000</v>
          </cell>
          <cell r="J309">
            <v>6434620.2300000004</v>
          </cell>
          <cell r="K309">
            <v>0</v>
          </cell>
          <cell r="L309" t="str">
            <v>XR1052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6434620.2300000004</v>
          </cell>
          <cell r="X309">
            <v>0</v>
          </cell>
          <cell r="Y309">
            <v>6434620.2300000004</v>
          </cell>
          <cell r="Z309">
            <v>6819991.8700000001</v>
          </cell>
          <cell r="AA309">
            <v>6434620.2300000004</v>
          </cell>
        </row>
        <row r="310">
          <cell r="A310" t="str">
            <v>XR1046  ST LAWRENCE CTRE FOR THE ARTS R F</v>
          </cell>
          <cell r="E310">
            <v>0</v>
          </cell>
          <cell r="F310">
            <v>32921.660000000003</v>
          </cell>
          <cell r="G310">
            <v>908839.65</v>
          </cell>
          <cell r="H310">
            <v>0</v>
          </cell>
          <cell r="I310">
            <v>0</v>
          </cell>
          <cell r="J310">
            <v>941761.31</v>
          </cell>
          <cell r="K310">
            <v>841264.54</v>
          </cell>
          <cell r="L310" t="str">
            <v>XR1046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941761.31</v>
          </cell>
          <cell r="X310">
            <v>0</v>
          </cell>
          <cell r="Y310">
            <v>941761.31</v>
          </cell>
          <cell r="Z310">
            <v>0</v>
          </cell>
          <cell r="AA310">
            <v>0</v>
          </cell>
        </row>
        <row r="311">
          <cell r="A311" t="str">
            <v>XR1045  ENVIRONMENTAL LIABILITIES RESERVE FUND</v>
          </cell>
          <cell r="E311">
            <v>3322786.6</v>
          </cell>
          <cell r="F311">
            <v>183973.23</v>
          </cell>
          <cell r="G311">
            <v>0</v>
          </cell>
          <cell r="H311">
            <v>0</v>
          </cell>
          <cell r="I311">
            <v>0</v>
          </cell>
          <cell r="J311">
            <v>3506759.83</v>
          </cell>
          <cell r="K311">
            <v>0</v>
          </cell>
          <cell r="L311" t="str">
            <v>XR1045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3506759.83</v>
          </cell>
          <cell r="X311">
            <v>0</v>
          </cell>
          <cell r="Y311">
            <v>3506759.83</v>
          </cell>
          <cell r="Z311">
            <v>3506759.83</v>
          </cell>
          <cell r="AA311">
            <v>3506759.83</v>
          </cell>
        </row>
        <row r="312">
          <cell r="A312" t="str">
            <v>XR1044  COMMUNITY HERITAGE RESERVE FUND</v>
          </cell>
          <cell r="E312">
            <v>478972.15999999997</v>
          </cell>
          <cell r="F312">
            <v>27096.39</v>
          </cell>
          <cell r="G312">
            <v>0</v>
          </cell>
          <cell r="H312">
            <v>0</v>
          </cell>
          <cell r="I312">
            <v>-258990</v>
          </cell>
          <cell r="J312">
            <v>247078.55</v>
          </cell>
          <cell r="K312">
            <v>0</v>
          </cell>
          <cell r="L312" t="str">
            <v>XR1044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247078.55</v>
          </cell>
          <cell r="X312">
            <v>0</v>
          </cell>
          <cell r="Y312">
            <v>247078.55</v>
          </cell>
          <cell r="Z312">
            <v>281386.55</v>
          </cell>
          <cell r="AA312">
            <v>247078.55</v>
          </cell>
        </row>
        <row r="313">
          <cell r="A313" t="str">
            <v>XR1043  COMM FACADE IMPROVEMT RESERVE FUND</v>
          </cell>
          <cell r="E313">
            <v>346012.26</v>
          </cell>
          <cell r="F313">
            <v>19157.7</v>
          </cell>
          <cell r="G313">
            <v>0</v>
          </cell>
          <cell r="H313">
            <v>0</v>
          </cell>
          <cell r="I313">
            <v>0</v>
          </cell>
          <cell r="J313">
            <v>365169.96</v>
          </cell>
          <cell r="K313">
            <v>0</v>
          </cell>
          <cell r="L313" t="str">
            <v>XR1043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365169.96</v>
          </cell>
          <cell r="X313">
            <v>0</v>
          </cell>
          <cell r="Y313">
            <v>365169.96</v>
          </cell>
          <cell r="Z313">
            <v>365169.96</v>
          </cell>
          <cell r="AA313">
            <v>365169.96</v>
          </cell>
        </row>
        <row r="314">
          <cell r="A314" t="str">
            <v>XR1038  CIVIC CENTRE EXPANSION RESERVE FUND</v>
          </cell>
          <cell r="E314">
            <v>958608.21</v>
          </cell>
          <cell r="F314">
            <v>53670.8</v>
          </cell>
          <cell r="G314">
            <v>0</v>
          </cell>
          <cell r="H314">
            <v>0</v>
          </cell>
          <cell r="I314">
            <v>0</v>
          </cell>
          <cell r="J314">
            <v>1012279.01</v>
          </cell>
          <cell r="K314">
            <v>0</v>
          </cell>
          <cell r="L314" t="str">
            <v>XR1038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1012279.01</v>
          </cell>
          <cell r="X314">
            <v>0</v>
          </cell>
          <cell r="Y314">
            <v>1012279.01</v>
          </cell>
          <cell r="Z314">
            <v>1012279.01</v>
          </cell>
          <cell r="AA314">
            <v>1012279.01</v>
          </cell>
        </row>
        <row r="315">
          <cell r="A315" t="str">
            <v>XR1032  RIDLEY ROAD ISLAND MAINT RESERVE FUND</v>
          </cell>
          <cell r="E315">
            <v>9593.76</v>
          </cell>
          <cell r="F315">
            <v>531.16999999999996</v>
          </cell>
          <cell r="G315">
            <v>0</v>
          </cell>
          <cell r="H315">
            <v>0</v>
          </cell>
          <cell r="I315">
            <v>0</v>
          </cell>
          <cell r="J315">
            <v>10124.93</v>
          </cell>
          <cell r="K315">
            <v>0</v>
          </cell>
          <cell r="L315" t="str">
            <v>XR1032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10124.93</v>
          </cell>
          <cell r="X315">
            <v>0</v>
          </cell>
          <cell r="Y315">
            <v>10124.93</v>
          </cell>
          <cell r="Z315">
            <v>10124.93</v>
          </cell>
          <cell r="AA315">
            <v>10124.93</v>
          </cell>
        </row>
        <row r="316">
          <cell r="A316" t="str">
            <v>XR1031  GORDON SINCLAIR SCHOLARSHIP RESERVE FUND</v>
          </cell>
          <cell r="E316">
            <v>29307</v>
          </cell>
          <cell r="F316">
            <v>2501.5</v>
          </cell>
          <cell r="G316">
            <v>0</v>
          </cell>
          <cell r="H316">
            <v>0</v>
          </cell>
          <cell r="I316">
            <v>-2500</v>
          </cell>
          <cell r="J316">
            <v>29308.5</v>
          </cell>
          <cell r="K316">
            <v>0</v>
          </cell>
          <cell r="L316" t="str">
            <v>XR1031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29308.5</v>
          </cell>
          <cell r="X316">
            <v>0</v>
          </cell>
          <cell r="Y316">
            <v>29308.5</v>
          </cell>
          <cell r="Z316">
            <v>24308.5</v>
          </cell>
          <cell r="AA316">
            <v>24308.5</v>
          </cell>
        </row>
        <row r="317">
          <cell r="A317" t="str">
            <v>XR1030  CNE PRIZE RESERVE FUND</v>
          </cell>
          <cell r="E317">
            <v>1542.31</v>
          </cell>
          <cell r="F317">
            <v>-1541.97</v>
          </cell>
          <cell r="G317">
            <v>0</v>
          </cell>
          <cell r="H317">
            <v>0</v>
          </cell>
          <cell r="I317">
            <v>0</v>
          </cell>
          <cell r="J317">
            <v>0.33999999999991815</v>
          </cell>
          <cell r="K317">
            <v>0</v>
          </cell>
          <cell r="L317" t="str">
            <v>XR1030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0.33999999999991815</v>
          </cell>
          <cell r="X317">
            <v>0</v>
          </cell>
          <cell r="Y317">
            <v>0.33999999999991815</v>
          </cell>
          <cell r="Z317">
            <v>0.33999999999991815</v>
          </cell>
          <cell r="AA317">
            <v>0.33999999999991815</v>
          </cell>
        </row>
        <row r="318">
          <cell r="A318" t="str">
            <v>XR1029  METRO ZOO ANIMAL RESERVE FUND</v>
          </cell>
          <cell r="E318">
            <v>398702.5</v>
          </cell>
          <cell r="F318">
            <v>23072.15</v>
          </cell>
          <cell r="G318">
            <v>0</v>
          </cell>
          <cell r="H318">
            <v>0</v>
          </cell>
          <cell r="I318">
            <v>0</v>
          </cell>
          <cell r="J318">
            <v>421774.65</v>
          </cell>
          <cell r="K318">
            <v>0</v>
          </cell>
          <cell r="L318" t="str">
            <v>XR1029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421774.65</v>
          </cell>
          <cell r="X318">
            <v>0</v>
          </cell>
          <cell r="Y318">
            <v>421774.65</v>
          </cell>
          <cell r="Z318">
            <v>391912.25</v>
          </cell>
          <cell r="AA318">
            <v>391912.25</v>
          </cell>
        </row>
        <row r="319">
          <cell r="A319" t="str">
            <v>XR1028  EX STADIUM CAP IMPROVEMENT RESERVE FUND</v>
          </cell>
          <cell r="E319">
            <v>1966347.38</v>
          </cell>
          <cell r="F319">
            <v>103079.27</v>
          </cell>
          <cell r="G319">
            <v>0</v>
          </cell>
          <cell r="H319">
            <v>0</v>
          </cell>
          <cell r="I319">
            <v>0</v>
          </cell>
          <cell r="J319">
            <v>2069426.65</v>
          </cell>
          <cell r="K319">
            <v>786749.59</v>
          </cell>
          <cell r="L319" t="str">
            <v>XR1028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2069426.65</v>
          </cell>
          <cell r="X319">
            <v>0</v>
          </cell>
          <cell r="Y319">
            <v>2069426.65</v>
          </cell>
          <cell r="Z319">
            <v>1282677.06</v>
          </cell>
          <cell r="AA319">
            <v>1282677.06</v>
          </cell>
        </row>
        <row r="320">
          <cell r="A320" t="str">
            <v>XR1024  PUBLIC ART PROGRAM RESERVE FUND</v>
          </cell>
          <cell r="E320">
            <v>128679.75</v>
          </cell>
          <cell r="F320">
            <v>5732.45</v>
          </cell>
          <cell r="G320">
            <v>0</v>
          </cell>
          <cell r="H320">
            <v>0</v>
          </cell>
          <cell r="I320">
            <v>0</v>
          </cell>
          <cell r="J320">
            <v>134412.20000000001</v>
          </cell>
          <cell r="K320">
            <v>24000.489999999998</v>
          </cell>
          <cell r="L320" t="str">
            <v>XR1024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134412.20000000001</v>
          </cell>
          <cell r="X320">
            <v>0</v>
          </cell>
          <cell r="Y320">
            <v>134412.20000000001</v>
          </cell>
          <cell r="Z320">
            <v>110411.71000000002</v>
          </cell>
          <cell r="AA320">
            <v>110411.71000000002</v>
          </cell>
        </row>
        <row r="321">
          <cell r="A321" t="str">
            <v>XR1020  YONGE SERVICE ROAD RESERVE FUND</v>
          </cell>
          <cell r="E321">
            <v>4024116.03</v>
          </cell>
          <cell r="F321">
            <v>222803.87</v>
          </cell>
          <cell r="G321">
            <v>0</v>
          </cell>
          <cell r="H321">
            <v>0</v>
          </cell>
          <cell r="I321">
            <v>0</v>
          </cell>
          <cell r="J321">
            <v>4246919.8999999994</v>
          </cell>
          <cell r="K321">
            <v>0</v>
          </cell>
          <cell r="L321" t="str">
            <v>XR1020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4246919.8999999994</v>
          </cell>
          <cell r="X321">
            <v>0</v>
          </cell>
          <cell r="Y321">
            <v>4246919.8999999994</v>
          </cell>
          <cell r="Z321">
            <v>4246919.8999999994</v>
          </cell>
          <cell r="AA321">
            <v>4246919.8999999994</v>
          </cell>
        </row>
        <row r="322">
          <cell r="A322" t="str">
            <v>XR1019  HERITAGE RESERVE FUND</v>
          </cell>
          <cell r="E322">
            <v>461630.49</v>
          </cell>
          <cell r="F322">
            <v>25102.1</v>
          </cell>
          <cell r="G322">
            <v>0</v>
          </cell>
          <cell r="H322">
            <v>0</v>
          </cell>
          <cell r="I322">
            <v>0</v>
          </cell>
          <cell r="J322">
            <v>486732.58999999997</v>
          </cell>
          <cell r="K322">
            <v>43031</v>
          </cell>
          <cell r="L322" t="str">
            <v>XR1019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486732.58999999997</v>
          </cell>
          <cell r="X322">
            <v>0</v>
          </cell>
          <cell r="Y322">
            <v>486732.58999999997</v>
          </cell>
          <cell r="Z322">
            <v>443701.58999999997</v>
          </cell>
          <cell r="AA322">
            <v>443701.58999999997</v>
          </cell>
        </row>
        <row r="323">
          <cell r="A323" t="str">
            <v>XR1017  ELECTION RESERVE FUND</v>
          </cell>
          <cell r="E323">
            <v>6996465.8999999985</v>
          </cell>
          <cell r="F323">
            <v>461722.53</v>
          </cell>
          <cell r="G323">
            <v>0</v>
          </cell>
          <cell r="H323">
            <v>0</v>
          </cell>
          <cell r="I323">
            <v>-276633</v>
          </cell>
          <cell r="J323">
            <v>7181555.4299999988</v>
          </cell>
          <cell r="K323">
            <v>54451.06</v>
          </cell>
          <cell r="L323" t="str">
            <v>XR1017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7181555.4299999988</v>
          </cell>
          <cell r="X323">
            <v>0</v>
          </cell>
          <cell r="Y323">
            <v>7181555.4299999988</v>
          </cell>
          <cell r="Z323">
            <v>8372218.2699999986</v>
          </cell>
          <cell r="AA323">
            <v>7181555.4299999988</v>
          </cell>
        </row>
        <row r="324">
          <cell r="A324" t="str">
            <v>XR1016  PARKING PAYMENT IN LIEU RESERVE FUND</v>
          </cell>
          <cell r="E324">
            <v>6066025.7000000002</v>
          </cell>
          <cell r="F324">
            <v>351011.06</v>
          </cell>
          <cell r="G324">
            <v>0</v>
          </cell>
          <cell r="H324">
            <v>0</v>
          </cell>
          <cell r="I324">
            <v>0</v>
          </cell>
          <cell r="J324">
            <v>6417036.7599999998</v>
          </cell>
          <cell r="K324">
            <v>-168183.84</v>
          </cell>
          <cell r="L324" t="str">
            <v>XR1016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6417036.7599999998</v>
          </cell>
          <cell r="X324">
            <v>0</v>
          </cell>
          <cell r="Y324">
            <v>6417036.7599999998</v>
          </cell>
          <cell r="Z324">
            <v>6585220.5999999996</v>
          </cell>
          <cell r="AA324">
            <v>6417036.7599999998</v>
          </cell>
        </row>
        <row r="325">
          <cell r="A325" t="str">
            <v>XR1015  CITY PARKING RESERVE FUND</v>
          </cell>
          <cell r="E325">
            <v>5032278.83</v>
          </cell>
          <cell r="F325">
            <v>185624.68</v>
          </cell>
          <cell r="G325">
            <v>0</v>
          </cell>
          <cell r="H325">
            <v>0</v>
          </cell>
          <cell r="I325">
            <v>-5000000</v>
          </cell>
          <cell r="J325">
            <v>217903.50999999978</v>
          </cell>
          <cell r="K325">
            <v>0</v>
          </cell>
          <cell r="L325" t="str">
            <v>XR1015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217903.50999999978</v>
          </cell>
          <cell r="X325">
            <v>0</v>
          </cell>
          <cell r="Y325">
            <v>217903.50999999978</v>
          </cell>
          <cell r="Z325">
            <v>217903.50999999978</v>
          </cell>
          <cell r="AA325">
            <v>217903.50999999978</v>
          </cell>
        </row>
        <row r="326">
          <cell r="A326" t="str">
            <v>XR1013  SOLID WASTE MGMT PERPETUAL CARE RF</v>
          </cell>
          <cell r="E326">
            <v>35796218.189999998</v>
          </cell>
          <cell r="F326">
            <v>1979057.83</v>
          </cell>
          <cell r="G326">
            <v>0</v>
          </cell>
          <cell r="H326">
            <v>0</v>
          </cell>
          <cell r="I326">
            <v>462774</v>
          </cell>
          <cell r="J326">
            <v>38238050.019999996</v>
          </cell>
          <cell r="K326">
            <v>5547367.7000000002</v>
          </cell>
          <cell r="L326" t="str">
            <v>XR1013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38238050.019999996</v>
          </cell>
          <cell r="X326">
            <v>0</v>
          </cell>
          <cell r="Y326">
            <v>38238050.019999996</v>
          </cell>
          <cell r="Z326">
            <v>32654465.139999997</v>
          </cell>
          <cell r="AA326">
            <v>32654465.139999997</v>
          </cell>
        </row>
        <row r="327">
          <cell r="A327" t="str">
            <v>XR1012  LAND ACQUISITION RESERVE FUND</v>
          </cell>
          <cell r="E327">
            <v>123458242.08999999</v>
          </cell>
          <cell r="F327">
            <v>6377283.6600000001</v>
          </cell>
          <cell r="G327">
            <v>5557242.6900000004</v>
          </cell>
          <cell r="H327">
            <v>0</v>
          </cell>
          <cell r="I327">
            <v>-33034176</v>
          </cell>
          <cell r="J327">
            <v>102358592.44</v>
          </cell>
          <cell r="K327">
            <v>23635884.399999999</v>
          </cell>
          <cell r="L327" t="str">
            <v>XR1012</v>
          </cell>
          <cell r="M327">
            <v>3092000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99266592.439999998</v>
          </cell>
          <cell r="X327">
            <v>0</v>
          </cell>
          <cell r="Y327">
            <v>99266592.439999998</v>
          </cell>
          <cell r="Z327">
            <v>78832818.210000008</v>
          </cell>
          <cell r="AA327">
            <v>78832818.210000008</v>
          </cell>
        </row>
        <row r="328">
          <cell r="A328" t="str">
            <v>XR1012</v>
          </cell>
          <cell r="B328" t="str">
            <v>CPR115-38-02</v>
          </cell>
          <cell r="C328" t="str">
            <v>SETTLEMENT OF RED CARPET INNS MOTEL STRI</v>
          </cell>
          <cell r="M328">
            <v>2130000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A329" t="str">
            <v>XR1012</v>
          </cell>
          <cell r="B329" t="str">
            <v>CPR115-36-06</v>
          </cell>
          <cell r="C329" t="str">
            <v>ETOBICOKE MOTEL STRIP EXPROPRIATION PROC</v>
          </cell>
          <cell r="M329">
            <v>962000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A330" t="str">
            <v>XR1011  CAPITAL FINANCING RESERVE FUND</v>
          </cell>
          <cell r="E330">
            <v>32972907.400000002</v>
          </cell>
          <cell r="F330">
            <v>2863063.04</v>
          </cell>
          <cell r="G330">
            <v>0</v>
          </cell>
          <cell r="H330">
            <v>0</v>
          </cell>
          <cell r="I330">
            <v>2255412</v>
          </cell>
          <cell r="J330">
            <v>38091382.440000005</v>
          </cell>
          <cell r="K330">
            <v>7253716.2599999998</v>
          </cell>
          <cell r="L330" t="str">
            <v>XR1011</v>
          </cell>
          <cell r="M330">
            <v>1326000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36765382.440000005</v>
          </cell>
          <cell r="X330">
            <v>0</v>
          </cell>
          <cell r="Y330">
            <v>36765382.440000005</v>
          </cell>
          <cell r="Z330">
            <v>30837877.870000005</v>
          </cell>
          <cell r="AA330">
            <v>30837877.870000005</v>
          </cell>
        </row>
        <row r="331">
          <cell r="A331" t="str">
            <v>XR1011</v>
          </cell>
          <cell r="B331" t="str">
            <v>CPR114-35-12</v>
          </cell>
          <cell r="C331" t="str">
            <v>311 CUSTOMER SERVICE STRATEGY</v>
          </cell>
          <cell r="M331">
            <v>1326000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A332" t="str">
            <v>XR1010  INSURANCE RESERVE FUND</v>
          </cell>
          <cell r="E332">
            <v>17456018.550000001</v>
          </cell>
          <cell r="F332">
            <v>1192917.6399999999</v>
          </cell>
          <cell r="G332">
            <v>0</v>
          </cell>
          <cell r="H332">
            <v>0</v>
          </cell>
          <cell r="I332">
            <v>2202379</v>
          </cell>
          <cell r="J332">
            <v>20851315.190000001</v>
          </cell>
          <cell r="K332">
            <v>0</v>
          </cell>
          <cell r="L332" t="str">
            <v>XR1010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20851315.190000001</v>
          </cell>
          <cell r="X332">
            <v>0</v>
          </cell>
          <cell r="Y332">
            <v>20851315.190000001</v>
          </cell>
          <cell r="Z332">
            <v>23669786.560000002</v>
          </cell>
          <cell r="AA332">
            <v>20851315.190000001</v>
          </cell>
        </row>
        <row r="333">
          <cell r="A333" t="str">
            <v>XR1008  WORKFORCE REDUCT RF STAFF</v>
          </cell>
          <cell r="E333">
            <v>371.25</v>
          </cell>
          <cell r="F333">
            <v>19.16</v>
          </cell>
          <cell r="G333">
            <v>0</v>
          </cell>
          <cell r="H333">
            <v>0</v>
          </cell>
          <cell r="I333">
            <v>0</v>
          </cell>
          <cell r="J333">
            <v>390.41</v>
          </cell>
          <cell r="K333">
            <v>0</v>
          </cell>
          <cell r="L333" t="str">
            <v>XR1008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390.41</v>
          </cell>
          <cell r="X333">
            <v>0</v>
          </cell>
          <cell r="Y333">
            <v>390.41</v>
          </cell>
          <cell r="Z333">
            <v>390.41</v>
          </cell>
          <cell r="AA333">
            <v>390.41</v>
          </cell>
        </row>
        <row r="334">
          <cell r="A334" t="str">
            <v>XR1007  SICK LEAVE RESERVE FUND</v>
          </cell>
          <cell r="E334">
            <v>67265888.75</v>
          </cell>
          <cell r="F334">
            <v>3426177.3</v>
          </cell>
          <cell r="G334">
            <v>452678.67</v>
          </cell>
          <cell r="H334">
            <v>0</v>
          </cell>
          <cell r="I334">
            <v>-11510288</v>
          </cell>
          <cell r="J334">
            <v>59634456.719999999</v>
          </cell>
          <cell r="K334">
            <v>0</v>
          </cell>
          <cell r="L334" t="str">
            <v>XR1007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59634456.719999999</v>
          </cell>
          <cell r="X334">
            <v>0</v>
          </cell>
          <cell r="Y334">
            <v>59634456.719999999</v>
          </cell>
          <cell r="Z334">
            <v>59378378.039999999</v>
          </cell>
          <cell r="AA334">
            <v>59378378.039999999</v>
          </cell>
        </row>
        <row r="335">
          <cell r="A335" t="str">
            <v>XR1002 EMPLOYEE RETIREE BEN RF CITY</v>
          </cell>
          <cell r="E335">
            <v>154336687.93000001</v>
          </cell>
          <cell r="F335">
            <v>8133955</v>
          </cell>
          <cell r="G335">
            <v>1624262.61</v>
          </cell>
          <cell r="H335">
            <v>0</v>
          </cell>
          <cell r="I335">
            <v>-12991634</v>
          </cell>
          <cell r="J335">
            <v>151103271.54000002</v>
          </cell>
          <cell r="K335">
            <v>0</v>
          </cell>
          <cell r="L335" t="str">
            <v>XR1002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151103271.54000002</v>
          </cell>
          <cell r="X335">
            <v>0</v>
          </cell>
          <cell r="Y335">
            <v>151103271.54000002</v>
          </cell>
          <cell r="Z335">
            <v>163581133.20000002</v>
          </cell>
          <cell r="AA335">
            <v>151103271.54000002</v>
          </cell>
        </row>
        <row r="336">
          <cell r="A336" t="str">
            <v>XR1001  WORKERS COMPENSATION RESERVE FUND</v>
          </cell>
          <cell r="E336">
            <v>12852049.869999999</v>
          </cell>
          <cell r="F336">
            <v>715410.06</v>
          </cell>
          <cell r="G336">
            <v>0</v>
          </cell>
          <cell r="H336">
            <v>0</v>
          </cell>
          <cell r="I336">
            <v>-1156410</v>
          </cell>
          <cell r="J336">
            <v>12411049.93</v>
          </cell>
          <cell r="K336">
            <v>0</v>
          </cell>
          <cell r="L336" t="str">
            <v>XR1001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12411049.93</v>
          </cell>
          <cell r="X336">
            <v>0</v>
          </cell>
          <cell r="Y336">
            <v>12411049.93</v>
          </cell>
          <cell r="Z336">
            <v>13086068.49</v>
          </cell>
          <cell r="AA336">
            <v>12411049.93</v>
          </cell>
        </row>
        <row r="337">
          <cell r="A337" t="str">
            <v>XQ1801  VEHICLE RESERVE-COUNCIL</v>
          </cell>
          <cell r="E337">
            <v>58400</v>
          </cell>
          <cell r="H337">
            <v>0</v>
          </cell>
          <cell r="I337">
            <v>0</v>
          </cell>
          <cell r="J337">
            <v>58400</v>
          </cell>
          <cell r="K337">
            <v>0</v>
          </cell>
          <cell r="L337" t="str">
            <v>XQ1801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58400</v>
          </cell>
          <cell r="X337">
            <v>0</v>
          </cell>
          <cell r="Y337">
            <v>58400</v>
          </cell>
          <cell r="Z337">
            <v>58400</v>
          </cell>
          <cell r="AA337">
            <v>58400</v>
          </cell>
        </row>
        <row r="338">
          <cell r="A338" t="str">
            <v>XQ1800  VEHICLE RESERVE-MAYOR'S OFFICE</v>
          </cell>
          <cell r="E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 t="str">
            <v>XQ1800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</row>
        <row r="339">
          <cell r="A339" t="str">
            <v>XQ1705  VEHICLE RESERVE - ARENA BOARDS OF MGMT</v>
          </cell>
          <cell r="E339">
            <v>215791.66</v>
          </cell>
          <cell r="H339">
            <v>0</v>
          </cell>
          <cell r="I339">
            <v>58630</v>
          </cell>
          <cell r="J339">
            <v>274421.66000000003</v>
          </cell>
          <cell r="K339">
            <v>0</v>
          </cell>
          <cell r="L339" t="str">
            <v>XQ1705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274421.66000000003</v>
          </cell>
          <cell r="X339">
            <v>0</v>
          </cell>
          <cell r="Y339">
            <v>274421.66000000003</v>
          </cell>
          <cell r="Z339">
            <v>274421.66000000003</v>
          </cell>
          <cell r="AA339">
            <v>274421.66000000003</v>
          </cell>
        </row>
        <row r="340">
          <cell r="A340" t="str">
            <v>XQ1704  VEHICLE RESERVE-TTC WHEEL TRANS</v>
          </cell>
          <cell r="E340">
            <v>2699687.93</v>
          </cell>
          <cell r="H340">
            <v>0</v>
          </cell>
          <cell r="I340">
            <v>0</v>
          </cell>
          <cell r="J340">
            <v>2699687.93</v>
          </cell>
          <cell r="K340">
            <v>0</v>
          </cell>
          <cell r="L340" t="str">
            <v>XQ1704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2699687.93</v>
          </cell>
          <cell r="X340">
            <v>0</v>
          </cell>
          <cell r="Y340">
            <v>2699687.93</v>
          </cell>
          <cell r="Z340">
            <v>2699687.93</v>
          </cell>
          <cell r="AA340">
            <v>2699687.93</v>
          </cell>
        </row>
        <row r="341">
          <cell r="A341" t="str">
            <v>XQ1703  VEHICLE RESERVE-ZOO</v>
          </cell>
          <cell r="E341">
            <v>563968.63</v>
          </cell>
          <cell r="H341">
            <v>0</v>
          </cell>
          <cell r="I341">
            <v>333000</v>
          </cell>
          <cell r="J341">
            <v>896968.63</v>
          </cell>
          <cell r="K341">
            <v>75510.399999999994</v>
          </cell>
          <cell r="L341" t="str">
            <v>XQ1703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896968.63</v>
          </cell>
          <cell r="X341">
            <v>0</v>
          </cell>
          <cell r="Y341">
            <v>896968.63</v>
          </cell>
          <cell r="Z341">
            <v>824953.61</v>
          </cell>
          <cell r="AA341">
            <v>824953.61</v>
          </cell>
        </row>
        <row r="342">
          <cell r="A342" t="str">
            <v>XQ1702  VEHICLE RESERVE-EXHIBITION PLACE</v>
          </cell>
          <cell r="E342">
            <v>530054.04</v>
          </cell>
          <cell r="H342">
            <v>0</v>
          </cell>
          <cell r="I342">
            <v>350000</v>
          </cell>
          <cell r="J342">
            <v>880054.04</v>
          </cell>
          <cell r="K342">
            <v>201621.6</v>
          </cell>
          <cell r="L342" t="str">
            <v>XQ1702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880054.04</v>
          </cell>
          <cell r="X342">
            <v>0</v>
          </cell>
          <cell r="Y342">
            <v>880054.04</v>
          </cell>
          <cell r="Z342">
            <v>678432.44000000006</v>
          </cell>
          <cell r="AA342">
            <v>678432.44000000006</v>
          </cell>
        </row>
        <row r="343">
          <cell r="A343" t="str">
            <v>XQ1701  VEHICLE RESERVE-POLICE</v>
          </cell>
          <cell r="E343">
            <v>23047988</v>
          </cell>
          <cell r="H343">
            <v>0</v>
          </cell>
          <cell r="I343">
            <v>2600000</v>
          </cell>
          <cell r="J343">
            <v>25647988</v>
          </cell>
          <cell r="K343">
            <v>3088423.63</v>
          </cell>
          <cell r="L343" t="str">
            <v>XQ1701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25647988</v>
          </cell>
          <cell r="X343">
            <v>0</v>
          </cell>
          <cell r="Y343">
            <v>25647988</v>
          </cell>
          <cell r="Z343">
            <v>22646447.93</v>
          </cell>
          <cell r="AA343">
            <v>22646447.93</v>
          </cell>
        </row>
        <row r="344">
          <cell r="A344" t="str">
            <v>XQ1700  VEHICLE RESERVE-LIBRARY</v>
          </cell>
          <cell r="E344">
            <v>174463.15</v>
          </cell>
          <cell r="H344">
            <v>0</v>
          </cell>
          <cell r="I344">
            <v>219800</v>
          </cell>
          <cell r="J344">
            <v>394263.15</v>
          </cell>
          <cell r="K344">
            <v>251820.89</v>
          </cell>
          <cell r="L344" t="str">
            <v>XQ1700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394263.15</v>
          </cell>
          <cell r="X344">
            <v>0</v>
          </cell>
          <cell r="Y344">
            <v>394263.15</v>
          </cell>
          <cell r="Z344">
            <v>151142.69999999998</v>
          </cell>
          <cell r="AA344">
            <v>151142.69999999998</v>
          </cell>
        </row>
        <row r="345">
          <cell r="A345" t="str">
            <v>XQ1601  VEHICLE RESERVE-INSURANCE</v>
          </cell>
          <cell r="E345">
            <v>673615.13</v>
          </cell>
          <cell r="H345">
            <v>0</v>
          </cell>
          <cell r="I345">
            <v>306900</v>
          </cell>
          <cell r="J345">
            <v>980515.13</v>
          </cell>
          <cell r="K345">
            <v>291697.8</v>
          </cell>
          <cell r="L345" t="str">
            <v>XQ1601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980515.13</v>
          </cell>
          <cell r="X345">
            <v>0</v>
          </cell>
          <cell r="Y345">
            <v>980515.13</v>
          </cell>
          <cell r="Z345">
            <v>696817.33000000007</v>
          </cell>
          <cell r="AA345">
            <v>696817.33000000007</v>
          </cell>
        </row>
        <row r="346">
          <cell r="A346" t="str">
            <v>XQ1600  VEHICLE RESERVE-FINANCE</v>
          </cell>
          <cell r="E346">
            <v>343295.47</v>
          </cell>
          <cell r="H346">
            <v>0</v>
          </cell>
          <cell r="I346">
            <v>97884</v>
          </cell>
          <cell r="J346">
            <v>441179.47</v>
          </cell>
          <cell r="K346">
            <v>197081.12</v>
          </cell>
          <cell r="L346" t="str">
            <v>XQ1600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441179.47</v>
          </cell>
          <cell r="X346">
            <v>0</v>
          </cell>
          <cell r="Y346">
            <v>441179.47</v>
          </cell>
          <cell r="Z346">
            <v>244098.34999999998</v>
          </cell>
          <cell r="AA346">
            <v>244098.34999999998</v>
          </cell>
        </row>
        <row r="347">
          <cell r="A347" t="str">
            <v>XQ1509  VEHICLE RESERVE - IT VEHICLES</v>
          </cell>
          <cell r="E347">
            <v>4507.45</v>
          </cell>
          <cell r="H347">
            <v>0</v>
          </cell>
          <cell r="I347">
            <v>0</v>
          </cell>
          <cell r="J347">
            <v>4507.45</v>
          </cell>
          <cell r="K347">
            <v>0</v>
          </cell>
          <cell r="L347" t="str">
            <v>XQ1509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4507.45</v>
          </cell>
          <cell r="X347">
            <v>0</v>
          </cell>
          <cell r="Y347">
            <v>4507.45</v>
          </cell>
          <cell r="Z347">
            <v>4507.45</v>
          </cell>
          <cell r="AA347">
            <v>4507.45</v>
          </cell>
        </row>
        <row r="348">
          <cell r="A348" t="str">
            <v>XQ1508  VEHICLE RESERVE-IT EQUIPMENT</v>
          </cell>
          <cell r="E348">
            <v>32914733</v>
          </cell>
          <cell r="H348">
            <v>0</v>
          </cell>
          <cell r="I348">
            <v>18094881</v>
          </cell>
          <cell r="J348">
            <v>51009614</v>
          </cell>
          <cell r="K348">
            <v>11500717.470000001</v>
          </cell>
          <cell r="L348" t="str">
            <v>XQ1508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51009614</v>
          </cell>
          <cell r="X348">
            <v>0</v>
          </cell>
          <cell r="Y348">
            <v>51009614</v>
          </cell>
          <cell r="Z348">
            <v>39701782.549999997</v>
          </cell>
          <cell r="AA348">
            <v>39701782.549999997</v>
          </cell>
        </row>
        <row r="349">
          <cell r="A349" t="str">
            <v>XQ1507  VEHICLE RESERVE-CLERKS EQUIPMENT</v>
          </cell>
          <cell r="E349">
            <v>2515275.67</v>
          </cell>
          <cell r="H349">
            <v>0</v>
          </cell>
          <cell r="I349">
            <v>266800</v>
          </cell>
          <cell r="J349">
            <v>2782075.67</v>
          </cell>
          <cell r="K349">
            <v>465827.79</v>
          </cell>
          <cell r="L349" t="str">
            <v>XQ1507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2782075.67</v>
          </cell>
          <cell r="X349">
            <v>0</v>
          </cell>
          <cell r="Y349">
            <v>2782075.67</v>
          </cell>
          <cell r="Z349">
            <v>2302247.88</v>
          </cell>
          <cell r="AA349">
            <v>2302247.88</v>
          </cell>
        </row>
        <row r="350">
          <cell r="A350" t="str">
            <v>XQ1506  VEHICLE RESERVE-LEGAL AND OTHER CORP</v>
          </cell>
          <cell r="E350">
            <v>4938</v>
          </cell>
          <cell r="H350">
            <v>0</v>
          </cell>
          <cell r="I350">
            <v>0</v>
          </cell>
          <cell r="J350">
            <v>4938</v>
          </cell>
          <cell r="K350">
            <v>0</v>
          </cell>
          <cell r="L350" t="str">
            <v>XQ1506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4938</v>
          </cell>
          <cell r="X350">
            <v>0</v>
          </cell>
          <cell r="Y350">
            <v>4938</v>
          </cell>
          <cell r="Z350">
            <v>4938</v>
          </cell>
          <cell r="AA350">
            <v>4938</v>
          </cell>
        </row>
        <row r="351">
          <cell r="A351" t="str">
            <v>XQ1505  VEHICLE RESERVE-HUMAN RESOURCES</v>
          </cell>
          <cell r="E351">
            <v>6816</v>
          </cell>
          <cell r="H351">
            <v>0</v>
          </cell>
          <cell r="I351">
            <v>2272</v>
          </cell>
          <cell r="J351">
            <v>9088</v>
          </cell>
          <cell r="K351">
            <v>0</v>
          </cell>
          <cell r="L351" t="str">
            <v>XQ1505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9088</v>
          </cell>
          <cell r="X351">
            <v>0</v>
          </cell>
          <cell r="Y351">
            <v>9088</v>
          </cell>
          <cell r="Z351">
            <v>9088</v>
          </cell>
          <cell r="AA351">
            <v>9088</v>
          </cell>
        </row>
        <row r="352">
          <cell r="A352" t="str">
            <v>XQ1504  VEHICLE RESERVE-CLERKS</v>
          </cell>
          <cell r="E352">
            <v>351151</v>
          </cell>
          <cell r="H352">
            <v>0</v>
          </cell>
          <cell r="I352">
            <v>55200</v>
          </cell>
          <cell r="J352">
            <v>406351</v>
          </cell>
          <cell r="K352">
            <v>52076</v>
          </cell>
          <cell r="L352" t="str">
            <v>XQ1504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406351</v>
          </cell>
          <cell r="X352">
            <v>0</v>
          </cell>
          <cell r="Y352">
            <v>406351</v>
          </cell>
          <cell r="Z352">
            <v>368275</v>
          </cell>
          <cell r="AA352">
            <v>368275</v>
          </cell>
        </row>
        <row r="353">
          <cell r="A353" t="str">
            <v>XQ1503  VEHICLE RESERVE-FLEET</v>
          </cell>
          <cell r="E353">
            <v>758599.38</v>
          </cell>
          <cell r="H353">
            <v>0</v>
          </cell>
          <cell r="I353">
            <v>0</v>
          </cell>
          <cell r="J353">
            <v>758599.38</v>
          </cell>
          <cell r="K353">
            <v>107826.54</v>
          </cell>
          <cell r="L353" t="str">
            <v>XQ1503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758599.38</v>
          </cell>
          <cell r="X353">
            <v>0</v>
          </cell>
          <cell r="Y353">
            <v>758599.38</v>
          </cell>
          <cell r="Z353">
            <v>661835.9</v>
          </cell>
          <cell r="AA353">
            <v>661835.9</v>
          </cell>
        </row>
        <row r="354">
          <cell r="A354" t="str">
            <v>XQ1502  VEHICLE RESERVE-FACILITIES</v>
          </cell>
          <cell r="E354">
            <v>1894371.17</v>
          </cell>
          <cell r="H354">
            <v>0</v>
          </cell>
          <cell r="I354">
            <v>396038</v>
          </cell>
          <cell r="J354">
            <v>2290409.17</v>
          </cell>
          <cell r="K354">
            <v>136641.92000000001</v>
          </cell>
          <cell r="L354" t="str">
            <v>XQ1502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2290409.17</v>
          </cell>
          <cell r="X354">
            <v>0</v>
          </cell>
          <cell r="Y354">
            <v>2290409.17</v>
          </cell>
          <cell r="Z354">
            <v>2156189.1</v>
          </cell>
          <cell r="AA354">
            <v>2156189.1</v>
          </cell>
        </row>
        <row r="355">
          <cell r="A355" t="str">
            <v>XQ1500  CONTINGENCY APPEALS RESEVE</v>
          </cell>
          <cell r="E355">
            <v>629782.86</v>
          </cell>
          <cell r="H355">
            <v>0</v>
          </cell>
          <cell r="I355">
            <v>0</v>
          </cell>
          <cell r="J355">
            <v>629782.86</v>
          </cell>
          <cell r="K355">
            <v>0</v>
          </cell>
          <cell r="L355" t="str">
            <v>XQ1500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629782.86</v>
          </cell>
          <cell r="X355">
            <v>0</v>
          </cell>
          <cell r="Y355">
            <v>629782.86</v>
          </cell>
          <cell r="Z355">
            <v>629782.86</v>
          </cell>
          <cell r="AA355">
            <v>629782.86</v>
          </cell>
        </row>
        <row r="356">
          <cell r="A356" t="str">
            <v>XQ1403  LAND ACQ SOURCE WATR</v>
          </cell>
          <cell r="E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 t="str">
            <v>XQ1403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</row>
        <row r="357">
          <cell r="A357" t="str">
            <v>XQ1402  VEHICLE RESERVE - SOLID WASTE EQUIPMENT</v>
          </cell>
          <cell r="E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 t="str">
            <v>XQ1402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</row>
        <row r="358">
          <cell r="A358" t="str">
            <v>XQ1401  VEHICLE RESERVE - WES SUPPORT SERVICES</v>
          </cell>
          <cell r="E358">
            <v>62373</v>
          </cell>
          <cell r="H358">
            <v>0</v>
          </cell>
          <cell r="I358">
            <v>20000</v>
          </cell>
          <cell r="J358">
            <v>82373</v>
          </cell>
          <cell r="K358">
            <v>0</v>
          </cell>
          <cell r="L358" t="str">
            <v>XQ1401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82373</v>
          </cell>
          <cell r="X358">
            <v>0</v>
          </cell>
          <cell r="Y358">
            <v>82373</v>
          </cell>
          <cell r="Z358">
            <v>76182.8</v>
          </cell>
          <cell r="AA358">
            <v>76182.8</v>
          </cell>
        </row>
        <row r="359">
          <cell r="A359" t="str">
            <v>XQ1302  BUILDING PERMIT SERVICE DELIVERY RESERVE</v>
          </cell>
          <cell r="E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 t="str">
            <v>XQ1302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</row>
        <row r="360">
          <cell r="A360" t="str">
            <v>XQ1301  VEHICLE RESERVE-URBAN DEVELOPMENT SER</v>
          </cell>
          <cell r="E360">
            <v>340825.93</v>
          </cell>
          <cell r="H360">
            <v>0</v>
          </cell>
          <cell r="I360">
            <v>292400</v>
          </cell>
          <cell r="J360">
            <v>633225.92999999993</v>
          </cell>
          <cell r="K360">
            <v>66702</v>
          </cell>
          <cell r="L360" t="str">
            <v>XQ1301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633225.92999999993</v>
          </cell>
          <cell r="X360">
            <v>0</v>
          </cell>
          <cell r="Y360">
            <v>633225.92999999993</v>
          </cell>
          <cell r="Z360">
            <v>568951.77</v>
          </cell>
          <cell r="AA360">
            <v>568951.77</v>
          </cell>
        </row>
        <row r="361">
          <cell r="A361" t="str">
            <v>XQ1201  VEHICLE RESERVE-PARKS &amp; RECREATION</v>
          </cell>
          <cell r="E361">
            <v>6814338.4800000004</v>
          </cell>
          <cell r="H361">
            <v>0</v>
          </cell>
          <cell r="I361">
            <v>5664390</v>
          </cell>
          <cell r="J361">
            <v>12478728.48</v>
          </cell>
          <cell r="K361">
            <v>4733301.5999999996</v>
          </cell>
          <cell r="L361" t="str">
            <v>XQ1201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12478728.48</v>
          </cell>
          <cell r="X361">
            <v>0</v>
          </cell>
          <cell r="Y361">
            <v>12478728.48</v>
          </cell>
          <cell r="Z361">
            <v>8052383.2200000007</v>
          </cell>
          <cell r="AA361">
            <v>8052383.2200000007</v>
          </cell>
        </row>
        <row r="362">
          <cell r="A362" t="str">
            <v>XQ1200  VEHICLE RESERVE-ARTS &amp; CULTURE</v>
          </cell>
          <cell r="E362">
            <v>110968</v>
          </cell>
          <cell r="H362">
            <v>0</v>
          </cell>
          <cell r="I362">
            <v>21500</v>
          </cell>
          <cell r="J362">
            <v>132468</v>
          </cell>
          <cell r="K362">
            <v>0</v>
          </cell>
          <cell r="L362" t="str">
            <v>XQ1200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132468</v>
          </cell>
          <cell r="X362">
            <v>0</v>
          </cell>
          <cell r="Y362">
            <v>132468</v>
          </cell>
          <cell r="Z362">
            <v>132468</v>
          </cell>
          <cell r="AA362">
            <v>132468</v>
          </cell>
        </row>
        <row r="363">
          <cell r="A363" t="str">
            <v>XQ1101  VEHICLE RESERVE - PUBLIC HEALTH</v>
          </cell>
          <cell r="E363">
            <v>271802.26</v>
          </cell>
          <cell r="H363">
            <v>0</v>
          </cell>
          <cell r="I363">
            <v>93000</v>
          </cell>
          <cell r="J363">
            <v>364802.26</v>
          </cell>
          <cell r="K363">
            <v>0</v>
          </cell>
          <cell r="L363" t="str">
            <v>XQ1101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364802.26</v>
          </cell>
          <cell r="X363">
            <v>0</v>
          </cell>
          <cell r="Y363">
            <v>364802.26</v>
          </cell>
          <cell r="Z363">
            <v>381057.87</v>
          </cell>
          <cell r="AA363">
            <v>364802.26</v>
          </cell>
        </row>
        <row r="364">
          <cell r="A364" t="str">
            <v>XQ1100  VEHICLE RESERVE-CNS</v>
          </cell>
          <cell r="E364">
            <v>59225.58</v>
          </cell>
          <cell r="H364">
            <v>0</v>
          </cell>
          <cell r="I364">
            <v>8000</v>
          </cell>
          <cell r="J364">
            <v>67225.58</v>
          </cell>
          <cell r="K364">
            <v>0</v>
          </cell>
          <cell r="L364" t="str">
            <v>XQ1100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>
            <v>67225.58</v>
          </cell>
          <cell r="X364">
            <v>0</v>
          </cell>
          <cell r="Y364">
            <v>67225.58</v>
          </cell>
          <cell r="Z364">
            <v>52594.58</v>
          </cell>
          <cell r="AA364">
            <v>52594.58</v>
          </cell>
        </row>
        <row r="365">
          <cell r="A365" t="str">
            <v>XQ1021  VEHICLE RESERVE-SOLID WASTE COMPACTORS</v>
          </cell>
          <cell r="E365">
            <v>3271949</v>
          </cell>
          <cell r="H365">
            <v>0</v>
          </cell>
          <cell r="I365">
            <v>150000</v>
          </cell>
          <cell r="J365">
            <v>3421949</v>
          </cell>
          <cell r="K365">
            <v>0</v>
          </cell>
          <cell r="L365" t="str">
            <v>XQ1021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3421949</v>
          </cell>
          <cell r="X365">
            <v>0</v>
          </cell>
          <cell r="Y365">
            <v>3421949</v>
          </cell>
          <cell r="Z365">
            <v>3421949</v>
          </cell>
          <cell r="AA365">
            <v>3421949</v>
          </cell>
        </row>
        <row r="366">
          <cell r="A366" t="str">
            <v>XQ1020  VEHICLE RESERVE-FIRE EQUIPMENT</v>
          </cell>
          <cell r="E366">
            <v>807500</v>
          </cell>
          <cell r="H366">
            <v>0</v>
          </cell>
          <cell r="I366">
            <v>442400</v>
          </cell>
          <cell r="J366">
            <v>1249900</v>
          </cell>
          <cell r="K366">
            <v>0</v>
          </cell>
          <cell r="L366" t="str">
            <v>XQ1020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1249900</v>
          </cell>
          <cell r="X366">
            <v>0</v>
          </cell>
          <cell r="Y366">
            <v>1249900</v>
          </cell>
          <cell r="Z366">
            <v>2900</v>
          </cell>
          <cell r="AA366">
            <v>2900</v>
          </cell>
        </row>
        <row r="367">
          <cell r="A367" t="str">
            <v>XQ1019  VEHICLE RESERVE-EMS EQUIPMENT</v>
          </cell>
          <cell r="E367">
            <v>2745954</v>
          </cell>
          <cell r="H367">
            <v>0</v>
          </cell>
          <cell r="I367">
            <v>705000</v>
          </cell>
          <cell r="J367">
            <v>3450954</v>
          </cell>
          <cell r="K367">
            <v>1624274.07</v>
          </cell>
          <cell r="L367" t="str">
            <v>XQ1019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3450954</v>
          </cell>
          <cell r="X367">
            <v>0</v>
          </cell>
          <cell r="Y367">
            <v>3450954</v>
          </cell>
          <cell r="Z367">
            <v>1826679.93</v>
          </cell>
          <cell r="AA367">
            <v>1826679.93</v>
          </cell>
        </row>
        <row r="368">
          <cell r="A368" t="str">
            <v>XQ1018  VEHICLE RESERVE-EMS</v>
          </cell>
          <cell r="E368">
            <v>4593996.1100000003</v>
          </cell>
          <cell r="H368">
            <v>0</v>
          </cell>
          <cell r="I368">
            <v>3635000</v>
          </cell>
          <cell r="J368">
            <v>8228996.1100000003</v>
          </cell>
          <cell r="K368">
            <v>6595902.2299999995</v>
          </cell>
          <cell r="L368" t="str">
            <v>XQ1018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8228996.1100000003</v>
          </cell>
          <cell r="X368">
            <v>0</v>
          </cell>
          <cell r="Y368">
            <v>8228996.1100000003</v>
          </cell>
          <cell r="Z368">
            <v>1729741.9600000009</v>
          </cell>
          <cell r="AA368">
            <v>1729741.9600000009</v>
          </cell>
        </row>
        <row r="369">
          <cell r="A369" t="str">
            <v>XQ1017  VEHICLE RESERVE-FIRE</v>
          </cell>
          <cell r="E369">
            <v>6860043.5699999994</v>
          </cell>
          <cell r="H369">
            <v>0</v>
          </cell>
          <cell r="I369">
            <v>6061000</v>
          </cell>
          <cell r="J369">
            <v>12921043.57</v>
          </cell>
          <cell r="K369">
            <v>11295693.560000001</v>
          </cell>
          <cell r="L369" t="str">
            <v>XQ1017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12921043.57</v>
          </cell>
          <cell r="X369">
            <v>0</v>
          </cell>
          <cell r="Y369">
            <v>12921043.57</v>
          </cell>
          <cell r="Z369">
            <v>9.9999988451600075E-3</v>
          </cell>
          <cell r="AA369">
            <v>9.9999988451600075E-3</v>
          </cell>
        </row>
        <row r="370">
          <cell r="A370" t="str">
            <v>XQ1016  VEHICLE RESERVE-TECHNICAL SERVICES</v>
          </cell>
          <cell r="E370">
            <v>439811.56</v>
          </cell>
          <cell r="H370">
            <v>0</v>
          </cell>
          <cell r="I370">
            <v>256700</v>
          </cell>
          <cell r="J370">
            <v>696511.56</v>
          </cell>
          <cell r="K370">
            <v>-6249.09</v>
          </cell>
          <cell r="L370" t="str">
            <v>XQ1016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696511.56</v>
          </cell>
          <cell r="X370">
            <v>0</v>
          </cell>
          <cell r="Y370">
            <v>696511.56</v>
          </cell>
          <cell r="Z370">
            <v>710233.98</v>
          </cell>
          <cell r="AA370">
            <v>696511.56</v>
          </cell>
        </row>
        <row r="371">
          <cell r="A371" t="str">
            <v>XQ1015  VEHICLE RESERVE-TRANSPORTATION</v>
          </cell>
          <cell r="E371">
            <v>3265297.18</v>
          </cell>
          <cell r="H371">
            <v>0</v>
          </cell>
          <cell r="I371">
            <v>2599228</v>
          </cell>
          <cell r="J371">
            <v>5864525.1799999997</v>
          </cell>
          <cell r="K371">
            <v>2147435.6</v>
          </cell>
          <cell r="L371" t="str">
            <v>XQ1015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5864525.1799999997</v>
          </cell>
          <cell r="X371">
            <v>0</v>
          </cell>
          <cell r="Y371">
            <v>5864525.1799999997</v>
          </cell>
          <cell r="Z371">
            <v>3808178.9</v>
          </cell>
          <cell r="AA371">
            <v>3808178.9</v>
          </cell>
        </row>
        <row r="372">
          <cell r="A372" t="str">
            <v>XQ1014  VEHICLE RESERVE-SOLID WASTE</v>
          </cell>
          <cell r="E372">
            <v>19910539.050000001</v>
          </cell>
          <cell r="H372">
            <v>0</v>
          </cell>
          <cell r="I372">
            <v>7925000</v>
          </cell>
          <cell r="J372">
            <v>27835539.050000001</v>
          </cell>
          <cell r="K372">
            <v>7165423.7400000002</v>
          </cell>
          <cell r="L372" t="str">
            <v>XQ1014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27835539.050000001</v>
          </cell>
          <cell r="X372">
            <v>0</v>
          </cell>
          <cell r="Y372">
            <v>27835539.050000001</v>
          </cell>
          <cell r="Z372">
            <v>21066725.399999999</v>
          </cell>
          <cell r="AA372">
            <v>21066725.399999999</v>
          </cell>
        </row>
        <row r="373">
          <cell r="A373" t="str">
            <v>XQ1012  VEHICLE &amp; EQUIP REPL-WATER/WASTEWATER</v>
          </cell>
          <cell r="E373">
            <v>9961377.75</v>
          </cell>
          <cell r="H373">
            <v>0</v>
          </cell>
          <cell r="I373">
            <v>4114717</v>
          </cell>
          <cell r="J373">
            <v>14076094.75</v>
          </cell>
          <cell r="K373">
            <v>8090668.9900000002</v>
          </cell>
          <cell r="L373" t="str">
            <v>XQ1012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14076094.75</v>
          </cell>
          <cell r="X373">
            <v>0</v>
          </cell>
          <cell r="Y373">
            <v>14076094.75</v>
          </cell>
          <cell r="Z373">
            <v>6265298.5099999998</v>
          </cell>
          <cell r="AA373">
            <v>6265298.5099999998</v>
          </cell>
        </row>
        <row r="374">
          <cell r="A374" t="str">
            <v>XQ1004  WASTEWATER STABILIZATION</v>
          </cell>
          <cell r="E374">
            <v>27200729</v>
          </cell>
          <cell r="H374">
            <v>0</v>
          </cell>
          <cell r="I374">
            <v>0</v>
          </cell>
          <cell r="J374">
            <v>27200729</v>
          </cell>
          <cell r="K374">
            <v>0</v>
          </cell>
          <cell r="L374" t="str">
            <v>XQ1004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27200729</v>
          </cell>
          <cell r="X374">
            <v>0</v>
          </cell>
          <cell r="Y374">
            <v>27200729</v>
          </cell>
          <cell r="Z374">
            <v>40900833.920000002</v>
          </cell>
          <cell r="AA374">
            <v>27200729</v>
          </cell>
        </row>
        <row r="375">
          <cell r="A375" t="str">
            <v>XQ1003  WATER STABILIZATION</v>
          </cell>
          <cell r="E375">
            <v>-14963550.420000002</v>
          </cell>
          <cell r="H375">
            <v>0</v>
          </cell>
          <cell r="I375">
            <v>0</v>
          </cell>
          <cell r="J375">
            <v>-14963550.420000002</v>
          </cell>
          <cell r="K375">
            <v>0</v>
          </cell>
          <cell r="L375" t="str">
            <v>XQ1003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-14963550.420000002</v>
          </cell>
          <cell r="X375">
            <v>0</v>
          </cell>
          <cell r="Y375">
            <v>-14963550.420000002</v>
          </cell>
          <cell r="Z375">
            <v>-6101944.910000002</v>
          </cell>
          <cell r="AA375">
            <v>-14963550.420000002</v>
          </cell>
        </row>
        <row r="376">
          <cell r="A376" t="str">
            <v>XQ0010  COUNCIL SEVERANCE COST RESERVE</v>
          </cell>
          <cell r="E376">
            <v>0</v>
          </cell>
          <cell r="H376">
            <v>0</v>
          </cell>
          <cell r="I376">
            <v>175000</v>
          </cell>
          <cell r="J376">
            <v>175000</v>
          </cell>
          <cell r="K376">
            <v>0</v>
          </cell>
          <cell r="L376" t="str">
            <v>XQ0010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175000</v>
          </cell>
          <cell r="X376">
            <v>0</v>
          </cell>
          <cell r="Y376">
            <v>175000</v>
          </cell>
          <cell r="Z376">
            <v>175000</v>
          </cell>
          <cell r="AA376">
            <v>175000</v>
          </cell>
        </row>
        <row r="377">
          <cell r="A377" t="str">
            <v>XQ0009  GOVERNMENT RELATIONS RESERVE</v>
          </cell>
          <cell r="E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 t="str">
            <v>XQ0009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 t="str">
            <v>XQ0003  VEHICLE AND EQUIPMENT REPLACEMENT</v>
          </cell>
          <cell r="E378">
            <v>20411181.02</v>
          </cell>
          <cell r="H378">
            <v>0</v>
          </cell>
          <cell r="I378">
            <v>0</v>
          </cell>
          <cell r="J378">
            <v>20411181.02</v>
          </cell>
          <cell r="K378">
            <v>2125267.5699999998</v>
          </cell>
          <cell r="L378" t="str">
            <v>XQ0003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20411181.02</v>
          </cell>
          <cell r="X378">
            <v>0</v>
          </cell>
          <cell r="Y378">
            <v>20411181.02</v>
          </cell>
          <cell r="Z378">
            <v>18356259.989999998</v>
          </cell>
          <cell r="AA378">
            <v>18356259.989999998</v>
          </cell>
        </row>
        <row r="379">
          <cell r="A379" t="str">
            <v>XQ0001  WORKING CAPITAL</v>
          </cell>
          <cell r="E379">
            <v>79395415</v>
          </cell>
          <cell r="H379">
            <v>0</v>
          </cell>
          <cell r="I379">
            <v>0</v>
          </cell>
          <cell r="J379">
            <v>79395415</v>
          </cell>
          <cell r="K379">
            <v>0</v>
          </cell>
          <cell r="L379" t="str">
            <v>XQ0001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79395415</v>
          </cell>
          <cell r="X379">
            <v>0</v>
          </cell>
          <cell r="Y379">
            <v>79395415</v>
          </cell>
          <cell r="Z379">
            <v>79395415</v>
          </cell>
          <cell r="AA379">
            <v>79395415</v>
          </cell>
        </row>
        <row r="380">
          <cell r="A380" t="str">
            <v>TOTALS</v>
          </cell>
          <cell r="E380">
            <v>1728601421.0600002</v>
          </cell>
          <cell r="F380">
            <v>86158094.50999999</v>
          </cell>
          <cell r="G380">
            <v>788078959.40999997</v>
          </cell>
          <cell r="H380">
            <v>0</v>
          </cell>
          <cell r="I380">
            <v>229832661</v>
          </cell>
          <cell r="J380">
            <v>2832671135.9799995</v>
          </cell>
          <cell r="K380">
            <v>663995507.07999992</v>
          </cell>
          <cell r="L380" t="str">
            <v>TOTALS</v>
          </cell>
          <cell r="M380">
            <v>42801770</v>
          </cell>
          <cell r="N380">
            <v>8024000</v>
          </cell>
          <cell r="O380">
            <v>0</v>
          </cell>
          <cell r="P380">
            <v>0</v>
          </cell>
          <cell r="Q380">
            <v>0</v>
          </cell>
          <cell r="S380">
            <v>0</v>
          </cell>
          <cell r="T380">
            <v>2781845365.9799995</v>
          </cell>
          <cell r="U380">
            <v>-94112.09</v>
          </cell>
          <cell r="V380">
            <v>0</v>
          </cell>
          <cell r="W380">
            <v>0</v>
          </cell>
          <cell r="X380">
            <v>-94112.09</v>
          </cell>
          <cell r="Y380">
            <v>2781751253.8899994</v>
          </cell>
          <cell r="Z380">
            <v>2162112982.7499995</v>
          </cell>
          <cell r="AA380">
            <v>2047078362.4399993</v>
          </cell>
        </row>
      </sheetData>
      <sheetData sheetId="6" refreshError="1"/>
      <sheetData sheetId="7" refreshError="1"/>
      <sheetData sheetId="8">
        <row r="3">
          <cell r="A3" t="str">
            <v>XR1001</v>
          </cell>
          <cell r="B3">
            <v>-715410.06</v>
          </cell>
        </row>
        <row r="4">
          <cell r="A4" t="str">
            <v>XR1002</v>
          </cell>
          <cell r="B4">
            <v>-8133955</v>
          </cell>
        </row>
        <row r="5">
          <cell r="A5" t="str">
            <v>XR1007</v>
          </cell>
          <cell r="B5">
            <v>-3426177.3</v>
          </cell>
        </row>
        <row r="6">
          <cell r="A6" t="str">
            <v>XR1008</v>
          </cell>
          <cell r="B6">
            <v>-19.16</v>
          </cell>
        </row>
        <row r="7">
          <cell r="A7" t="str">
            <v>XR1009</v>
          </cell>
          <cell r="B7">
            <v>1431.18</v>
          </cell>
        </row>
        <row r="8">
          <cell r="A8" t="str">
            <v>XR1010</v>
          </cell>
          <cell r="B8">
            <v>-1192917.6399999999</v>
          </cell>
        </row>
        <row r="9">
          <cell r="A9" t="str">
            <v>XR1011</v>
          </cell>
          <cell r="B9">
            <v>-2863063.04</v>
          </cell>
        </row>
        <row r="10">
          <cell r="A10" t="str">
            <v>XR1012</v>
          </cell>
          <cell r="B10">
            <v>-6377283.6600000001</v>
          </cell>
        </row>
        <row r="11">
          <cell r="A11" t="str">
            <v>XR1013</v>
          </cell>
          <cell r="B11">
            <v>-1979057.83</v>
          </cell>
        </row>
        <row r="12">
          <cell r="A12" t="str">
            <v>XR1014</v>
          </cell>
          <cell r="B12">
            <v>4587.3999999999996</v>
          </cell>
        </row>
        <row r="13">
          <cell r="A13" t="str">
            <v>XR1015</v>
          </cell>
          <cell r="B13">
            <v>-185624.68</v>
          </cell>
        </row>
        <row r="14">
          <cell r="A14" t="str">
            <v>XR1016</v>
          </cell>
          <cell r="B14">
            <v>-351011.06</v>
          </cell>
        </row>
        <row r="15">
          <cell r="A15" t="str">
            <v>XR1017</v>
          </cell>
          <cell r="B15">
            <v>-461722.53</v>
          </cell>
        </row>
        <row r="16">
          <cell r="A16" t="str">
            <v>XR1018</v>
          </cell>
          <cell r="B16">
            <v>2802.85</v>
          </cell>
        </row>
        <row r="17">
          <cell r="A17" t="str">
            <v>XR1019</v>
          </cell>
          <cell r="B17">
            <v>-25102.1</v>
          </cell>
        </row>
        <row r="18">
          <cell r="A18" t="str">
            <v>XR1020</v>
          </cell>
          <cell r="B18">
            <v>-222803.87</v>
          </cell>
        </row>
        <row r="19">
          <cell r="A19" t="str">
            <v>XR1023</v>
          </cell>
          <cell r="B19">
            <v>45.02</v>
          </cell>
        </row>
        <row r="20">
          <cell r="A20" t="str">
            <v>XR1024</v>
          </cell>
          <cell r="B20">
            <v>-5732.45</v>
          </cell>
        </row>
        <row r="21">
          <cell r="A21" t="str">
            <v>XR1026</v>
          </cell>
          <cell r="B21">
            <v>8105.3</v>
          </cell>
        </row>
        <row r="22">
          <cell r="A22" t="str">
            <v>XR1027</v>
          </cell>
          <cell r="B22">
            <v>349.67</v>
          </cell>
        </row>
        <row r="23">
          <cell r="A23" t="str">
            <v>XR1028</v>
          </cell>
          <cell r="B23">
            <v>-103079.27</v>
          </cell>
        </row>
        <row r="24">
          <cell r="A24" t="str">
            <v>XR1029</v>
          </cell>
          <cell r="B24">
            <v>-23072.15</v>
          </cell>
        </row>
        <row r="25">
          <cell r="A25" t="str">
            <v>XR1030</v>
          </cell>
          <cell r="B25">
            <v>1541.97</v>
          </cell>
        </row>
        <row r="26">
          <cell r="A26" t="str">
            <v>XR1031</v>
          </cell>
          <cell r="B26">
            <v>-2501.5</v>
          </cell>
        </row>
        <row r="27">
          <cell r="A27" t="str">
            <v>XR1032</v>
          </cell>
          <cell r="B27">
            <v>-531.16999999999996</v>
          </cell>
        </row>
        <row r="28">
          <cell r="A28" t="str">
            <v>XR1033</v>
          </cell>
          <cell r="B28">
            <v>13.59</v>
          </cell>
        </row>
        <row r="29">
          <cell r="A29" t="str">
            <v>XR1035</v>
          </cell>
          <cell r="B29">
            <v>1061.07</v>
          </cell>
        </row>
        <row r="30">
          <cell r="A30" t="str">
            <v>XR1036</v>
          </cell>
          <cell r="B30">
            <v>2046.66</v>
          </cell>
        </row>
        <row r="31">
          <cell r="A31" t="str">
            <v>XR1038</v>
          </cell>
          <cell r="B31">
            <v>-53670.8</v>
          </cell>
        </row>
        <row r="32">
          <cell r="A32" t="str">
            <v>XR1040</v>
          </cell>
          <cell r="B32">
            <v>263.88</v>
          </cell>
        </row>
        <row r="33">
          <cell r="A33" t="str">
            <v>XR1042</v>
          </cell>
          <cell r="B33">
            <v>1417.45</v>
          </cell>
        </row>
        <row r="34">
          <cell r="A34" t="str">
            <v>XR1043</v>
          </cell>
          <cell r="B34">
            <v>-19157.7</v>
          </cell>
        </row>
        <row r="35">
          <cell r="A35" t="str">
            <v>XR1044</v>
          </cell>
          <cell r="B35">
            <v>-27096.39</v>
          </cell>
        </row>
        <row r="36">
          <cell r="A36" t="str">
            <v>XR1045</v>
          </cell>
          <cell r="B36">
            <v>-183973.23</v>
          </cell>
        </row>
        <row r="37">
          <cell r="A37" t="str">
            <v>XR1046</v>
          </cell>
          <cell r="B37">
            <v>-32921.660000000003</v>
          </cell>
        </row>
        <row r="38">
          <cell r="A38" t="str">
            <v>XR1049</v>
          </cell>
          <cell r="B38">
            <v>143.07</v>
          </cell>
        </row>
        <row r="39">
          <cell r="A39" t="str">
            <v>XR1051</v>
          </cell>
          <cell r="B39">
            <v>23</v>
          </cell>
        </row>
        <row r="40">
          <cell r="A40" t="str">
            <v>XR1052</v>
          </cell>
          <cell r="B40">
            <v>-349053.2</v>
          </cell>
        </row>
        <row r="41">
          <cell r="A41" t="str">
            <v>XR1053</v>
          </cell>
          <cell r="B41">
            <v>0</v>
          </cell>
        </row>
        <row r="42">
          <cell r="A42" t="str">
            <v>XR1054</v>
          </cell>
          <cell r="B42">
            <v>-1766433.28</v>
          </cell>
        </row>
        <row r="43">
          <cell r="A43" t="str">
            <v>XR1055</v>
          </cell>
          <cell r="B43">
            <v>-12029.05</v>
          </cell>
        </row>
        <row r="44">
          <cell r="A44" t="str">
            <v>XR1056</v>
          </cell>
          <cell r="B44">
            <v>-4041785.87</v>
          </cell>
        </row>
        <row r="45">
          <cell r="A45" t="str">
            <v>XR1058</v>
          </cell>
          <cell r="B45">
            <v>-2439273.29</v>
          </cell>
        </row>
        <row r="46">
          <cell r="A46" t="str">
            <v>XR1059</v>
          </cell>
          <cell r="B46">
            <v>-55017.35</v>
          </cell>
        </row>
        <row r="47">
          <cell r="A47" t="str">
            <v>XR1060</v>
          </cell>
          <cell r="B47">
            <v>-145567.60999999999</v>
          </cell>
        </row>
        <row r="48">
          <cell r="A48" t="str">
            <v>XR1061</v>
          </cell>
          <cell r="B48">
            <v>-4104.2</v>
          </cell>
        </row>
        <row r="49">
          <cell r="A49" t="str">
            <v>XR1101</v>
          </cell>
          <cell r="B49">
            <v>-2336001.66</v>
          </cell>
        </row>
        <row r="50">
          <cell r="A50" t="str">
            <v>XR1102</v>
          </cell>
          <cell r="B50">
            <v>249.31</v>
          </cell>
        </row>
        <row r="51">
          <cell r="A51" t="str">
            <v>XR1103</v>
          </cell>
          <cell r="B51">
            <v>-751699.5</v>
          </cell>
        </row>
        <row r="52">
          <cell r="A52" t="str">
            <v>XR1104</v>
          </cell>
          <cell r="B52">
            <v>-233169.58</v>
          </cell>
        </row>
        <row r="53">
          <cell r="A53" t="str">
            <v>XR1106</v>
          </cell>
          <cell r="B53">
            <v>-1926918.73</v>
          </cell>
        </row>
        <row r="54">
          <cell r="A54" t="str">
            <v>XR1107</v>
          </cell>
          <cell r="B54">
            <v>28752.17</v>
          </cell>
        </row>
        <row r="55">
          <cell r="A55" t="str">
            <v>XR1108</v>
          </cell>
          <cell r="B55">
            <v>-46726.75</v>
          </cell>
        </row>
        <row r="56">
          <cell r="A56" t="str">
            <v>XR1110</v>
          </cell>
          <cell r="B56">
            <v>-245934.51</v>
          </cell>
        </row>
        <row r="57">
          <cell r="A57" t="str">
            <v>XR1201</v>
          </cell>
          <cell r="B57">
            <v>229.03</v>
          </cell>
        </row>
        <row r="58">
          <cell r="A58" t="str">
            <v>XR1202</v>
          </cell>
          <cell r="B58">
            <v>90.9</v>
          </cell>
        </row>
        <row r="59">
          <cell r="A59" t="str">
            <v>XR1203</v>
          </cell>
          <cell r="B59">
            <v>127.64</v>
          </cell>
        </row>
        <row r="60">
          <cell r="A60" t="str">
            <v>XR1204</v>
          </cell>
          <cell r="B60">
            <v>65.58</v>
          </cell>
        </row>
        <row r="61">
          <cell r="A61" t="str">
            <v>XR1209</v>
          </cell>
          <cell r="B61">
            <v>46.81</v>
          </cell>
        </row>
        <row r="62">
          <cell r="A62" t="str">
            <v>XR1210</v>
          </cell>
          <cell r="B62">
            <v>102.45</v>
          </cell>
        </row>
        <row r="63">
          <cell r="A63" t="str">
            <v>XR1211</v>
          </cell>
          <cell r="B63">
            <v>-5628.95</v>
          </cell>
        </row>
        <row r="64">
          <cell r="A64" t="str">
            <v>XR1212</v>
          </cell>
          <cell r="B64">
            <v>-8984.4699999999993</v>
          </cell>
        </row>
        <row r="65">
          <cell r="A65" t="str">
            <v>XR1213</v>
          </cell>
          <cell r="B65">
            <v>-236.31</v>
          </cell>
        </row>
        <row r="66">
          <cell r="A66" t="str">
            <v>XR1214</v>
          </cell>
          <cell r="B66">
            <v>-198490.98</v>
          </cell>
        </row>
        <row r="67">
          <cell r="A67" t="str">
            <v>XR1215</v>
          </cell>
          <cell r="B67">
            <v>-33824.67</v>
          </cell>
        </row>
        <row r="68">
          <cell r="A68" t="str">
            <v>XR1216</v>
          </cell>
          <cell r="B68">
            <v>-1039.6199999999999</v>
          </cell>
        </row>
        <row r="69">
          <cell r="A69" t="str">
            <v>XR1301</v>
          </cell>
          <cell r="B69">
            <v>27.59</v>
          </cell>
        </row>
        <row r="70">
          <cell r="A70" t="str">
            <v>XR1302</v>
          </cell>
          <cell r="B70">
            <v>-1190.79</v>
          </cell>
        </row>
        <row r="71">
          <cell r="A71" t="str">
            <v>XR1303</v>
          </cell>
          <cell r="B71">
            <v>-4188.82</v>
          </cell>
        </row>
        <row r="72">
          <cell r="A72" t="str">
            <v>XR1305</v>
          </cell>
          <cell r="B72">
            <v>-240755.22</v>
          </cell>
        </row>
        <row r="73">
          <cell r="A73" t="str">
            <v>XR1401</v>
          </cell>
          <cell r="B73">
            <v>-93246.42</v>
          </cell>
        </row>
        <row r="74">
          <cell r="A74" t="str">
            <v>XR1402</v>
          </cell>
          <cell r="B74">
            <v>-717532.62</v>
          </cell>
        </row>
        <row r="75">
          <cell r="A75" t="str">
            <v>XR1404</v>
          </cell>
          <cell r="B75">
            <v>-1269110.8999999999</v>
          </cell>
        </row>
        <row r="76">
          <cell r="A76" t="str">
            <v>XR1405</v>
          </cell>
          <cell r="B76">
            <v>-632036.53</v>
          </cell>
        </row>
        <row r="77">
          <cell r="A77" t="str">
            <v>XR1406</v>
          </cell>
          <cell r="B77">
            <v>-110288.67</v>
          </cell>
        </row>
        <row r="78">
          <cell r="A78" t="str">
            <v>XR1407</v>
          </cell>
          <cell r="B78">
            <v>-44531.69</v>
          </cell>
        </row>
        <row r="79">
          <cell r="A79" t="str">
            <v>XR1408</v>
          </cell>
          <cell r="B79">
            <v>-5401.3</v>
          </cell>
        </row>
        <row r="80">
          <cell r="A80" t="str">
            <v>XR1409</v>
          </cell>
          <cell r="B80">
            <v>-2100.5</v>
          </cell>
        </row>
        <row r="81">
          <cell r="A81" t="str">
            <v>XR1501</v>
          </cell>
          <cell r="B81">
            <v>-147326.68</v>
          </cell>
        </row>
        <row r="82">
          <cell r="A82" t="str">
            <v>XR1502</v>
          </cell>
          <cell r="B82">
            <v>-32215.75</v>
          </cell>
        </row>
        <row r="83">
          <cell r="A83" t="str">
            <v>XR1601</v>
          </cell>
          <cell r="B83">
            <v>-11843.19</v>
          </cell>
        </row>
        <row r="84">
          <cell r="A84" t="str">
            <v>XR1701</v>
          </cell>
          <cell r="B84">
            <v>-177954.65</v>
          </cell>
        </row>
        <row r="85">
          <cell r="A85" t="str">
            <v>XR1704</v>
          </cell>
          <cell r="B85">
            <v>-644770.37</v>
          </cell>
        </row>
        <row r="86">
          <cell r="A86" t="str">
            <v>XR1708</v>
          </cell>
          <cell r="B86">
            <v>-306194.28000000003</v>
          </cell>
        </row>
        <row r="87">
          <cell r="A87" t="str">
            <v>XR1709</v>
          </cell>
          <cell r="B87">
            <v>-190503.64</v>
          </cell>
        </row>
        <row r="88">
          <cell r="A88" t="str">
            <v>XR1710</v>
          </cell>
          <cell r="B88">
            <v>50590.63</v>
          </cell>
        </row>
        <row r="89">
          <cell r="A89" t="str">
            <v>XR1711</v>
          </cell>
          <cell r="B89">
            <v>-13461.07</v>
          </cell>
        </row>
        <row r="90">
          <cell r="A90" t="str">
            <v>XR1712</v>
          </cell>
          <cell r="B90">
            <v>17850.330000000002</v>
          </cell>
        </row>
        <row r="91">
          <cell r="A91" t="str">
            <v>XR1713</v>
          </cell>
          <cell r="B91">
            <v>-133283.43</v>
          </cell>
        </row>
        <row r="92">
          <cell r="A92" t="str">
            <v>XR2001</v>
          </cell>
        </row>
        <row r="93">
          <cell r="A93" t="str">
            <v>XR2002</v>
          </cell>
        </row>
        <row r="94">
          <cell r="A94" t="str">
            <v>XR2003</v>
          </cell>
        </row>
        <row r="95">
          <cell r="A95" t="str">
            <v>XR2004</v>
          </cell>
        </row>
        <row r="96">
          <cell r="A96" t="str">
            <v>XR2005</v>
          </cell>
        </row>
        <row r="97">
          <cell r="A97" t="str">
            <v>XR2007</v>
          </cell>
        </row>
        <row r="98">
          <cell r="A98" t="str">
            <v>XR2008</v>
          </cell>
        </row>
        <row r="99">
          <cell r="A99" t="str">
            <v>XR2009</v>
          </cell>
        </row>
        <row r="100">
          <cell r="A100" t="str">
            <v>XR2010</v>
          </cell>
        </row>
        <row r="101">
          <cell r="A101" t="str">
            <v>XR2011</v>
          </cell>
        </row>
        <row r="102">
          <cell r="A102" t="str">
            <v>XR2012</v>
          </cell>
        </row>
        <row r="103">
          <cell r="A103" t="str">
            <v>XR2014</v>
          </cell>
          <cell r="B103">
            <v>-1048798.69</v>
          </cell>
        </row>
        <row r="104">
          <cell r="A104" t="str">
            <v>XR2018</v>
          </cell>
          <cell r="B104">
            <v>0</v>
          </cell>
        </row>
        <row r="105">
          <cell r="A105" t="str">
            <v>XR2019</v>
          </cell>
          <cell r="B105">
            <v>0</v>
          </cell>
        </row>
        <row r="106">
          <cell r="A106" t="str">
            <v>XR2023</v>
          </cell>
        </row>
        <row r="107">
          <cell r="A107" t="str">
            <v>XR2024</v>
          </cell>
        </row>
        <row r="108">
          <cell r="A108" t="str">
            <v>XR2025</v>
          </cell>
        </row>
        <row r="109">
          <cell r="A109" t="str">
            <v>XR2026</v>
          </cell>
        </row>
        <row r="110">
          <cell r="A110" t="str">
            <v>XR2027</v>
          </cell>
        </row>
        <row r="111">
          <cell r="A111" t="str">
            <v>XR2028</v>
          </cell>
        </row>
        <row r="112">
          <cell r="A112" t="str">
            <v>XR2029</v>
          </cell>
        </row>
        <row r="113">
          <cell r="A113" t="str">
            <v>XR2030</v>
          </cell>
        </row>
        <row r="114">
          <cell r="A114" t="str">
            <v>XR2031</v>
          </cell>
          <cell r="B114">
            <v>-9505.3799999999992</v>
          </cell>
        </row>
        <row r="115">
          <cell r="A115" t="str">
            <v>XR2032</v>
          </cell>
          <cell r="B115">
            <v>-17297.849999999999</v>
          </cell>
        </row>
        <row r="116">
          <cell r="A116" t="str">
            <v>XR2033</v>
          </cell>
        </row>
        <row r="117">
          <cell r="A117" t="str">
            <v>XR2034</v>
          </cell>
        </row>
        <row r="118">
          <cell r="A118" t="str">
            <v>XR2035</v>
          </cell>
        </row>
        <row r="119">
          <cell r="A119" t="str">
            <v>XR2036</v>
          </cell>
        </row>
        <row r="120">
          <cell r="A120" t="str">
            <v>XR2037</v>
          </cell>
        </row>
        <row r="121">
          <cell r="A121" t="str">
            <v>XR2038</v>
          </cell>
        </row>
        <row r="122">
          <cell r="A122" t="str">
            <v>XR2039</v>
          </cell>
        </row>
        <row r="123">
          <cell r="A123" t="str">
            <v>XR2040</v>
          </cell>
        </row>
        <row r="124">
          <cell r="A124" t="str">
            <v>XR2041</v>
          </cell>
        </row>
        <row r="125">
          <cell r="A125" t="str">
            <v>XR2042</v>
          </cell>
        </row>
        <row r="126">
          <cell r="A126" t="str">
            <v>XR2043</v>
          </cell>
        </row>
        <row r="127">
          <cell r="A127" t="str">
            <v>XR2044</v>
          </cell>
        </row>
        <row r="128">
          <cell r="A128" t="str">
            <v>XR2045</v>
          </cell>
        </row>
        <row r="129">
          <cell r="A129" t="str">
            <v>XR2046</v>
          </cell>
        </row>
        <row r="130">
          <cell r="A130" t="str">
            <v>XR2047</v>
          </cell>
        </row>
        <row r="131">
          <cell r="A131" t="str">
            <v>XR2048</v>
          </cell>
        </row>
        <row r="132">
          <cell r="A132" t="str">
            <v>XR2049</v>
          </cell>
        </row>
        <row r="133">
          <cell r="A133" t="str">
            <v>XR2050</v>
          </cell>
        </row>
        <row r="134">
          <cell r="A134" t="str">
            <v>XR2051</v>
          </cell>
        </row>
        <row r="135">
          <cell r="A135" t="str">
            <v>XR2052</v>
          </cell>
        </row>
        <row r="136">
          <cell r="A136" t="str">
            <v>XR2053</v>
          </cell>
        </row>
        <row r="137">
          <cell r="A137" t="str">
            <v>XR2054</v>
          </cell>
        </row>
        <row r="138">
          <cell r="A138" t="str">
            <v>XR2055</v>
          </cell>
        </row>
        <row r="139">
          <cell r="A139" t="str">
            <v>XR2056</v>
          </cell>
        </row>
        <row r="140">
          <cell r="A140" t="str">
            <v>XR2057</v>
          </cell>
          <cell r="B140">
            <v>-55598.41</v>
          </cell>
        </row>
        <row r="141">
          <cell r="A141" t="str">
            <v>XR2101</v>
          </cell>
          <cell r="B141">
            <v>-133755.68</v>
          </cell>
        </row>
        <row r="142">
          <cell r="A142" t="str">
            <v>XR2102</v>
          </cell>
          <cell r="B142">
            <v>-537206.81000000006</v>
          </cell>
        </row>
        <row r="143">
          <cell r="A143" t="str">
            <v>XR2103</v>
          </cell>
          <cell r="B143">
            <v>-1242584.82</v>
          </cell>
        </row>
        <row r="144">
          <cell r="A144" t="str">
            <v>XR2104</v>
          </cell>
          <cell r="B144">
            <v>-466671.98</v>
          </cell>
        </row>
        <row r="145">
          <cell r="A145" t="str">
            <v>XR2105</v>
          </cell>
          <cell r="B145">
            <v>-1546700.31</v>
          </cell>
        </row>
        <row r="146">
          <cell r="A146" t="str">
            <v>XR2106</v>
          </cell>
        </row>
        <row r="147">
          <cell r="A147" t="str">
            <v>XR2107</v>
          </cell>
        </row>
        <row r="148">
          <cell r="A148" t="str">
            <v>XR2201</v>
          </cell>
          <cell r="B148">
            <v>-19460.16</v>
          </cell>
        </row>
        <row r="149">
          <cell r="A149" t="str">
            <v>XR2202</v>
          </cell>
        </row>
        <row r="150">
          <cell r="A150" t="str">
            <v>XR2203</v>
          </cell>
        </row>
        <row r="151">
          <cell r="A151" t="str">
            <v>XR2204</v>
          </cell>
        </row>
        <row r="152">
          <cell r="A152" t="str">
            <v>XR2205</v>
          </cell>
        </row>
        <row r="153">
          <cell r="A153" t="str">
            <v>XR2206</v>
          </cell>
        </row>
        <row r="154">
          <cell r="A154" t="str">
            <v>XR2207</v>
          </cell>
        </row>
        <row r="155">
          <cell r="A155" t="str">
            <v>XR2208</v>
          </cell>
        </row>
        <row r="156">
          <cell r="A156" t="str">
            <v>XR2209</v>
          </cell>
        </row>
        <row r="157">
          <cell r="A157" t="str">
            <v>XR2210</v>
          </cell>
        </row>
        <row r="158">
          <cell r="A158" t="str">
            <v>XR2211</v>
          </cell>
        </row>
        <row r="159">
          <cell r="A159" t="str">
            <v>XR2301</v>
          </cell>
        </row>
        <row r="160">
          <cell r="A160" t="str">
            <v>XR2401</v>
          </cell>
        </row>
        <row r="161">
          <cell r="A161" t="str">
            <v>XR2402</v>
          </cell>
          <cell r="B161">
            <v>-95799.4</v>
          </cell>
        </row>
        <row r="162">
          <cell r="A162" t="str">
            <v>XR2403</v>
          </cell>
        </row>
        <row r="163">
          <cell r="A163" t="str">
            <v>XR2404</v>
          </cell>
        </row>
        <row r="164">
          <cell r="A164" t="str">
            <v>XR2501</v>
          </cell>
          <cell r="B164">
            <v>-239579.7</v>
          </cell>
        </row>
        <row r="165">
          <cell r="A165" t="str">
            <v>XR2704</v>
          </cell>
        </row>
        <row r="166">
          <cell r="A166" t="str">
            <v>XR3002</v>
          </cell>
          <cell r="B166">
            <v>-12052.75</v>
          </cell>
        </row>
        <row r="167">
          <cell r="A167" t="str">
            <v>XR3003</v>
          </cell>
          <cell r="B167">
            <v>-125323.25</v>
          </cell>
        </row>
        <row r="168">
          <cell r="A168" t="str">
            <v>XR3004</v>
          </cell>
          <cell r="B168">
            <v>-141.11000000000001</v>
          </cell>
        </row>
        <row r="169">
          <cell r="A169" t="str">
            <v>XR3005</v>
          </cell>
          <cell r="B169">
            <v>-2811.47</v>
          </cell>
        </row>
        <row r="170">
          <cell r="A170" t="str">
            <v>XR3006</v>
          </cell>
          <cell r="B170">
            <v>-44034.879999999997</v>
          </cell>
        </row>
        <row r="171">
          <cell r="A171" t="str">
            <v>XR3007</v>
          </cell>
          <cell r="B171">
            <v>-297093.78999999998</v>
          </cell>
        </row>
        <row r="172">
          <cell r="A172" t="str">
            <v>XR3008</v>
          </cell>
          <cell r="B172">
            <v>-844.45</v>
          </cell>
        </row>
        <row r="173">
          <cell r="A173" t="str">
            <v>XR3009</v>
          </cell>
          <cell r="B173">
            <v>-30898.73</v>
          </cell>
        </row>
        <row r="174">
          <cell r="A174" t="str">
            <v>XR3010</v>
          </cell>
          <cell r="B174">
            <v>-11203.32</v>
          </cell>
        </row>
        <row r="175">
          <cell r="A175" t="str">
            <v>XR3011</v>
          </cell>
          <cell r="B175">
            <v>-21743.8</v>
          </cell>
        </row>
        <row r="176">
          <cell r="A176" t="str">
            <v>XR3012</v>
          </cell>
          <cell r="B176">
            <v>-10600.9</v>
          </cell>
        </row>
        <row r="177">
          <cell r="A177" t="str">
            <v>XR3013</v>
          </cell>
          <cell r="B177">
            <v>-14486.11</v>
          </cell>
        </row>
        <row r="178">
          <cell r="A178" t="str">
            <v>XR3014</v>
          </cell>
          <cell r="B178">
            <v>-36888.1</v>
          </cell>
        </row>
        <row r="179">
          <cell r="A179" t="str">
            <v>XR3016</v>
          </cell>
          <cell r="B179">
            <v>-3338.84</v>
          </cell>
        </row>
        <row r="180">
          <cell r="A180" t="str">
            <v>XR3017</v>
          </cell>
          <cell r="B180">
            <v>-62143.27</v>
          </cell>
        </row>
        <row r="181">
          <cell r="A181" t="str">
            <v>XR3019</v>
          </cell>
          <cell r="B181">
            <v>-1233.95</v>
          </cell>
        </row>
        <row r="182">
          <cell r="A182" t="str">
            <v>XR3020</v>
          </cell>
          <cell r="B182">
            <v>-8242756.7799999993</v>
          </cell>
        </row>
        <row r="183">
          <cell r="A183" t="str">
            <v>XR3021</v>
          </cell>
          <cell r="B183">
            <v>-5824293.7599999998</v>
          </cell>
        </row>
        <row r="184">
          <cell r="A184" t="str">
            <v>XR3022</v>
          </cell>
          <cell r="B184">
            <v>-603496.28</v>
          </cell>
        </row>
        <row r="185">
          <cell r="A185" t="str">
            <v>XR3023</v>
          </cell>
          <cell r="B185">
            <v>-367255.20999999996</v>
          </cell>
        </row>
        <row r="186">
          <cell r="A186" t="str">
            <v>XR3024</v>
          </cell>
          <cell r="B186">
            <v>-4555081.66</v>
          </cell>
        </row>
        <row r="187">
          <cell r="A187" t="str">
            <v>XR3200</v>
          </cell>
          <cell r="B187">
            <v>-412004.84</v>
          </cell>
        </row>
        <row r="188">
          <cell r="A188" t="str">
            <v>XR3201</v>
          </cell>
          <cell r="B188">
            <v>-31274.32</v>
          </cell>
        </row>
        <row r="189">
          <cell r="A189" t="str">
            <v>XR3202</v>
          </cell>
          <cell r="B189">
            <v>-128886.62</v>
          </cell>
        </row>
        <row r="190">
          <cell r="A190" t="str">
            <v>XR3203</v>
          </cell>
          <cell r="B190">
            <v>-2874.93</v>
          </cell>
        </row>
        <row r="191">
          <cell r="A191" t="str">
            <v>XR3205</v>
          </cell>
          <cell r="B191">
            <v>-5938.53</v>
          </cell>
        </row>
        <row r="192">
          <cell r="A192" t="str">
            <v>XR3206</v>
          </cell>
          <cell r="B192">
            <v>-2895.84</v>
          </cell>
        </row>
        <row r="193">
          <cell r="A193" t="str">
            <v>XR3210</v>
          </cell>
          <cell r="B193">
            <v>-56047.56</v>
          </cell>
        </row>
        <row r="194">
          <cell r="A194" t="str">
            <v>XR3211</v>
          </cell>
          <cell r="B194">
            <v>-10478.030000000001</v>
          </cell>
        </row>
        <row r="195">
          <cell r="A195" t="str">
            <v>XR3212</v>
          </cell>
          <cell r="B195">
            <v>-4977.04</v>
          </cell>
        </row>
        <row r="196">
          <cell r="A196" t="str">
            <v>XR3301</v>
          </cell>
          <cell r="B196">
            <v>-10478.030000000001</v>
          </cell>
        </row>
        <row r="197">
          <cell r="A197" t="str">
            <v>XR3701</v>
          </cell>
          <cell r="B197">
            <v>-1962484.59</v>
          </cell>
        </row>
        <row r="198">
          <cell r="A198" t="str">
            <v>XR4001</v>
          </cell>
          <cell r="B198">
            <v>-303.48</v>
          </cell>
        </row>
        <row r="199">
          <cell r="A199" t="str">
            <v>XR4002</v>
          </cell>
          <cell r="B199">
            <v>-38024.269999999997</v>
          </cell>
        </row>
        <row r="200">
          <cell r="A200" t="str">
            <v>XR4003</v>
          </cell>
          <cell r="B200">
            <v>-33320.480000000003</v>
          </cell>
        </row>
        <row r="201">
          <cell r="A201" t="str">
            <v>XR4004</v>
          </cell>
          <cell r="B201">
            <v>-921.77</v>
          </cell>
        </row>
        <row r="202">
          <cell r="A202" t="str">
            <v>XR4201</v>
          </cell>
          <cell r="B202">
            <v>-7016.76</v>
          </cell>
        </row>
        <row r="203">
          <cell r="A203" t="str">
            <v>XR4204</v>
          </cell>
          <cell r="B203">
            <v>-1023.6</v>
          </cell>
        </row>
        <row r="204">
          <cell r="A204" t="str">
            <v>XR4205</v>
          </cell>
          <cell r="B204">
            <v>-16820.48</v>
          </cell>
        </row>
        <row r="205">
          <cell r="A205" t="str">
            <v>XR4206</v>
          </cell>
          <cell r="B205">
            <v>0</v>
          </cell>
        </row>
        <row r="206">
          <cell r="A206" t="str">
            <v>XR4208</v>
          </cell>
          <cell r="B206">
            <v>-7.76</v>
          </cell>
        </row>
        <row r="207">
          <cell r="A207" t="str">
            <v>XR4209</v>
          </cell>
          <cell r="B207">
            <v>-71.94</v>
          </cell>
        </row>
        <row r="208">
          <cell r="A208" t="str">
            <v>XR4212</v>
          </cell>
          <cell r="B208">
            <v>-672.63</v>
          </cell>
        </row>
        <row r="209">
          <cell r="A209" t="str">
            <v>XR4216</v>
          </cell>
          <cell r="B209">
            <v>-226.68</v>
          </cell>
        </row>
        <row r="210">
          <cell r="A210" t="str">
            <v>XR4220</v>
          </cell>
          <cell r="B210">
            <v>-14385.16</v>
          </cell>
        </row>
        <row r="211">
          <cell r="A211" t="str">
            <v>XR4221</v>
          </cell>
          <cell r="B211">
            <v>-729.57</v>
          </cell>
        </row>
        <row r="212">
          <cell r="A212" t="str">
            <v>XR4222</v>
          </cell>
          <cell r="B212">
            <v>-35.74</v>
          </cell>
        </row>
        <row r="213">
          <cell r="A213" t="str">
            <v>XR4224</v>
          </cell>
          <cell r="B213">
            <v>-628.49</v>
          </cell>
        </row>
        <row r="214">
          <cell r="A214" t="str">
            <v>XR4228</v>
          </cell>
          <cell r="B214">
            <v>-2106.75</v>
          </cell>
        </row>
        <row r="215">
          <cell r="A215" t="str">
            <v>XR4230</v>
          </cell>
          <cell r="B215">
            <v>-527.59</v>
          </cell>
        </row>
        <row r="216">
          <cell r="A216" t="str">
            <v>XR4231</v>
          </cell>
          <cell r="B216">
            <v>-2250.65</v>
          </cell>
        </row>
        <row r="217">
          <cell r="A217" t="str">
            <v>XR4401</v>
          </cell>
          <cell r="B217">
            <v>-1181.57</v>
          </cell>
        </row>
        <row r="218">
          <cell r="A218" t="str">
            <v>XR6002</v>
          </cell>
          <cell r="B218">
            <v>-43343.83</v>
          </cell>
        </row>
        <row r="219">
          <cell r="A219" t="str">
            <v>XR6003</v>
          </cell>
          <cell r="B219">
            <v>-1535272.15</v>
          </cell>
        </row>
        <row r="220">
          <cell r="A220" t="str">
            <v>XR6004</v>
          </cell>
          <cell r="B220">
            <v>-10302091.18</v>
          </cell>
        </row>
        <row r="221">
          <cell r="A221" t="str">
            <v>XR6013</v>
          </cell>
          <cell r="B221">
            <v>-83911.67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quest vs rec'd CT bdgt"/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2 - Budget by Category"/>
      <sheetName val="Appendix 5a- Specific Reserves"/>
      <sheetName val="Appendix 5b - Corporate Res"/>
      <sheetName val="WS 1 -Rec'd Base Changes "/>
      <sheetName val="WS 2- Service Changes"/>
      <sheetName val="Sheet1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Sheet2"/>
    </sheetNames>
    <sheetDataSet>
      <sheetData sheetId="0" refreshError="1"/>
      <sheetData sheetId="1">
        <row r="9">
          <cell r="C9">
            <v>290</v>
          </cell>
          <cell r="G9">
            <v>284</v>
          </cell>
          <cell r="J9">
            <v>0</v>
          </cell>
          <cell r="K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sideto.toronto.ca/budget2012/pdf/opmemo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0"/>
  <sheetViews>
    <sheetView zoomScaleNormal="100" workbookViewId="0">
      <pane xSplit="2" topLeftCell="C1" activePane="topRight" state="frozen"/>
      <selection pane="topRight" activeCell="H50" sqref="H50"/>
    </sheetView>
  </sheetViews>
  <sheetFormatPr defaultRowHeight="12.75"/>
  <cols>
    <col min="1" max="1" width="2.85546875" style="809" customWidth="1"/>
    <col min="2" max="2" width="10.85546875" style="809" customWidth="1"/>
    <col min="3" max="3" width="49.85546875" style="809" customWidth="1"/>
    <col min="4" max="5" width="13.85546875" style="809" bestFit="1" customWidth="1"/>
    <col min="6" max="6" width="10.5703125" style="809" customWidth="1"/>
    <col min="7" max="7" width="10.85546875" style="809" bestFit="1" customWidth="1"/>
    <col min="8" max="8" width="9.5703125" style="809" bestFit="1" customWidth="1"/>
    <col min="9" max="9" width="10.85546875" style="809" bestFit="1" customWidth="1"/>
    <col min="10" max="11" width="13.85546875" style="810" bestFit="1" customWidth="1"/>
    <col min="12" max="12" width="10.7109375" style="810" customWidth="1"/>
    <col min="13" max="13" width="2.7109375" style="810" customWidth="1"/>
    <col min="14" max="14" width="16.28515625" style="809" customWidth="1"/>
    <col min="15" max="15" width="14" style="809" customWidth="1"/>
    <col min="16" max="16" width="9.28515625" style="809" bestFit="1" customWidth="1"/>
    <col min="17" max="258" width="9.140625" style="809"/>
    <col min="259" max="259" width="2.85546875" style="809" customWidth="1"/>
    <col min="260" max="260" width="49.85546875" style="809" customWidth="1"/>
    <col min="261" max="262" width="13.7109375" style="809" bestFit="1" customWidth="1"/>
    <col min="263" max="263" width="10.5703125" style="809" customWidth="1"/>
    <col min="264" max="265" width="9.42578125" style="809" bestFit="1" customWidth="1"/>
    <col min="266" max="266" width="10" style="809" bestFit="1" customWidth="1"/>
    <col min="267" max="268" width="13.7109375" style="809" bestFit="1" customWidth="1"/>
    <col min="269" max="269" width="10.7109375" style="809" customWidth="1"/>
    <col min="270" max="270" width="9.140625" style="809"/>
    <col min="271" max="272" width="9.28515625" style="809" bestFit="1" customWidth="1"/>
    <col min="273" max="514" width="9.140625" style="809"/>
    <col min="515" max="515" width="2.85546875" style="809" customWidth="1"/>
    <col min="516" max="516" width="49.85546875" style="809" customWidth="1"/>
    <col min="517" max="518" width="13.7109375" style="809" bestFit="1" customWidth="1"/>
    <col min="519" max="519" width="10.5703125" style="809" customWidth="1"/>
    <col min="520" max="521" width="9.42578125" style="809" bestFit="1" customWidth="1"/>
    <col min="522" max="522" width="10" style="809" bestFit="1" customWidth="1"/>
    <col min="523" max="524" width="13.7109375" style="809" bestFit="1" customWidth="1"/>
    <col min="525" max="525" width="10.7109375" style="809" customWidth="1"/>
    <col min="526" max="526" width="9.140625" style="809"/>
    <col min="527" max="528" width="9.28515625" style="809" bestFit="1" customWidth="1"/>
    <col min="529" max="770" width="9.140625" style="809"/>
    <col min="771" max="771" width="2.85546875" style="809" customWidth="1"/>
    <col min="772" max="772" width="49.85546875" style="809" customWidth="1"/>
    <col min="773" max="774" width="13.7109375" style="809" bestFit="1" customWidth="1"/>
    <col min="775" max="775" width="10.5703125" style="809" customWidth="1"/>
    <col min="776" max="777" width="9.42578125" style="809" bestFit="1" customWidth="1"/>
    <col min="778" max="778" width="10" style="809" bestFit="1" customWidth="1"/>
    <col min="779" max="780" width="13.7109375" style="809" bestFit="1" customWidth="1"/>
    <col min="781" max="781" width="10.7109375" style="809" customWidth="1"/>
    <col min="782" max="782" width="9.140625" style="809"/>
    <col min="783" max="784" width="9.28515625" style="809" bestFit="1" customWidth="1"/>
    <col min="785" max="1026" width="9.140625" style="809"/>
    <col min="1027" max="1027" width="2.85546875" style="809" customWidth="1"/>
    <col min="1028" max="1028" width="49.85546875" style="809" customWidth="1"/>
    <col min="1029" max="1030" width="13.7109375" style="809" bestFit="1" customWidth="1"/>
    <col min="1031" max="1031" width="10.5703125" style="809" customWidth="1"/>
    <col min="1032" max="1033" width="9.42578125" style="809" bestFit="1" customWidth="1"/>
    <col min="1034" max="1034" width="10" style="809" bestFit="1" customWidth="1"/>
    <col min="1035" max="1036" width="13.7109375" style="809" bestFit="1" customWidth="1"/>
    <col min="1037" max="1037" width="10.7109375" style="809" customWidth="1"/>
    <col min="1038" max="1038" width="9.140625" style="809"/>
    <col min="1039" max="1040" width="9.28515625" style="809" bestFit="1" customWidth="1"/>
    <col min="1041" max="1282" width="9.140625" style="809"/>
    <col min="1283" max="1283" width="2.85546875" style="809" customWidth="1"/>
    <col min="1284" max="1284" width="49.85546875" style="809" customWidth="1"/>
    <col min="1285" max="1286" width="13.7109375" style="809" bestFit="1" customWidth="1"/>
    <col min="1287" max="1287" width="10.5703125" style="809" customWidth="1"/>
    <col min="1288" max="1289" width="9.42578125" style="809" bestFit="1" customWidth="1"/>
    <col min="1290" max="1290" width="10" style="809" bestFit="1" customWidth="1"/>
    <col min="1291" max="1292" width="13.7109375" style="809" bestFit="1" customWidth="1"/>
    <col min="1293" max="1293" width="10.7109375" style="809" customWidth="1"/>
    <col min="1294" max="1294" width="9.140625" style="809"/>
    <col min="1295" max="1296" width="9.28515625" style="809" bestFit="1" customWidth="1"/>
    <col min="1297" max="1538" width="9.140625" style="809"/>
    <col min="1539" max="1539" width="2.85546875" style="809" customWidth="1"/>
    <col min="1540" max="1540" width="49.85546875" style="809" customWidth="1"/>
    <col min="1541" max="1542" width="13.7109375" style="809" bestFit="1" customWidth="1"/>
    <col min="1543" max="1543" width="10.5703125" style="809" customWidth="1"/>
    <col min="1544" max="1545" width="9.42578125" style="809" bestFit="1" customWidth="1"/>
    <col min="1546" max="1546" width="10" style="809" bestFit="1" customWidth="1"/>
    <col min="1547" max="1548" width="13.7109375" style="809" bestFit="1" customWidth="1"/>
    <col min="1549" max="1549" width="10.7109375" style="809" customWidth="1"/>
    <col min="1550" max="1550" width="9.140625" style="809"/>
    <col min="1551" max="1552" width="9.28515625" style="809" bestFit="1" customWidth="1"/>
    <col min="1553" max="1794" width="9.140625" style="809"/>
    <col min="1795" max="1795" width="2.85546875" style="809" customWidth="1"/>
    <col min="1796" max="1796" width="49.85546875" style="809" customWidth="1"/>
    <col min="1797" max="1798" width="13.7109375" style="809" bestFit="1" customWidth="1"/>
    <col min="1799" max="1799" width="10.5703125" style="809" customWidth="1"/>
    <col min="1800" max="1801" width="9.42578125" style="809" bestFit="1" customWidth="1"/>
    <col min="1802" max="1802" width="10" style="809" bestFit="1" customWidth="1"/>
    <col min="1803" max="1804" width="13.7109375" style="809" bestFit="1" customWidth="1"/>
    <col min="1805" max="1805" width="10.7109375" style="809" customWidth="1"/>
    <col min="1806" max="1806" width="9.140625" style="809"/>
    <col min="1807" max="1808" width="9.28515625" style="809" bestFit="1" customWidth="1"/>
    <col min="1809" max="2050" width="9.140625" style="809"/>
    <col min="2051" max="2051" width="2.85546875" style="809" customWidth="1"/>
    <col min="2052" max="2052" width="49.85546875" style="809" customWidth="1"/>
    <col min="2053" max="2054" width="13.7109375" style="809" bestFit="1" customWidth="1"/>
    <col min="2055" max="2055" width="10.5703125" style="809" customWidth="1"/>
    <col min="2056" max="2057" width="9.42578125" style="809" bestFit="1" customWidth="1"/>
    <col min="2058" max="2058" width="10" style="809" bestFit="1" customWidth="1"/>
    <col min="2059" max="2060" width="13.7109375" style="809" bestFit="1" customWidth="1"/>
    <col min="2061" max="2061" width="10.7109375" style="809" customWidth="1"/>
    <col min="2062" max="2062" width="9.140625" style="809"/>
    <col min="2063" max="2064" width="9.28515625" style="809" bestFit="1" customWidth="1"/>
    <col min="2065" max="2306" width="9.140625" style="809"/>
    <col min="2307" max="2307" width="2.85546875" style="809" customWidth="1"/>
    <col min="2308" max="2308" width="49.85546875" style="809" customWidth="1"/>
    <col min="2309" max="2310" width="13.7109375" style="809" bestFit="1" customWidth="1"/>
    <col min="2311" max="2311" width="10.5703125" style="809" customWidth="1"/>
    <col min="2312" max="2313" width="9.42578125" style="809" bestFit="1" customWidth="1"/>
    <col min="2314" max="2314" width="10" style="809" bestFit="1" customWidth="1"/>
    <col min="2315" max="2316" width="13.7109375" style="809" bestFit="1" customWidth="1"/>
    <col min="2317" max="2317" width="10.7109375" style="809" customWidth="1"/>
    <col min="2318" max="2318" width="9.140625" style="809"/>
    <col min="2319" max="2320" width="9.28515625" style="809" bestFit="1" customWidth="1"/>
    <col min="2321" max="2562" width="9.140625" style="809"/>
    <col min="2563" max="2563" width="2.85546875" style="809" customWidth="1"/>
    <col min="2564" max="2564" width="49.85546875" style="809" customWidth="1"/>
    <col min="2565" max="2566" width="13.7109375" style="809" bestFit="1" customWidth="1"/>
    <col min="2567" max="2567" width="10.5703125" style="809" customWidth="1"/>
    <col min="2568" max="2569" width="9.42578125" style="809" bestFit="1" customWidth="1"/>
    <col min="2570" max="2570" width="10" style="809" bestFit="1" customWidth="1"/>
    <col min="2571" max="2572" width="13.7109375" style="809" bestFit="1" customWidth="1"/>
    <col min="2573" max="2573" width="10.7109375" style="809" customWidth="1"/>
    <col min="2574" max="2574" width="9.140625" style="809"/>
    <col min="2575" max="2576" width="9.28515625" style="809" bestFit="1" customWidth="1"/>
    <col min="2577" max="2818" width="9.140625" style="809"/>
    <col min="2819" max="2819" width="2.85546875" style="809" customWidth="1"/>
    <col min="2820" max="2820" width="49.85546875" style="809" customWidth="1"/>
    <col min="2821" max="2822" width="13.7109375" style="809" bestFit="1" customWidth="1"/>
    <col min="2823" max="2823" width="10.5703125" style="809" customWidth="1"/>
    <col min="2824" max="2825" width="9.42578125" style="809" bestFit="1" customWidth="1"/>
    <col min="2826" max="2826" width="10" style="809" bestFit="1" customWidth="1"/>
    <col min="2827" max="2828" width="13.7109375" style="809" bestFit="1" customWidth="1"/>
    <col min="2829" max="2829" width="10.7109375" style="809" customWidth="1"/>
    <col min="2830" max="2830" width="9.140625" style="809"/>
    <col min="2831" max="2832" width="9.28515625" style="809" bestFit="1" customWidth="1"/>
    <col min="2833" max="3074" width="9.140625" style="809"/>
    <col min="3075" max="3075" width="2.85546875" style="809" customWidth="1"/>
    <col min="3076" max="3076" width="49.85546875" style="809" customWidth="1"/>
    <col min="3077" max="3078" width="13.7109375" style="809" bestFit="1" customWidth="1"/>
    <col min="3079" max="3079" width="10.5703125" style="809" customWidth="1"/>
    <col min="3080" max="3081" width="9.42578125" style="809" bestFit="1" customWidth="1"/>
    <col min="3082" max="3082" width="10" style="809" bestFit="1" customWidth="1"/>
    <col min="3083" max="3084" width="13.7109375" style="809" bestFit="1" customWidth="1"/>
    <col min="3085" max="3085" width="10.7109375" style="809" customWidth="1"/>
    <col min="3086" max="3086" width="9.140625" style="809"/>
    <col min="3087" max="3088" width="9.28515625" style="809" bestFit="1" customWidth="1"/>
    <col min="3089" max="3330" width="9.140625" style="809"/>
    <col min="3331" max="3331" width="2.85546875" style="809" customWidth="1"/>
    <col min="3332" max="3332" width="49.85546875" style="809" customWidth="1"/>
    <col min="3333" max="3334" width="13.7109375" style="809" bestFit="1" customWidth="1"/>
    <col min="3335" max="3335" width="10.5703125" style="809" customWidth="1"/>
    <col min="3336" max="3337" width="9.42578125" style="809" bestFit="1" customWidth="1"/>
    <col min="3338" max="3338" width="10" style="809" bestFit="1" customWidth="1"/>
    <col min="3339" max="3340" width="13.7109375" style="809" bestFit="1" customWidth="1"/>
    <col min="3341" max="3341" width="10.7109375" style="809" customWidth="1"/>
    <col min="3342" max="3342" width="9.140625" style="809"/>
    <col min="3343" max="3344" width="9.28515625" style="809" bestFit="1" customWidth="1"/>
    <col min="3345" max="3586" width="9.140625" style="809"/>
    <col min="3587" max="3587" width="2.85546875" style="809" customWidth="1"/>
    <col min="3588" max="3588" width="49.85546875" style="809" customWidth="1"/>
    <col min="3589" max="3590" width="13.7109375" style="809" bestFit="1" customWidth="1"/>
    <col min="3591" max="3591" width="10.5703125" style="809" customWidth="1"/>
    <col min="3592" max="3593" width="9.42578125" style="809" bestFit="1" customWidth="1"/>
    <col min="3594" max="3594" width="10" style="809" bestFit="1" customWidth="1"/>
    <col min="3595" max="3596" width="13.7109375" style="809" bestFit="1" customWidth="1"/>
    <col min="3597" max="3597" width="10.7109375" style="809" customWidth="1"/>
    <col min="3598" max="3598" width="9.140625" style="809"/>
    <col min="3599" max="3600" width="9.28515625" style="809" bestFit="1" customWidth="1"/>
    <col min="3601" max="3842" width="9.140625" style="809"/>
    <col min="3843" max="3843" width="2.85546875" style="809" customWidth="1"/>
    <col min="3844" max="3844" width="49.85546875" style="809" customWidth="1"/>
    <col min="3845" max="3846" width="13.7109375" style="809" bestFit="1" customWidth="1"/>
    <col min="3847" max="3847" width="10.5703125" style="809" customWidth="1"/>
    <col min="3848" max="3849" width="9.42578125" style="809" bestFit="1" customWidth="1"/>
    <col min="3850" max="3850" width="10" style="809" bestFit="1" customWidth="1"/>
    <col min="3851" max="3852" width="13.7109375" style="809" bestFit="1" customWidth="1"/>
    <col min="3853" max="3853" width="10.7109375" style="809" customWidth="1"/>
    <col min="3854" max="3854" width="9.140625" style="809"/>
    <col min="3855" max="3856" width="9.28515625" style="809" bestFit="1" customWidth="1"/>
    <col min="3857" max="4098" width="9.140625" style="809"/>
    <col min="4099" max="4099" width="2.85546875" style="809" customWidth="1"/>
    <col min="4100" max="4100" width="49.85546875" style="809" customWidth="1"/>
    <col min="4101" max="4102" width="13.7109375" style="809" bestFit="1" customWidth="1"/>
    <col min="4103" max="4103" width="10.5703125" style="809" customWidth="1"/>
    <col min="4104" max="4105" width="9.42578125" style="809" bestFit="1" customWidth="1"/>
    <col min="4106" max="4106" width="10" style="809" bestFit="1" customWidth="1"/>
    <col min="4107" max="4108" width="13.7109375" style="809" bestFit="1" customWidth="1"/>
    <col min="4109" max="4109" width="10.7109375" style="809" customWidth="1"/>
    <col min="4110" max="4110" width="9.140625" style="809"/>
    <col min="4111" max="4112" width="9.28515625" style="809" bestFit="1" customWidth="1"/>
    <col min="4113" max="4354" width="9.140625" style="809"/>
    <col min="4355" max="4355" width="2.85546875" style="809" customWidth="1"/>
    <col min="4356" max="4356" width="49.85546875" style="809" customWidth="1"/>
    <col min="4357" max="4358" width="13.7109375" style="809" bestFit="1" customWidth="1"/>
    <col min="4359" max="4359" width="10.5703125" style="809" customWidth="1"/>
    <col min="4360" max="4361" width="9.42578125" style="809" bestFit="1" customWidth="1"/>
    <col min="4362" max="4362" width="10" style="809" bestFit="1" customWidth="1"/>
    <col min="4363" max="4364" width="13.7109375" style="809" bestFit="1" customWidth="1"/>
    <col min="4365" max="4365" width="10.7109375" style="809" customWidth="1"/>
    <col min="4366" max="4366" width="9.140625" style="809"/>
    <col min="4367" max="4368" width="9.28515625" style="809" bestFit="1" customWidth="1"/>
    <col min="4369" max="4610" width="9.140625" style="809"/>
    <col min="4611" max="4611" width="2.85546875" style="809" customWidth="1"/>
    <col min="4612" max="4612" width="49.85546875" style="809" customWidth="1"/>
    <col min="4613" max="4614" width="13.7109375" style="809" bestFit="1" customWidth="1"/>
    <col min="4615" max="4615" width="10.5703125" style="809" customWidth="1"/>
    <col min="4616" max="4617" width="9.42578125" style="809" bestFit="1" customWidth="1"/>
    <col min="4618" max="4618" width="10" style="809" bestFit="1" customWidth="1"/>
    <col min="4619" max="4620" width="13.7109375" style="809" bestFit="1" customWidth="1"/>
    <col min="4621" max="4621" width="10.7109375" style="809" customWidth="1"/>
    <col min="4622" max="4622" width="9.140625" style="809"/>
    <col min="4623" max="4624" width="9.28515625" style="809" bestFit="1" customWidth="1"/>
    <col min="4625" max="4866" width="9.140625" style="809"/>
    <col min="4867" max="4867" width="2.85546875" style="809" customWidth="1"/>
    <col min="4868" max="4868" width="49.85546875" style="809" customWidth="1"/>
    <col min="4869" max="4870" width="13.7109375" style="809" bestFit="1" customWidth="1"/>
    <col min="4871" max="4871" width="10.5703125" style="809" customWidth="1"/>
    <col min="4872" max="4873" width="9.42578125" style="809" bestFit="1" customWidth="1"/>
    <col min="4874" max="4874" width="10" style="809" bestFit="1" customWidth="1"/>
    <col min="4875" max="4876" width="13.7109375" style="809" bestFit="1" customWidth="1"/>
    <col min="4877" max="4877" width="10.7109375" style="809" customWidth="1"/>
    <col min="4878" max="4878" width="9.140625" style="809"/>
    <col min="4879" max="4880" width="9.28515625" style="809" bestFit="1" customWidth="1"/>
    <col min="4881" max="5122" width="9.140625" style="809"/>
    <col min="5123" max="5123" width="2.85546875" style="809" customWidth="1"/>
    <col min="5124" max="5124" width="49.85546875" style="809" customWidth="1"/>
    <col min="5125" max="5126" width="13.7109375" style="809" bestFit="1" customWidth="1"/>
    <col min="5127" max="5127" width="10.5703125" style="809" customWidth="1"/>
    <col min="5128" max="5129" width="9.42578125" style="809" bestFit="1" customWidth="1"/>
    <col min="5130" max="5130" width="10" style="809" bestFit="1" customWidth="1"/>
    <col min="5131" max="5132" width="13.7109375" style="809" bestFit="1" customWidth="1"/>
    <col min="5133" max="5133" width="10.7109375" style="809" customWidth="1"/>
    <col min="5134" max="5134" width="9.140625" style="809"/>
    <col min="5135" max="5136" width="9.28515625" style="809" bestFit="1" customWidth="1"/>
    <col min="5137" max="5378" width="9.140625" style="809"/>
    <col min="5379" max="5379" width="2.85546875" style="809" customWidth="1"/>
    <col min="5380" max="5380" width="49.85546875" style="809" customWidth="1"/>
    <col min="5381" max="5382" width="13.7109375" style="809" bestFit="1" customWidth="1"/>
    <col min="5383" max="5383" width="10.5703125" style="809" customWidth="1"/>
    <col min="5384" max="5385" width="9.42578125" style="809" bestFit="1" customWidth="1"/>
    <col min="5386" max="5386" width="10" style="809" bestFit="1" customWidth="1"/>
    <col min="5387" max="5388" width="13.7109375" style="809" bestFit="1" customWidth="1"/>
    <col min="5389" max="5389" width="10.7109375" style="809" customWidth="1"/>
    <col min="5390" max="5390" width="9.140625" style="809"/>
    <col min="5391" max="5392" width="9.28515625" style="809" bestFit="1" customWidth="1"/>
    <col min="5393" max="5634" width="9.140625" style="809"/>
    <col min="5635" max="5635" width="2.85546875" style="809" customWidth="1"/>
    <col min="5636" max="5636" width="49.85546875" style="809" customWidth="1"/>
    <col min="5637" max="5638" width="13.7109375" style="809" bestFit="1" customWidth="1"/>
    <col min="5639" max="5639" width="10.5703125" style="809" customWidth="1"/>
    <col min="5640" max="5641" width="9.42578125" style="809" bestFit="1" customWidth="1"/>
    <col min="5642" max="5642" width="10" style="809" bestFit="1" customWidth="1"/>
    <col min="5643" max="5644" width="13.7109375" style="809" bestFit="1" customWidth="1"/>
    <col min="5645" max="5645" width="10.7109375" style="809" customWidth="1"/>
    <col min="5646" max="5646" width="9.140625" style="809"/>
    <col min="5647" max="5648" width="9.28515625" style="809" bestFit="1" customWidth="1"/>
    <col min="5649" max="5890" width="9.140625" style="809"/>
    <col min="5891" max="5891" width="2.85546875" style="809" customWidth="1"/>
    <col min="5892" max="5892" width="49.85546875" style="809" customWidth="1"/>
    <col min="5893" max="5894" width="13.7109375" style="809" bestFit="1" customWidth="1"/>
    <col min="5895" max="5895" width="10.5703125" style="809" customWidth="1"/>
    <col min="5896" max="5897" width="9.42578125" style="809" bestFit="1" customWidth="1"/>
    <col min="5898" max="5898" width="10" style="809" bestFit="1" customWidth="1"/>
    <col min="5899" max="5900" width="13.7109375" style="809" bestFit="1" customWidth="1"/>
    <col min="5901" max="5901" width="10.7109375" style="809" customWidth="1"/>
    <col min="5902" max="5902" width="9.140625" style="809"/>
    <col min="5903" max="5904" width="9.28515625" style="809" bestFit="1" customWidth="1"/>
    <col min="5905" max="6146" width="9.140625" style="809"/>
    <col min="6147" max="6147" width="2.85546875" style="809" customWidth="1"/>
    <col min="6148" max="6148" width="49.85546875" style="809" customWidth="1"/>
    <col min="6149" max="6150" width="13.7109375" style="809" bestFit="1" customWidth="1"/>
    <col min="6151" max="6151" width="10.5703125" style="809" customWidth="1"/>
    <col min="6152" max="6153" width="9.42578125" style="809" bestFit="1" customWidth="1"/>
    <col min="6154" max="6154" width="10" style="809" bestFit="1" customWidth="1"/>
    <col min="6155" max="6156" width="13.7109375" style="809" bestFit="1" customWidth="1"/>
    <col min="6157" max="6157" width="10.7109375" style="809" customWidth="1"/>
    <col min="6158" max="6158" width="9.140625" style="809"/>
    <col min="6159" max="6160" width="9.28515625" style="809" bestFit="1" customWidth="1"/>
    <col min="6161" max="6402" width="9.140625" style="809"/>
    <col min="6403" max="6403" width="2.85546875" style="809" customWidth="1"/>
    <col min="6404" max="6404" width="49.85546875" style="809" customWidth="1"/>
    <col min="6405" max="6406" width="13.7109375" style="809" bestFit="1" customWidth="1"/>
    <col min="6407" max="6407" width="10.5703125" style="809" customWidth="1"/>
    <col min="6408" max="6409" width="9.42578125" style="809" bestFit="1" customWidth="1"/>
    <col min="6410" max="6410" width="10" style="809" bestFit="1" customWidth="1"/>
    <col min="6411" max="6412" width="13.7109375" style="809" bestFit="1" customWidth="1"/>
    <col min="6413" max="6413" width="10.7109375" style="809" customWidth="1"/>
    <col min="6414" max="6414" width="9.140625" style="809"/>
    <col min="6415" max="6416" width="9.28515625" style="809" bestFit="1" customWidth="1"/>
    <col min="6417" max="6658" width="9.140625" style="809"/>
    <col min="6659" max="6659" width="2.85546875" style="809" customWidth="1"/>
    <col min="6660" max="6660" width="49.85546875" style="809" customWidth="1"/>
    <col min="6661" max="6662" width="13.7109375" style="809" bestFit="1" customWidth="1"/>
    <col min="6663" max="6663" width="10.5703125" style="809" customWidth="1"/>
    <col min="6664" max="6665" width="9.42578125" style="809" bestFit="1" customWidth="1"/>
    <col min="6666" max="6666" width="10" style="809" bestFit="1" customWidth="1"/>
    <col min="6667" max="6668" width="13.7109375" style="809" bestFit="1" customWidth="1"/>
    <col min="6669" max="6669" width="10.7109375" style="809" customWidth="1"/>
    <col min="6670" max="6670" width="9.140625" style="809"/>
    <col min="6671" max="6672" width="9.28515625" style="809" bestFit="1" customWidth="1"/>
    <col min="6673" max="6914" width="9.140625" style="809"/>
    <col min="6915" max="6915" width="2.85546875" style="809" customWidth="1"/>
    <col min="6916" max="6916" width="49.85546875" style="809" customWidth="1"/>
    <col min="6917" max="6918" width="13.7109375" style="809" bestFit="1" customWidth="1"/>
    <col min="6919" max="6919" width="10.5703125" style="809" customWidth="1"/>
    <col min="6920" max="6921" width="9.42578125" style="809" bestFit="1" customWidth="1"/>
    <col min="6922" max="6922" width="10" style="809" bestFit="1" customWidth="1"/>
    <col min="6923" max="6924" width="13.7109375" style="809" bestFit="1" customWidth="1"/>
    <col min="6925" max="6925" width="10.7109375" style="809" customWidth="1"/>
    <col min="6926" max="6926" width="9.140625" style="809"/>
    <col min="6927" max="6928" width="9.28515625" style="809" bestFit="1" customWidth="1"/>
    <col min="6929" max="7170" width="9.140625" style="809"/>
    <col min="7171" max="7171" width="2.85546875" style="809" customWidth="1"/>
    <col min="7172" max="7172" width="49.85546875" style="809" customWidth="1"/>
    <col min="7173" max="7174" width="13.7109375" style="809" bestFit="1" customWidth="1"/>
    <col min="7175" max="7175" width="10.5703125" style="809" customWidth="1"/>
    <col min="7176" max="7177" width="9.42578125" style="809" bestFit="1" customWidth="1"/>
    <col min="7178" max="7178" width="10" style="809" bestFit="1" customWidth="1"/>
    <col min="7179" max="7180" width="13.7109375" style="809" bestFit="1" customWidth="1"/>
    <col min="7181" max="7181" width="10.7109375" style="809" customWidth="1"/>
    <col min="7182" max="7182" width="9.140625" style="809"/>
    <col min="7183" max="7184" width="9.28515625" style="809" bestFit="1" customWidth="1"/>
    <col min="7185" max="7426" width="9.140625" style="809"/>
    <col min="7427" max="7427" width="2.85546875" style="809" customWidth="1"/>
    <col min="7428" max="7428" width="49.85546875" style="809" customWidth="1"/>
    <col min="7429" max="7430" width="13.7109375" style="809" bestFit="1" customWidth="1"/>
    <col min="7431" max="7431" width="10.5703125" style="809" customWidth="1"/>
    <col min="7432" max="7433" width="9.42578125" style="809" bestFit="1" customWidth="1"/>
    <col min="7434" max="7434" width="10" style="809" bestFit="1" customWidth="1"/>
    <col min="7435" max="7436" width="13.7109375" style="809" bestFit="1" customWidth="1"/>
    <col min="7437" max="7437" width="10.7109375" style="809" customWidth="1"/>
    <col min="7438" max="7438" width="9.140625" style="809"/>
    <col min="7439" max="7440" width="9.28515625" style="809" bestFit="1" customWidth="1"/>
    <col min="7441" max="7682" width="9.140625" style="809"/>
    <col min="7683" max="7683" width="2.85546875" style="809" customWidth="1"/>
    <col min="7684" max="7684" width="49.85546875" style="809" customWidth="1"/>
    <col min="7685" max="7686" width="13.7109375" style="809" bestFit="1" customWidth="1"/>
    <col min="7687" max="7687" width="10.5703125" style="809" customWidth="1"/>
    <col min="7688" max="7689" width="9.42578125" style="809" bestFit="1" customWidth="1"/>
    <col min="7690" max="7690" width="10" style="809" bestFit="1" customWidth="1"/>
    <col min="7691" max="7692" width="13.7109375" style="809" bestFit="1" customWidth="1"/>
    <col min="7693" max="7693" width="10.7109375" style="809" customWidth="1"/>
    <col min="7694" max="7694" width="9.140625" style="809"/>
    <col min="7695" max="7696" width="9.28515625" style="809" bestFit="1" customWidth="1"/>
    <col min="7697" max="7938" width="9.140625" style="809"/>
    <col min="7939" max="7939" width="2.85546875" style="809" customWidth="1"/>
    <col min="7940" max="7940" width="49.85546875" style="809" customWidth="1"/>
    <col min="7941" max="7942" width="13.7109375" style="809" bestFit="1" customWidth="1"/>
    <col min="7943" max="7943" width="10.5703125" style="809" customWidth="1"/>
    <col min="7944" max="7945" width="9.42578125" style="809" bestFit="1" customWidth="1"/>
    <col min="7946" max="7946" width="10" style="809" bestFit="1" customWidth="1"/>
    <col min="7947" max="7948" width="13.7109375" style="809" bestFit="1" customWidth="1"/>
    <col min="7949" max="7949" width="10.7109375" style="809" customWidth="1"/>
    <col min="7950" max="7950" width="9.140625" style="809"/>
    <col min="7951" max="7952" width="9.28515625" style="809" bestFit="1" customWidth="1"/>
    <col min="7953" max="8194" width="9.140625" style="809"/>
    <col min="8195" max="8195" width="2.85546875" style="809" customWidth="1"/>
    <col min="8196" max="8196" width="49.85546875" style="809" customWidth="1"/>
    <col min="8197" max="8198" width="13.7109375" style="809" bestFit="1" customWidth="1"/>
    <col min="8199" max="8199" width="10.5703125" style="809" customWidth="1"/>
    <col min="8200" max="8201" width="9.42578125" style="809" bestFit="1" customWidth="1"/>
    <col min="8202" max="8202" width="10" style="809" bestFit="1" customWidth="1"/>
    <col min="8203" max="8204" width="13.7109375" style="809" bestFit="1" customWidth="1"/>
    <col min="8205" max="8205" width="10.7109375" style="809" customWidth="1"/>
    <col min="8206" max="8206" width="9.140625" style="809"/>
    <col min="8207" max="8208" width="9.28515625" style="809" bestFit="1" customWidth="1"/>
    <col min="8209" max="8450" width="9.140625" style="809"/>
    <col min="8451" max="8451" width="2.85546875" style="809" customWidth="1"/>
    <col min="8452" max="8452" width="49.85546875" style="809" customWidth="1"/>
    <col min="8453" max="8454" width="13.7109375" style="809" bestFit="1" customWidth="1"/>
    <col min="8455" max="8455" width="10.5703125" style="809" customWidth="1"/>
    <col min="8456" max="8457" width="9.42578125" style="809" bestFit="1" customWidth="1"/>
    <col min="8458" max="8458" width="10" style="809" bestFit="1" customWidth="1"/>
    <col min="8459" max="8460" width="13.7109375" style="809" bestFit="1" customWidth="1"/>
    <col min="8461" max="8461" width="10.7109375" style="809" customWidth="1"/>
    <col min="8462" max="8462" width="9.140625" style="809"/>
    <col min="8463" max="8464" width="9.28515625" style="809" bestFit="1" customWidth="1"/>
    <col min="8465" max="8706" width="9.140625" style="809"/>
    <col min="8707" max="8707" width="2.85546875" style="809" customWidth="1"/>
    <col min="8708" max="8708" width="49.85546875" style="809" customWidth="1"/>
    <col min="8709" max="8710" width="13.7109375" style="809" bestFit="1" customWidth="1"/>
    <col min="8711" max="8711" width="10.5703125" style="809" customWidth="1"/>
    <col min="8712" max="8713" width="9.42578125" style="809" bestFit="1" customWidth="1"/>
    <col min="8714" max="8714" width="10" style="809" bestFit="1" customWidth="1"/>
    <col min="8715" max="8716" width="13.7109375" style="809" bestFit="1" customWidth="1"/>
    <col min="8717" max="8717" width="10.7109375" style="809" customWidth="1"/>
    <col min="8718" max="8718" width="9.140625" style="809"/>
    <col min="8719" max="8720" width="9.28515625" style="809" bestFit="1" customWidth="1"/>
    <col min="8721" max="8962" width="9.140625" style="809"/>
    <col min="8963" max="8963" width="2.85546875" style="809" customWidth="1"/>
    <col min="8964" max="8964" width="49.85546875" style="809" customWidth="1"/>
    <col min="8965" max="8966" width="13.7109375" style="809" bestFit="1" customWidth="1"/>
    <col min="8967" max="8967" width="10.5703125" style="809" customWidth="1"/>
    <col min="8968" max="8969" width="9.42578125" style="809" bestFit="1" customWidth="1"/>
    <col min="8970" max="8970" width="10" style="809" bestFit="1" customWidth="1"/>
    <col min="8971" max="8972" width="13.7109375" style="809" bestFit="1" customWidth="1"/>
    <col min="8973" max="8973" width="10.7109375" style="809" customWidth="1"/>
    <col min="8974" max="8974" width="9.140625" style="809"/>
    <col min="8975" max="8976" width="9.28515625" style="809" bestFit="1" customWidth="1"/>
    <col min="8977" max="9218" width="9.140625" style="809"/>
    <col min="9219" max="9219" width="2.85546875" style="809" customWidth="1"/>
    <col min="9220" max="9220" width="49.85546875" style="809" customWidth="1"/>
    <col min="9221" max="9222" width="13.7109375" style="809" bestFit="1" customWidth="1"/>
    <col min="9223" max="9223" width="10.5703125" style="809" customWidth="1"/>
    <col min="9224" max="9225" width="9.42578125" style="809" bestFit="1" customWidth="1"/>
    <col min="9226" max="9226" width="10" style="809" bestFit="1" customWidth="1"/>
    <col min="9227" max="9228" width="13.7109375" style="809" bestFit="1" customWidth="1"/>
    <col min="9229" max="9229" width="10.7109375" style="809" customWidth="1"/>
    <col min="9230" max="9230" width="9.140625" style="809"/>
    <col min="9231" max="9232" width="9.28515625" style="809" bestFit="1" customWidth="1"/>
    <col min="9233" max="9474" width="9.140625" style="809"/>
    <col min="9475" max="9475" width="2.85546875" style="809" customWidth="1"/>
    <col min="9476" max="9476" width="49.85546875" style="809" customWidth="1"/>
    <col min="9477" max="9478" width="13.7109375" style="809" bestFit="1" customWidth="1"/>
    <col min="9479" max="9479" width="10.5703125" style="809" customWidth="1"/>
    <col min="9480" max="9481" width="9.42578125" style="809" bestFit="1" customWidth="1"/>
    <col min="9482" max="9482" width="10" style="809" bestFit="1" customWidth="1"/>
    <col min="9483" max="9484" width="13.7109375" style="809" bestFit="1" customWidth="1"/>
    <col min="9485" max="9485" width="10.7109375" style="809" customWidth="1"/>
    <col min="9486" max="9486" width="9.140625" style="809"/>
    <col min="9487" max="9488" width="9.28515625" style="809" bestFit="1" customWidth="1"/>
    <col min="9489" max="9730" width="9.140625" style="809"/>
    <col min="9731" max="9731" width="2.85546875" style="809" customWidth="1"/>
    <col min="9732" max="9732" width="49.85546875" style="809" customWidth="1"/>
    <col min="9733" max="9734" width="13.7109375" style="809" bestFit="1" customWidth="1"/>
    <col min="9735" max="9735" width="10.5703125" style="809" customWidth="1"/>
    <col min="9736" max="9737" width="9.42578125" style="809" bestFit="1" customWidth="1"/>
    <col min="9738" max="9738" width="10" style="809" bestFit="1" customWidth="1"/>
    <col min="9739" max="9740" width="13.7109375" style="809" bestFit="1" customWidth="1"/>
    <col min="9741" max="9741" width="10.7109375" style="809" customWidth="1"/>
    <col min="9742" max="9742" width="9.140625" style="809"/>
    <col min="9743" max="9744" width="9.28515625" style="809" bestFit="1" customWidth="1"/>
    <col min="9745" max="9986" width="9.140625" style="809"/>
    <col min="9987" max="9987" width="2.85546875" style="809" customWidth="1"/>
    <col min="9988" max="9988" width="49.85546875" style="809" customWidth="1"/>
    <col min="9989" max="9990" width="13.7109375" style="809" bestFit="1" customWidth="1"/>
    <col min="9991" max="9991" width="10.5703125" style="809" customWidth="1"/>
    <col min="9992" max="9993" width="9.42578125" style="809" bestFit="1" customWidth="1"/>
    <col min="9994" max="9994" width="10" style="809" bestFit="1" customWidth="1"/>
    <col min="9995" max="9996" width="13.7109375" style="809" bestFit="1" customWidth="1"/>
    <col min="9997" max="9997" width="10.7109375" style="809" customWidth="1"/>
    <col min="9998" max="9998" width="9.140625" style="809"/>
    <col min="9999" max="10000" width="9.28515625" style="809" bestFit="1" customWidth="1"/>
    <col min="10001" max="10242" width="9.140625" style="809"/>
    <col min="10243" max="10243" width="2.85546875" style="809" customWidth="1"/>
    <col min="10244" max="10244" width="49.85546875" style="809" customWidth="1"/>
    <col min="10245" max="10246" width="13.7109375" style="809" bestFit="1" customWidth="1"/>
    <col min="10247" max="10247" width="10.5703125" style="809" customWidth="1"/>
    <col min="10248" max="10249" width="9.42578125" style="809" bestFit="1" customWidth="1"/>
    <col min="10250" max="10250" width="10" style="809" bestFit="1" customWidth="1"/>
    <col min="10251" max="10252" width="13.7109375" style="809" bestFit="1" customWidth="1"/>
    <col min="10253" max="10253" width="10.7109375" style="809" customWidth="1"/>
    <col min="10254" max="10254" width="9.140625" style="809"/>
    <col min="10255" max="10256" width="9.28515625" style="809" bestFit="1" customWidth="1"/>
    <col min="10257" max="10498" width="9.140625" style="809"/>
    <col min="10499" max="10499" width="2.85546875" style="809" customWidth="1"/>
    <col min="10500" max="10500" width="49.85546875" style="809" customWidth="1"/>
    <col min="10501" max="10502" width="13.7109375" style="809" bestFit="1" customWidth="1"/>
    <col min="10503" max="10503" width="10.5703125" style="809" customWidth="1"/>
    <col min="10504" max="10505" width="9.42578125" style="809" bestFit="1" customWidth="1"/>
    <col min="10506" max="10506" width="10" style="809" bestFit="1" customWidth="1"/>
    <col min="10507" max="10508" width="13.7109375" style="809" bestFit="1" customWidth="1"/>
    <col min="10509" max="10509" width="10.7109375" style="809" customWidth="1"/>
    <col min="10510" max="10510" width="9.140625" style="809"/>
    <col min="10511" max="10512" width="9.28515625" style="809" bestFit="1" customWidth="1"/>
    <col min="10513" max="10754" width="9.140625" style="809"/>
    <col min="10755" max="10755" width="2.85546875" style="809" customWidth="1"/>
    <col min="10756" max="10756" width="49.85546875" style="809" customWidth="1"/>
    <col min="10757" max="10758" width="13.7109375" style="809" bestFit="1" customWidth="1"/>
    <col min="10759" max="10759" width="10.5703125" style="809" customWidth="1"/>
    <col min="10760" max="10761" width="9.42578125" style="809" bestFit="1" customWidth="1"/>
    <col min="10762" max="10762" width="10" style="809" bestFit="1" customWidth="1"/>
    <col min="10763" max="10764" width="13.7109375" style="809" bestFit="1" customWidth="1"/>
    <col min="10765" max="10765" width="10.7109375" style="809" customWidth="1"/>
    <col min="10766" max="10766" width="9.140625" style="809"/>
    <col min="10767" max="10768" width="9.28515625" style="809" bestFit="1" customWidth="1"/>
    <col min="10769" max="11010" width="9.140625" style="809"/>
    <col min="11011" max="11011" width="2.85546875" style="809" customWidth="1"/>
    <col min="11012" max="11012" width="49.85546875" style="809" customWidth="1"/>
    <col min="11013" max="11014" width="13.7109375" style="809" bestFit="1" customWidth="1"/>
    <col min="11015" max="11015" width="10.5703125" style="809" customWidth="1"/>
    <col min="11016" max="11017" width="9.42578125" style="809" bestFit="1" customWidth="1"/>
    <col min="11018" max="11018" width="10" style="809" bestFit="1" customWidth="1"/>
    <col min="11019" max="11020" width="13.7109375" style="809" bestFit="1" customWidth="1"/>
    <col min="11021" max="11021" width="10.7109375" style="809" customWidth="1"/>
    <col min="11022" max="11022" width="9.140625" style="809"/>
    <col min="11023" max="11024" width="9.28515625" style="809" bestFit="1" customWidth="1"/>
    <col min="11025" max="11266" width="9.140625" style="809"/>
    <col min="11267" max="11267" width="2.85546875" style="809" customWidth="1"/>
    <col min="11268" max="11268" width="49.85546875" style="809" customWidth="1"/>
    <col min="11269" max="11270" width="13.7109375" style="809" bestFit="1" customWidth="1"/>
    <col min="11271" max="11271" width="10.5703125" style="809" customWidth="1"/>
    <col min="11272" max="11273" width="9.42578125" style="809" bestFit="1" customWidth="1"/>
    <col min="11274" max="11274" width="10" style="809" bestFit="1" customWidth="1"/>
    <col min="11275" max="11276" width="13.7109375" style="809" bestFit="1" customWidth="1"/>
    <col min="11277" max="11277" width="10.7109375" style="809" customWidth="1"/>
    <col min="11278" max="11278" width="9.140625" style="809"/>
    <col min="11279" max="11280" width="9.28515625" style="809" bestFit="1" customWidth="1"/>
    <col min="11281" max="11522" width="9.140625" style="809"/>
    <col min="11523" max="11523" width="2.85546875" style="809" customWidth="1"/>
    <col min="11524" max="11524" width="49.85546875" style="809" customWidth="1"/>
    <col min="11525" max="11526" width="13.7109375" style="809" bestFit="1" customWidth="1"/>
    <col min="11527" max="11527" width="10.5703125" style="809" customWidth="1"/>
    <col min="11528" max="11529" width="9.42578125" style="809" bestFit="1" customWidth="1"/>
    <col min="11530" max="11530" width="10" style="809" bestFit="1" customWidth="1"/>
    <col min="11531" max="11532" width="13.7109375" style="809" bestFit="1" customWidth="1"/>
    <col min="11533" max="11533" width="10.7109375" style="809" customWidth="1"/>
    <col min="11534" max="11534" width="9.140625" style="809"/>
    <col min="11535" max="11536" width="9.28515625" style="809" bestFit="1" customWidth="1"/>
    <col min="11537" max="11778" width="9.140625" style="809"/>
    <col min="11779" max="11779" width="2.85546875" style="809" customWidth="1"/>
    <col min="11780" max="11780" width="49.85546875" style="809" customWidth="1"/>
    <col min="11781" max="11782" width="13.7109375" style="809" bestFit="1" customWidth="1"/>
    <col min="11783" max="11783" width="10.5703125" style="809" customWidth="1"/>
    <col min="11784" max="11785" width="9.42578125" style="809" bestFit="1" customWidth="1"/>
    <col min="11786" max="11786" width="10" style="809" bestFit="1" customWidth="1"/>
    <col min="11787" max="11788" width="13.7109375" style="809" bestFit="1" customWidth="1"/>
    <col min="11789" max="11789" width="10.7109375" style="809" customWidth="1"/>
    <col min="11790" max="11790" width="9.140625" style="809"/>
    <col min="11791" max="11792" width="9.28515625" style="809" bestFit="1" customWidth="1"/>
    <col min="11793" max="12034" width="9.140625" style="809"/>
    <col min="12035" max="12035" width="2.85546875" style="809" customWidth="1"/>
    <col min="12036" max="12036" width="49.85546875" style="809" customWidth="1"/>
    <col min="12037" max="12038" width="13.7109375" style="809" bestFit="1" customWidth="1"/>
    <col min="12039" max="12039" width="10.5703125" style="809" customWidth="1"/>
    <col min="12040" max="12041" width="9.42578125" style="809" bestFit="1" customWidth="1"/>
    <col min="12042" max="12042" width="10" style="809" bestFit="1" customWidth="1"/>
    <col min="12043" max="12044" width="13.7109375" style="809" bestFit="1" customWidth="1"/>
    <col min="12045" max="12045" width="10.7109375" style="809" customWidth="1"/>
    <col min="12046" max="12046" width="9.140625" style="809"/>
    <col min="12047" max="12048" width="9.28515625" style="809" bestFit="1" customWidth="1"/>
    <col min="12049" max="12290" width="9.140625" style="809"/>
    <col min="12291" max="12291" width="2.85546875" style="809" customWidth="1"/>
    <col min="12292" max="12292" width="49.85546875" style="809" customWidth="1"/>
    <col min="12293" max="12294" width="13.7109375" style="809" bestFit="1" customWidth="1"/>
    <col min="12295" max="12295" width="10.5703125" style="809" customWidth="1"/>
    <col min="12296" max="12297" width="9.42578125" style="809" bestFit="1" customWidth="1"/>
    <col min="12298" max="12298" width="10" style="809" bestFit="1" customWidth="1"/>
    <col min="12299" max="12300" width="13.7109375" style="809" bestFit="1" customWidth="1"/>
    <col min="12301" max="12301" width="10.7109375" style="809" customWidth="1"/>
    <col min="12302" max="12302" width="9.140625" style="809"/>
    <col min="12303" max="12304" width="9.28515625" style="809" bestFit="1" customWidth="1"/>
    <col min="12305" max="12546" width="9.140625" style="809"/>
    <col min="12547" max="12547" width="2.85546875" style="809" customWidth="1"/>
    <col min="12548" max="12548" width="49.85546875" style="809" customWidth="1"/>
    <col min="12549" max="12550" width="13.7109375" style="809" bestFit="1" customWidth="1"/>
    <col min="12551" max="12551" width="10.5703125" style="809" customWidth="1"/>
    <col min="12552" max="12553" width="9.42578125" style="809" bestFit="1" customWidth="1"/>
    <col min="12554" max="12554" width="10" style="809" bestFit="1" customWidth="1"/>
    <col min="12555" max="12556" width="13.7109375" style="809" bestFit="1" customWidth="1"/>
    <col min="12557" max="12557" width="10.7109375" style="809" customWidth="1"/>
    <col min="12558" max="12558" width="9.140625" style="809"/>
    <col min="12559" max="12560" width="9.28515625" style="809" bestFit="1" customWidth="1"/>
    <col min="12561" max="12802" width="9.140625" style="809"/>
    <col min="12803" max="12803" width="2.85546875" style="809" customWidth="1"/>
    <col min="12804" max="12804" width="49.85546875" style="809" customWidth="1"/>
    <col min="12805" max="12806" width="13.7109375" style="809" bestFit="1" customWidth="1"/>
    <col min="12807" max="12807" width="10.5703125" style="809" customWidth="1"/>
    <col min="12808" max="12809" width="9.42578125" style="809" bestFit="1" customWidth="1"/>
    <col min="12810" max="12810" width="10" style="809" bestFit="1" customWidth="1"/>
    <col min="12811" max="12812" width="13.7109375" style="809" bestFit="1" customWidth="1"/>
    <col min="12813" max="12813" width="10.7109375" style="809" customWidth="1"/>
    <col min="12814" max="12814" width="9.140625" style="809"/>
    <col min="12815" max="12816" width="9.28515625" style="809" bestFit="1" customWidth="1"/>
    <col min="12817" max="13058" width="9.140625" style="809"/>
    <col min="13059" max="13059" width="2.85546875" style="809" customWidth="1"/>
    <col min="13060" max="13060" width="49.85546875" style="809" customWidth="1"/>
    <col min="13061" max="13062" width="13.7109375" style="809" bestFit="1" customWidth="1"/>
    <col min="13063" max="13063" width="10.5703125" style="809" customWidth="1"/>
    <col min="13064" max="13065" width="9.42578125" style="809" bestFit="1" customWidth="1"/>
    <col min="13066" max="13066" width="10" style="809" bestFit="1" customWidth="1"/>
    <col min="13067" max="13068" width="13.7109375" style="809" bestFit="1" customWidth="1"/>
    <col min="13069" max="13069" width="10.7109375" style="809" customWidth="1"/>
    <col min="13070" max="13070" width="9.140625" style="809"/>
    <col min="13071" max="13072" width="9.28515625" style="809" bestFit="1" customWidth="1"/>
    <col min="13073" max="13314" width="9.140625" style="809"/>
    <col min="13315" max="13315" width="2.85546875" style="809" customWidth="1"/>
    <col min="13316" max="13316" width="49.85546875" style="809" customWidth="1"/>
    <col min="13317" max="13318" width="13.7109375" style="809" bestFit="1" customWidth="1"/>
    <col min="13319" max="13319" width="10.5703125" style="809" customWidth="1"/>
    <col min="13320" max="13321" width="9.42578125" style="809" bestFit="1" customWidth="1"/>
    <col min="13322" max="13322" width="10" style="809" bestFit="1" customWidth="1"/>
    <col min="13323" max="13324" width="13.7109375" style="809" bestFit="1" customWidth="1"/>
    <col min="13325" max="13325" width="10.7109375" style="809" customWidth="1"/>
    <col min="13326" max="13326" width="9.140625" style="809"/>
    <col min="13327" max="13328" width="9.28515625" style="809" bestFit="1" customWidth="1"/>
    <col min="13329" max="13570" width="9.140625" style="809"/>
    <col min="13571" max="13571" width="2.85546875" style="809" customWidth="1"/>
    <col min="13572" max="13572" width="49.85546875" style="809" customWidth="1"/>
    <col min="13573" max="13574" width="13.7109375" style="809" bestFit="1" customWidth="1"/>
    <col min="13575" max="13575" width="10.5703125" style="809" customWidth="1"/>
    <col min="13576" max="13577" width="9.42578125" style="809" bestFit="1" customWidth="1"/>
    <col min="13578" max="13578" width="10" style="809" bestFit="1" customWidth="1"/>
    <col min="13579" max="13580" width="13.7109375" style="809" bestFit="1" customWidth="1"/>
    <col min="13581" max="13581" width="10.7109375" style="809" customWidth="1"/>
    <col min="13582" max="13582" width="9.140625" style="809"/>
    <col min="13583" max="13584" width="9.28515625" style="809" bestFit="1" customWidth="1"/>
    <col min="13585" max="13826" width="9.140625" style="809"/>
    <col min="13827" max="13827" width="2.85546875" style="809" customWidth="1"/>
    <col min="13828" max="13828" width="49.85546875" style="809" customWidth="1"/>
    <col min="13829" max="13830" width="13.7109375" style="809" bestFit="1" customWidth="1"/>
    <col min="13831" max="13831" width="10.5703125" style="809" customWidth="1"/>
    <col min="13832" max="13833" width="9.42578125" style="809" bestFit="1" customWidth="1"/>
    <col min="13834" max="13834" width="10" style="809" bestFit="1" customWidth="1"/>
    <col min="13835" max="13836" width="13.7109375" style="809" bestFit="1" customWidth="1"/>
    <col min="13837" max="13837" width="10.7109375" style="809" customWidth="1"/>
    <col min="13838" max="13838" width="9.140625" style="809"/>
    <col min="13839" max="13840" width="9.28515625" style="809" bestFit="1" customWidth="1"/>
    <col min="13841" max="14082" width="9.140625" style="809"/>
    <col min="14083" max="14083" width="2.85546875" style="809" customWidth="1"/>
    <col min="14084" max="14084" width="49.85546875" style="809" customWidth="1"/>
    <col min="14085" max="14086" width="13.7109375" style="809" bestFit="1" customWidth="1"/>
    <col min="14087" max="14087" width="10.5703125" style="809" customWidth="1"/>
    <col min="14088" max="14089" width="9.42578125" style="809" bestFit="1" customWidth="1"/>
    <col min="14090" max="14090" width="10" style="809" bestFit="1" customWidth="1"/>
    <col min="14091" max="14092" width="13.7109375" style="809" bestFit="1" customWidth="1"/>
    <col min="14093" max="14093" width="10.7109375" style="809" customWidth="1"/>
    <col min="14094" max="14094" width="9.140625" style="809"/>
    <col min="14095" max="14096" width="9.28515625" style="809" bestFit="1" customWidth="1"/>
    <col min="14097" max="14338" width="9.140625" style="809"/>
    <col min="14339" max="14339" width="2.85546875" style="809" customWidth="1"/>
    <col min="14340" max="14340" width="49.85546875" style="809" customWidth="1"/>
    <col min="14341" max="14342" width="13.7109375" style="809" bestFit="1" customWidth="1"/>
    <col min="14343" max="14343" width="10.5703125" style="809" customWidth="1"/>
    <col min="14344" max="14345" width="9.42578125" style="809" bestFit="1" customWidth="1"/>
    <col min="14346" max="14346" width="10" style="809" bestFit="1" customWidth="1"/>
    <col min="14347" max="14348" width="13.7109375" style="809" bestFit="1" customWidth="1"/>
    <col min="14349" max="14349" width="10.7109375" style="809" customWidth="1"/>
    <col min="14350" max="14350" width="9.140625" style="809"/>
    <col min="14351" max="14352" width="9.28515625" style="809" bestFit="1" customWidth="1"/>
    <col min="14353" max="14594" width="9.140625" style="809"/>
    <col min="14595" max="14595" width="2.85546875" style="809" customWidth="1"/>
    <col min="14596" max="14596" width="49.85546875" style="809" customWidth="1"/>
    <col min="14597" max="14598" width="13.7109375" style="809" bestFit="1" customWidth="1"/>
    <col min="14599" max="14599" width="10.5703125" style="809" customWidth="1"/>
    <col min="14600" max="14601" width="9.42578125" style="809" bestFit="1" customWidth="1"/>
    <col min="14602" max="14602" width="10" style="809" bestFit="1" customWidth="1"/>
    <col min="14603" max="14604" width="13.7109375" style="809" bestFit="1" customWidth="1"/>
    <col min="14605" max="14605" width="10.7109375" style="809" customWidth="1"/>
    <col min="14606" max="14606" width="9.140625" style="809"/>
    <col min="14607" max="14608" width="9.28515625" style="809" bestFit="1" customWidth="1"/>
    <col min="14609" max="14850" width="9.140625" style="809"/>
    <col min="14851" max="14851" width="2.85546875" style="809" customWidth="1"/>
    <col min="14852" max="14852" width="49.85546875" style="809" customWidth="1"/>
    <col min="14853" max="14854" width="13.7109375" style="809" bestFit="1" customWidth="1"/>
    <col min="14855" max="14855" width="10.5703125" style="809" customWidth="1"/>
    <col min="14856" max="14857" width="9.42578125" style="809" bestFit="1" customWidth="1"/>
    <col min="14858" max="14858" width="10" style="809" bestFit="1" customWidth="1"/>
    <col min="14859" max="14860" width="13.7109375" style="809" bestFit="1" customWidth="1"/>
    <col min="14861" max="14861" width="10.7109375" style="809" customWidth="1"/>
    <col min="14862" max="14862" width="9.140625" style="809"/>
    <col min="14863" max="14864" width="9.28515625" style="809" bestFit="1" customWidth="1"/>
    <col min="14865" max="15106" width="9.140625" style="809"/>
    <col min="15107" max="15107" width="2.85546875" style="809" customWidth="1"/>
    <col min="15108" max="15108" width="49.85546875" style="809" customWidth="1"/>
    <col min="15109" max="15110" width="13.7109375" style="809" bestFit="1" customWidth="1"/>
    <col min="15111" max="15111" width="10.5703125" style="809" customWidth="1"/>
    <col min="15112" max="15113" width="9.42578125" style="809" bestFit="1" customWidth="1"/>
    <col min="15114" max="15114" width="10" style="809" bestFit="1" customWidth="1"/>
    <col min="15115" max="15116" width="13.7109375" style="809" bestFit="1" customWidth="1"/>
    <col min="15117" max="15117" width="10.7109375" style="809" customWidth="1"/>
    <col min="15118" max="15118" width="9.140625" style="809"/>
    <col min="15119" max="15120" width="9.28515625" style="809" bestFit="1" customWidth="1"/>
    <col min="15121" max="15362" width="9.140625" style="809"/>
    <col min="15363" max="15363" width="2.85546875" style="809" customWidth="1"/>
    <col min="15364" max="15364" width="49.85546875" style="809" customWidth="1"/>
    <col min="15365" max="15366" width="13.7109375" style="809" bestFit="1" customWidth="1"/>
    <col min="15367" max="15367" width="10.5703125" style="809" customWidth="1"/>
    <col min="15368" max="15369" width="9.42578125" style="809" bestFit="1" customWidth="1"/>
    <col min="15370" max="15370" width="10" style="809" bestFit="1" customWidth="1"/>
    <col min="15371" max="15372" width="13.7109375" style="809" bestFit="1" customWidth="1"/>
    <col min="15373" max="15373" width="10.7109375" style="809" customWidth="1"/>
    <col min="15374" max="15374" width="9.140625" style="809"/>
    <col min="15375" max="15376" width="9.28515625" style="809" bestFit="1" customWidth="1"/>
    <col min="15377" max="15618" width="9.140625" style="809"/>
    <col min="15619" max="15619" width="2.85546875" style="809" customWidth="1"/>
    <col min="15620" max="15620" width="49.85546875" style="809" customWidth="1"/>
    <col min="15621" max="15622" width="13.7109375" style="809" bestFit="1" customWidth="1"/>
    <col min="15623" max="15623" width="10.5703125" style="809" customWidth="1"/>
    <col min="15624" max="15625" width="9.42578125" style="809" bestFit="1" customWidth="1"/>
    <col min="15626" max="15626" width="10" style="809" bestFit="1" customWidth="1"/>
    <col min="15627" max="15628" width="13.7109375" style="809" bestFit="1" customWidth="1"/>
    <col min="15629" max="15629" width="10.7109375" style="809" customWidth="1"/>
    <col min="15630" max="15630" width="9.140625" style="809"/>
    <col min="15631" max="15632" width="9.28515625" style="809" bestFit="1" customWidth="1"/>
    <col min="15633" max="15874" width="9.140625" style="809"/>
    <col min="15875" max="15875" width="2.85546875" style="809" customWidth="1"/>
    <col min="15876" max="15876" width="49.85546875" style="809" customWidth="1"/>
    <col min="15877" max="15878" width="13.7109375" style="809" bestFit="1" customWidth="1"/>
    <col min="15879" max="15879" width="10.5703125" style="809" customWidth="1"/>
    <col min="15880" max="15881" width="9.42578125" style="809" bestFit="1" customWidth="1"/>
    <col min="15882" max="15882" width="10" style="809" bestFit="1" customWidth="1"/>
    <col min="15883" max="15884" width="13.7109375" style="809" bestFit="1" customWidth="1"/>
    <col min="15885" max="15885" width="10.7109375" style="809" customWidth="1"/>
    <col min="15886" max="15886" width="9.140625" style="809"/>
    <col min="15887" max="15888" width="9.28515625" style="809" bestFit="1" customWidth="1"/>
    <col min="15889" max="16130" width="9.140625" style="809"/>
    <col min="16131" max="16131" width="2.85546875" style="809" customWidth="1"/>
    <col min="16132" max="16132" width="49.85546875" style="809" customWidth="1"/>
    <col min="16133" max="16134" width="13.7109375" style="809" bestFit="1" customWidth="1"/>
    <col min="16135" max="16135" width="10.5703125" style="809" customWidth="1"/>
    <col min="16136" max="16137" width="9.42578125" style="809" bestFit="1" customWidth="1"/>
    <col min="16138" max="16138" width="10" style="809" bestFit="1" customWidth="1"/>
    <col min="16139" max="16140" width="13.7109375" style="809" bestFit="1" customWidth="1"/>
    <col min="16141" max="16141" width="10.7109375" style="809" customWidth="1"/>
    <col min="16142" max="16142" width="9.140625" style="809"/>
    <col min="16143" max="16144" width="9.28515625" style="809" bestFit="1" customWidth="1"/>
    <col min="16145" max="16384" width="9.140625" style="809"/>
  </cols>
  <sheetData>
    <row r="1" spans="1:16" ht="15.75">
      <c r="A1" s="808" t="s">
        <v>70</v>
      </c>
      <c r="B1" s="808"/>
    </row>
    <row r="2" spans="1:16">
      <c r="A2" s="811" t="s">
        <v>635</v>
      </c>
      <c r="B2" s="811"/>
    </row>
    <row r="3" spans="1:16" ht="13.5" thickBot="1">
      <c r="D3" s="812"/>
      <c r="E3" s="812"/>
      <c r="F3" s="812"/>
      <c r="G3" s="812"/>
      <c r="H3" s="812"/>
      <c r="I3" s="812"/>
      <c r="J3" s="812"/>
      <c r="K3" s="812"/>
      <c r="L3" s="812"/>
      <c r="N3" s="942" t="s">
        <v>699</v>
      </c>
      <c r="O3" s="942" t="s">
        <v>700</v>
      </c>
      <c r="P3" s="942" t="s">
        <v>701</v>
      </c>
    </row>
    <row r="4" spans="1:16" ht="53.25" customHeight="1" thickBot="1">
      <c r="D4" s="971" t="s">
        <v>636</v>
      </c>
      <c r="E4" s="972"/>
      <c r="F4" s="973"/>
      <c r="G4" s="971" t="s">
        <v>637</v>
      </c>
      <c r="H4" s="972"/>
      <c r="I4" s="973"/>
      <c r="J4" s="974" t="s">
        <v>638</v>
      </c>
      <c r="K4" s="975"/>
      <c r="L4" s="976"/>
      <c r="N4" s="950" t="s">
        <v>698</v>
      </c>
      <c r="O4" s="951" t="s">
        <v>697</v>
      </c>
      <c r="P4" s="952"/>
    </row>
    <row r="5" spans="1:16">
      <c r="A5" s="813" t="s">
        <v>558</v>
      </c>
      <c r="B5" s="814"/>
      <c r="C5" s="814"/>
      <c r="D5" s="815">
        <v>54267.37556</v>
      </c>
      <c r="E5" s="816">
        <v>66476.56</v>
      </c>
      <c r="F5" s="817">
        <f>+D5-E5</f>
        <v>-12209.184439999997</v>
      </c>
      <c r="G5" s="815">
        <v>0</v>
      </c>
      <c r="H5" s="816">
        <v>0</v>
      </c>
      <c r="I5" s="817">
        <f>+G5-H5</f>
        <v>0</v>
      </c>
      <c r="J5" s="815">
        <f>D5+G5</f>
        <v>54267.37556</v>
      </c>
      <c r="K5" s="816">
        <f>E5+H5</f>
        <v>66476.56</v>
      </c>
      <c r="L5" s="817">
        <f>J5-K5</f>
        <v>-12209.184439999997</v>
      </c>
      <c r="N5" s="943"/>
      <c r="O5" s="871"/>
      <c r="P5" s="944"/>
    </row>
    <row r="6" spans="1:16">
      <c r="A6" s="818"/>
      <c r="B6" s="860"/>
      <c r="C6" s="819"/>
      <c r="D6" s="820"/>
      <c r="E6" s="821"/>
      <c r="F6" s="822"/>
      <c r="G6" s="820"/>
      <c r="H6" s="821"/>
      <c r="I6" s="822"/>
      <c r="J6" s="820"/>
      <c r="K6" s="821"/>
      <c r="L6" s="822"/>
      <c r="N6" s="943"/>
      <c r="O6" s="871"/>
      <c r="P6" s="944"/>
    </row>
    <row r="7" spans="1:16">
      <c r="A7" s="823" t="s">
        <v>639</v>
      </c>
      <c r="B7" s="911"/>
      <c r="C7" s="819"/>
      <c r="D7" s="820"/>
      <c r="E7" s="821"/>
      <c r="F7" s="822"/>
      <c r="G7" s="820"/>
      <c r="H7" s="821"/>
      <c r="I7" s="822"/>
      <c r="J7" s="820"/>
      <c r="K7" s="821"/>
      <c r="L7" s="822"/>
      <c r="N7" s="943"/>
      <c r="O7" s="871"/>
      <c r="P7" s="944"/>
    </row>
    <row r="8" spans="1:16">
      <c r="A8" s="818"/>
      <c r="B8" s="860"/>
      <c r="C8" s="819" t="s">
        <v>640</v>
      </c>
      <c r="D8" s="820">
        <v>69.968999999999994</v>
      </c>
      <c r="E8" s="821">
        <v>0</v>
      </c>
      <c r="F8" s="822">
        <f>D8-E8</f>
        <v>69.968999999999994</v>
      </c>
      <c r="G8" s="820">
        <v>0</v>
      </c>
      <c r="H8" s="821">
        <v>0</v>
      </c>
      <c r="I8" s="822">
        <f>G8-H8</f>
        <v>0</v>
      </c>
      <c r="J8" s="824">
        <f t="shared" ref="J8:K10" si="0">D8+G8</f>
        <v>69.968999999999994</v>
      </c>
      <c r="K8" s="825">
        <f t="shared" si="0"/>
        <v>0</v>
      </c>
      <c r="L8" s="822">
        <f>J8-K8</f>
        <v>69.968999999999994</v>
      </c>
      <c r="N8" s="943"/>
      <c r="O8" s="871"/>
      <c r="P8" s="945"/>
    </row>
    <row r="9" spans="1:16">
      <c r="A9" s="818"/>
      <c r="B9" s="860"/>
      <c r="C9" s="819" t="s">
        <v>641</v>
      </c>
      <c r="D9" s="820">
        <v>0</v>
      </c>
      <c r="E9" s="821">
        <v>0</v>
      </c>
      <c r="F9" s="822">
        <f>D9-E9</f>
        <v>0</v>
      </c>
      <c r="G9" s="820"/>
      <c r="H9" s="821"/>
      <c r="I9" s="822"/>
      <c r="J9" s="824">
        <f t="shared" si="0"/>
        <v>0</v>
      </c>
      <c r="K9" s="825">
        <f t="shared" si="0"/>
        <v>0</v>
      </c>
      <c r="L9" s="822">
        <f>J9-K9</f>
        <v>0</v>
      </c>
      <c r="N9" s="943"/>
      <c r="O9" s="871"/>
      <c r="P9" s="944"/>
    </row>
    <row r="10" spans="1:16">
      <c r="A10" s="826"/>
      <c r="B10" s="912"/>
      <c r="C10" s="827" t="s">
        <v>642</v>
      </c>
      <c r="D10" s="820">
        <v>2.6035699999999999</v>
      </c>
      <c r="E10" s="821">
        <v>0</v>
      </c>
      <c r="F10" s="822">
        <f>D10-E10</f>
        <v>2.6035699999999999</v>
      </c>
      <c r="G10" s="820"/>
      <c r="H10" s="821"/>
      <c r="I10" s="822"/>
      <c r="J10" s="824">
        <f t="shared" si="0"/>
        <v>2.6035699999999999</v>
      </c>
      <c r="K10" s="825">
        <f t="shared" si="0"/>
        <v>0</v>
      </c>
      <c r="L10" s="822">
        <f>J10-K10</f>
        <v>2.6035699999999999</v>
      </c>
      <c r="N10" s="943"/>
      <c r="O10" s="871"/>
      <c r="P10" s="945"/>
    </row>
    <row r="11" spans="1:16">
      <c r="A11" s="828" t="s">
        <v>643</v>
      </c>
      <c r="B11" s="833"/>
      <c r="C11" s="829"/>
      <c r="D11" s="830">
        <f t="shared" ref="D11:L11" si="1">SUM(D8:D10)</f>
        <v>72.572569999999999</v>
      </c>
      <c r="E11" s="831">
        <f t="shared" si="1"/>
        <v>0</v>
      </c>
      <c r="F11" s="832">
        <f t="shared" si="1"/>
        <v>72.572569999999999</v>
      </c>
      <c r="G11" s="830">
        <f t="shared" si="1"/>
        <v>0</v>
      </c>
      <c r="H11" s="831">
        <f t="shared" si="1"/>
        <v>0</v>
      </c>
      <c r="I11" s="832">
        <f t="shared" si="1"/>
        <v>0</v>
      </c>
      <c r="J11" s="830">
        <f t="shared" si="1"/>
        <v>72.572569999999999</v>
      </c>
      <c r="K11" s="831">
        <f t="shared" si="1"/>
        <v>0</v>
      </c>
      <c r="L11" s="832">
        <f t="shared" si="1"/>
        <v>72.572569999999999</v>
      </c>
      <c r="N11" s="943"/>
      <c r="O11" s="871"/>
      <c r="P11" s="944"/>
    </row>
    <row r="12" spans="1:16">
      <c r="A12" s="818"/>
      <c r="B12" s="860"/>
      <c r="C12" s="833"/>
      <c r="D12" s="834"/>
      <c r="E12" s="835"/>
      <c r="F12" s="836"/>
      <c r="G12" s="834"/>
      <c r="H12" s="835"/>
      <c r="I12" s="836"/>
      <c r="J12" s="837"/>
      <c r="K12" s="838"/>
      <c r="L12" s="839"/>
      <c r="N12" s="943"/>
      <c r="O12" s="871"/>
      <c r="P12" s="944"/>
    </row>
    <row r="13" spans="1:16">
      <c r="A13" s="840" t="s">
        <v>644</v>
      </c>
      <c r="B13" s="913"/>
      <c r="C13" s="841"/>
      <c r="D13" s="842">
        <f t="shared" ref="D13:L13" si="2">D5+D11</f>
        <v>54339.948129999997</v>
      </c>
      <c r="E13" s="843">
        <f t="shared" si="2"/>
        <v>66476.56</v>
      </c>
      <c r="F13" s="844">
        <f t="shared" si="2"/>
        <v>-12136.611869999997</v>
      </c>
      <c r="G13" s="842">
        <f t="shared" si="2"/>
        <v>0</v>
      </c>
      <c r="H13" s="843">
        <f t="shared" si="2"/>
        <v>0</v>
      </c>
      <c r="I13" s="844">
        <f t="shared" si="2"/>
        <v>0</v>
      </c>
      <c r="J13" s="842">
        <f t="shared" si="2"/>
        <v>54339.948129999997</v>
      </c>
      <c r="K13" s="843">
        <f t="shared" si="2"/>
        <v>66476.56</v>
      </c>
      <c r="L13" s="844">
        <f t="shared" si="2"/>
        <v>-12136.611869999997</v>
      </c>
      <c r="N13" s="943"/>
      <c r="O13" s="871"/>
      <c r="P13" s="944"/>
    </row>
    <row r="14" spans="1:16">
      <c r="A14" s="818"/>
      <c r="B14" s="860"/>
      <c r="C14" s="833"/>
      <c r="D14" s="834"/>
      <c r="E14" s="835"/>
      <c r="F14" s="836"/>
      <c r="G14" s="834"/>
      <c r="H14" s="835"/>
      <c r="I14" s="836"/>
      <c r="J14" s="834"/>
      <c r="K14" s="835"/>
      <c r="L14" s="836"/>
      <c r="N14" s="943"/>
      <c r="O14" s="871"/>
      <c r="P14" s="944"/>
    </row>
    <row r="15" spans="1:16">
      <c r="A15" s="823" t="s">
        <v>645</v>
      </c>
      <c r="B15" s="911"/>
      <c r="C15" s="829"/>
      <c r="D15" s="834"/>
      <c r="E15" s="835"/>
      <c r="F15" s="836"/>
      <c r="G15" s="834"/>
      <c r="H15" s="835"/>
      <c r="I15" s="836"/>
      <c r="J15" s="834"/>
      <c r="K15" s="835"/>
      <c r="L15" s="836"/>
      <c r="N15" s="943"/>
      <c r="O15" s="871"/>
      <c r="P15" s="944"/>
    </row>
    <row r="16" spans="1:16">
      <c r="A16" s="818"/>
      <c r="B16" s="860" t="s">
        <v>674</v>
      </c>
      <c r="C16" s="845" t="s">
        <v>646</v>
      </c>
      <c r="D16" s="924">
        <f>214.9+0.04</f>
        <v>214.94</v>
      </c>
      <c r="E16" s="825">
        <v>0</v>
      </c>
      <c r="F16" s="846">
        <f>D16-E16</f>
        <v>214.94</v>
      </c>
      <c r="G16" s="824"/>
      <c r="H16" s="825"/>
      <c r="I16" s="822">
        <f>G16-H16</f>
        <v>0</v>
      </c>
      <c r="J16" s="824">
        <f t="shared" ref="J16:K18" si="3">D16+G16</f>
        <v>214.94</v>
      </c>
      <c r="K16" s="825">
        <f t="shared" si="3"/>
        <v>0</v>
      </c>
      <c r="L16" s="822">
        <f>J16-K16</f>
        <v>214.94</v>
      </c>
      <c r="N16" s="946">
        <f>L16</f>
        <v>214.94</v>
      </c>
      <c r="O16" s="871"/>
      <c r="P16" s="945">
        <f>N16-O16</f>
        <v>214.94</v>
      </c>
    </row>
    <row r="17" spans="1:16">
      <c r="A17" s="847"/>
      <c r="B17" s="914" t="s">
        <v>675</v>
      </c>
      <c r="C17" s="819" t="s">
        <v>647</v>
      </c>
      <c r="D17" s="848">
        <f>303+0.03</f>
        <v>303.02999999999997</v>
      </c>
      <c r="E17" s="849">
        <v>0</v>
      </c>
      <c r="F17" s="850">
        <f>D17-E17</f>
        <v>303.02999999999997</v>
      </c>
      <c r="G17" s="848"/>
      <c r="H17" s="849"/>
      <c r="I17" s="822">
        <f>G17-H17</f>
        <v>0</v>
      </c>
      <c r="J17" s="848">
        <f t="shared" si="3"/>
        <v>303.02999999999997</v>
      </c>
      <c r="K17" s="849">
        <f t="shared" si="3"/>
        <v>0</v>
      </c>
      <c r="L17" s="822">
        <f>J17-K17</f>
        <v>303.02999999999997</v>
      </c>
      <c r="N17" s="946">
        <f>L17</f>
        <v>303.02999999999997</v>
      </c>
      <c r="O17" s="871"/>
      <c r="P17" s="945">
        <f t="shared" ref="P17:P56" si="4">N17-O17</f>
        <v>303.02999999999997</v>
      </c>
    </row>
    <row r="18" spans="1:16">
      <c r="A18" s="826"/>
      <c r="B18" s="912"/>
      <c r="C18" s="851" t="s">
        <v>648</v>
      </c>
      <c r="D18" s="852">
        <v>93.1</v>
      </c>
      <c r="E18" s="853">
        <v>0</v>
      </c>
      <c r="F18" s="854">
        <f>D18-E18</f>
        <v>93.1</v>
      </c>
      <c r="G18" s="852"/>
      <c r="H18" s="853"/>
      <c r="I18" s="855"/>
      <c r="J18" s="852">
        <f t="shared" si="3"/>
        <v>93.1</v>
      </c>
      <c r="K18" s="853">
        <f t="shared" si="3"/>
        <v>0</v>
      </c>
      <c r="L18" s="855">
        <f>J18-K18</f>
        <v>93.1</v>
      </c>
      <c r="N18" s="946">
        <f>L18</f>
        <v>93.1</v>
      </c>
      <c r="O18" s="871"/>
      <c r="P18" s="945">
        <f t="shared" si="4"/>
        <v>93.1</v>
      </c>
    </row>
    <row r="19" spans="1:16">
      <c r="A19" s="828" t="s">
        <v>649</v>
      </c>
      <c r="B19" s="833"/>
      <c r="C19" s="845"/>
      <c r="D19" s="834">
        <f t="shared" ref="D19:L19" si="5">SUM(D16:D18)</f>
        <v>611.07000000000005</v>
      </c>
      <c r="E19" s="835">
        <f t="shared" si="5"/>
        <v>0</v>
      </c>
      <c r="F19" s="836">
        <f t="shared" si="5"/>
        <v>611.07000000000005</v>
      </c>
      <c r="G19" s="834">
        <f t="shared" si="5"/>
        <v>0</v>
      </c>
      <c r="H19" s="835">
        <f t="shared" si="5"/>
        <v>0</v>
      </c>
      <c r="I19" s="836">
        <f t="shared" si="5"/>
        <v>0</v>
      </c>
      <c r="J19" s="834">
        <f t="shared" si="5"/>
        <v>611.07000000000005</v>
      </c>
      <c r="K19" s="835">
        <f t="shared" si="5"/>
        <v>0</v>
      </c>
      <c r="L19" s="836">
        <f t="shared" si="5"/>
        <v>611.07000000000005</v>
      </c>
      <c r="N19" s="943"/>
      <c r="O19" s="871"/>
      <c r="P19" s="945"/>
    </row>
    <row r="20" spans="1:16">
      <c r="A20" s="828"/>
      <c r="B20" s="833"/>
      <c r="C20" s="845"/>
      <c r="D20" s="834"/>
      <c r="E20" s="835"/>
      <c r="F20" s="836"/>
      <c r="G20" s="834"/>
      <c r="H20" s="835"/>
      <c r="I20" s="836"/>
      <c r="J20" s="834"/>
      <c r="K20" s="835"/>
      <c r="L20" s="836"/>
      <c r="N20" s="943"/>
      <c r="O20" s="871"/>
      <c r="P20" s="945"/>
    </row>
    <row r="21" spans="1:16">
      <c r="A21" s="823" t="s">
        <v>650</v>
      </c>
      <c r="B21" s="911"/>
      <c r="C21" s="845"/>
      <c r="D21" s="824"/>
      <c r="E21" s="825"/>
      <c r="F21" s="846"/>
      <c r="G21" s="824"/>
      <c r="H21" s="825"/>
      <c r="I21" s="846"/>
      <c r="J21" s="824"/>
      <c r="K21" s="825"/>
      <c r="L21" s="846"/>
      <c r="N21" s="943"/>
      <c r="O21" s="871"/>
      <c r="P21" s="945"/>
    </row>
    <row r="22" spans="1:16">
      <c r="A22" s="828"/>
      <c r="B22" s="845" t="s">
        <v>676</v>
      </c>
      <c r="C22" s="845" t="s">
        <v>651</v>
      </c>
      <c r="D22" s="824">
        <v>38.200000000000003</v>
      </c>
      <c r="E22" s="825">
        <v>0</v>
      </c>
      <c r="F22" s="846">
        <f>D22-E22</f>
        <v>38.200000000000003</v>
      </c>
      <c r="G22" s="824"/>
      <c r="H22" s="825"/>
      <c r="I22" s="846">
        <f>G22-H22</f>
        <v>0</v>
      </c>
      <c r="J22" s="824">
        <f>D22+G22</f>
        <v>38.200000000000003</v>
      </c>
      <c r="K22" s="825">
        <f>E22+H22</f>
        <v>0</v>
      </c>
      <c r="L22" s="822">
        <f>J22-K22</f>
        <v>38.200000000000003</v>
      </c>
      <c r="N22" s="946">
        <f>L22</f>
        <v>38.200000000000003</v>
      </c>
      <c r="O22" s="871"/>
      <c r="P22" s="945">
        <f t="shared" si="4"/>
        <v>38.200000000000003</v>
      </c>
    </row>
    <row r="23" spans="1:16">
      <c r="A23" s="856"/>
      <c r="B23" s="851" t="s">
        <v>677</v>
      </c>
      <c r="C23" s="851" t="s">
        <v>652</v>
      </c>
      <c r="D23" s="852">
        <v>117.2</v>
      </c>
      <c r="E23" s="853">
        <v>0</v>
      </c>
      <c r="F23" s="854">
        <f>D23-E23</f>
        <v>117.2</v>
      </c>
      <c r="G23" s="852"/>
      <c r="H23" s="853"/>
      <c r="I23" s="854">
        <f>G23-H23</f>
        <v>0</v>
      </c>
      <c r="J23" s="852">
        <f>D23+G23</f>
        <v>117.2</v>
      </c>
      <c r="K23" s="853">
        <f>E23+H23</f>
        <v>0</v>
      </c>
      <c r="L23" s="855">
        <f>J23-K23</f>
        <v>117.2</v>
      </c>
      <c r="N23" s="946">
        <f>L23</f>
        <v>117.2</v>
      </c>
      <c r="O23" s="871"/>
      <c r="P23" s="945">
        <f t="shared" si="4"/>
        <v>117.2</v>
      </c>
    </row>
    <row r="24" spans="1:16">
      <c r="A24" s="828" t="s">
        <v>653</v>
      </c>
      <c r="B24" s="833"/>
      <c r="C24" s="845"/>
      <c r="D24" s="830">
        <f t="shared" ref="D24:L24" si="6">SUM(D22:D23)</f>
        <v>155.4</v>
      </c>
      <c r="E24" s="831">
        <f t="shared" si="6"/>
        <v>0</v>
      </c>
      <c r="F24" s="832">
        <f t="shared" si="6"/>
        <v>155.4</v>
      </c>
      <c r="G24" s="830">
        <f t="shared" si="6"/>
        <v>0</v>
      </c>
      <c r="H24" s="831">
        <f t="shared" si="6"/>
        <v>0</v>
      </c>
      <c r="I24" s="832">
        <f t="shared" si="6"/>
        <v>0</v>
      </c>
      <c r="J24" s="830">
        <f t="shared" si="6"/>
        <v>155.4</v>
      </c>
      <c r="K24" s="831">
        <f t="shared" si="6"/>
        <v>0</v>
      </c>
      <c r="L24" s="832">
        <f t="shared" si="6"/>
        <v>155.4</v>
      </c>
      <c r="N24" s="943"/>
      <c r="O24" s="871"/>
      <c r="P24" s="945"/>
    </row>
    <row r="25" spans="1:16">
      <c r="A25" s="828"/>
      <c r="B25" s="833"/>
      <c r="C25" s="845"/>
      <c r="D25" s="834"/>
      <c r="E25" s="835"/>
      <c r="F25" s="836"/>
      <c r="G25" s="834"/>
      <c r="H25" s="835"/>
      <c r="I25" s="836"/>
      <c r="J25" s="834"/>
      <c r="K25" s="835"/>
      <c r="L25" s="836"/>
      <c r="N25" s="943"/>
      <c r="O25" s="871"/>
      <c r="P25" s="945"/>
    </row>
    <row r="26" spans="1:16">
      <c r="A26" s="823" t="s">
        <v>654</v>
      </c>
      <c r="B26" s="911"/>
      <c r="C26" s="845"/>
      <c r="D26" s="834"/>
      <c r="E26" s="835"/>
      <c r="F26" s="836"/>
      <c r="G26" s="834"/>
      <c r="H26" s="835"/>
      <c r="I26" s="836"/>
      <c r="J26" s="834"/>
      <c r="K26" s="835"/>
      <c r="L26" s="836"/>
      <c r="N26" s="943"/>
      <c r="O26" s="871"/>
      <c r="P26" s="945"/>
    </row>
    <row r="27" spans="1:16">
      <c r="A27" s="856"/>
      <c r="B27" s="851" t="s">
        <v>678</v>
      </c>
      <c r="C27" s="851" t="s">
        <v>655</v>
      </c>
      <c r="D27" s="852">
        <v>-46</v>
      </c>
      <c r="E27" s="853">
        <v>0</v>
      </c>
      <c r="F27" s="854">
        <f>D27-E27</f>
        <v>-46</v>
      </c>
      <c r="G27" s="857"/>
      <c r="H27" s="858"/>
      <c r="I27" s="854">
        <f>G27-H27</f>
        <v>0</v>
      </c>
      <c r="J27" s="852">
        <f>D27+G27</f>
        <v>-46</v>
      </c>
      <c r="K27" s="853">
        <f>E27+H27</f>
        <v>0</v>
      </c>
      <c r="L27" s="855">
        <f>J27-K27</f>
        <v>-46</v>
      </c>
      <c r="N27" s="946">
        <f>L27</f>
        <v>-46</v>
      </c>
      <c r="O27" s="871"/>
      <c r="P27" s="945">
        <f t="shared" si="4"/>
        <v>-46</v>
      </c>
    </row>
    <row r="28" spans="1:16">
      <c r="A28" s="828" t="s">
        <v>656</v>
      </c>
      <c r="B28" s="833"/>
      <c r="C28" s="845"/>
      <c r="D28" s="830">
        <f>SUM(D27)</f>
        <v>-46</v>
      </c>
      <c r="E28" s="831">
        <f t="shared" ref="E28:L28" si="7">SUM(E27)</f>
        <v>0</v>
      </c>
      <c r="F28" s="832">
        <f t="shared" si="7"/>
        <v>-46</v>
      </c>
      <c r="G28" s="830">
        <f t="shared" si="7"/>
        <v>0</v>
      </c>
      <c r="H28" s="831">
        <f t="shared" si="7"/>
        <v>0</v>
      </c>
      <c r="I28" s="832">
        <f t="shared" si="7"/>
        <v>0</v>
      </c>
      <c r="J28" s="830">
        <f t="shared" si="7"/>
        <v>-46</v>
      </c>
      <c r="K28" s="831">
        <f t="shared" si="7"/>
        <v>0</v>
      </c>
      <c r="L28" s="832">
        <f t="shared" si="7"/>
        <v>-46</v>
      </c>
      <c r="N28" s="943"/>
      <c r="O28" s="871"/>
      <c r="P28" s="945"/>
    </row>
    <row r="29" spans="1:16">
      <c r="A29" s="828"/>
      <c r="B29" s="833"/>
      <c r="C29" s="845"/>
      <c r="D29" s="834"/>
      <c r="E29" s="835"/>
      <c r="F29" s="836"/>
      <c r="G29" s="834"/>
      <c r="H29" s="835"/>
      <c r="I29" s="836"/>
      <c r="J29" s="834"/>
      <c r="K29" s="835"/>
      <c r="L29" s="836"/>
      <c r="N29" s="943"/>
      <c r="O29" s="871"/>
      <c r="P29" s="945"/>
    </row>
    <row r="30" spans="1:16" s="810" customFormat="1">
      <c r="A30" s="859" t="s">
        <v>657</v>
      </c>
      <c r="B30" s="915"/>
      <c r="C30" s="860"/>
      <c r="D30" s="861">
        <f>D19+D24+D28</f>
        <v>720.47</v>
      </c>
      <c r="E30" s="862">
        <f t="shared" ref="E30:L30" si="8">E19+E24+E28</f>
        <v>0</v>
      </c>
      <c r="F30" s="863">
        <f t="shared" si="8"/>
        <v>720.47</v>
      </c>
      <c r="G30" s="861">
        <f t="shared" si="8"/>
        <v>0</v>
      </c>
      <c r="H30" s="862">
        <f t="shared" si="8"/>
        <v>0</v>
      </c>
      <c r="I30" s="863">
        <f t="shared" si="8"/>
        <v>0</v>
      </c>
      <c r="J30" s="861">
        <f t="shared" si="8"/>
        <v>720.47</v>
      </c>
      <c r="K30" s="862">
        <f t="shared" si="8"/>
        <v>0</v>
      </c>
      <c r="L30" s="863">
        <f t="shared" si="8"/>
        <v>720.47</v>
      </c>
      <c r="N30" s="943"/>
      <c r="O30" s="871"/>
      <c r="P30" s="945"/>
    </row>
    <row r="31" spans="1:16" s="810" customFormat="1">
      <c r="A31" s="864" t="s">
        <v>658</v>
      </c>
      <c r="B31" s="916"/>
      <c r="C31" s="865"/>
      <c r="D31" s="866">
        <f t="shared" ref="D31:L31" si="9">D13+D30</f>
        <v>55060.418129999998</v>
      </c>
      <c r="E31" s="867">
        <f t="shared" si="9"/>
        <v>66476.56</v>
      </c>
      <c r="F31" s="868">
        <f t="shared" si="9"/>
        <v>-11416.141869999998</v>
      </c>
      <c r="G31" s="866">
        <f t="shared" si="9"/>
        <v>0</v>
      </c>
      <c r="H31" s="867">
        <f t="shared" si="9"/>
        <v>0</v>
      </c>
      <c r="I31" s="868">
        <f t="shared" si="9"/>
        <v>0</v>
      </c>
      <c r="J31" s="866">
        <f t="shared" si="9"/>
        <v>55060.418129999998</v>
      </c>
      <c r="K31" s="867">
        <f t="shared" si="9"/>
        <v>66476.56</v>
      </c>
      <c r="L31" s="868">
        <f t="shared" si="9"/>
        <v>-11416.141869999998</v>
      </c>
      <c r="N31" s="943"/>
      <c r="O31" s="871"/>
      <c r="P31" s="945"/>
    </row>
    <row r="32" spans="1:16" s="810" customFormat="1">
      <c r="A32" s="869"/>
      <c r="B32" s="917"/>
      <c r="C32" s="860"/>
      <c r="D32" s="870"/>
      <c r="E32" s="871"/>
      <c r="F32" s="872"/>
      <c r="G32" s="870"/>
      <c r="H32" s="871"/>
      <c r="I32" s="872"/>
      <c r="J32" s="873"/>
      <c r="K32" s="874"/>
      <c r="L32" s="875"/>
      <c r="N32" s="943"/>
      <c r="O32" s="871"/>
      <c r="P32" s="945"/>
    </row>
    <row r="33" spans="1:16" s="810" customFormat="1">
      <c r="A33" s="876" t="s">
        <v>659</v>
      </c>
      <c r="B33" s="918"/>
      <c r="C33" s="860"/>
      <c r="D33" s="870"/>
      <c r="E33" s="871"/>
      <c r="F33" s="872"/>
      <c r="G33" s="870"/>
      <c r="H33" s="871"/>
      <c r="I33" s="872"/>
      <c r="J33" s="873"/>
      <c r="K33" s="874"/>
      <c r="L33" s="875"/>
      <c r="N33" s="943"/>
      <c r="O33" s="871"/>
      <c r="P33" s="945"/>
    </row>
    <row r="34" spans="1:16" s="810" customFormat="1">
      <c r="A34" s="869"/>
      <c r="B34" s="917" t="s">
        <v>679</v>
      </c>
      <c r="C34" s="845" t="s">
        <v>660</v>
      </c>
      <c r="D34" s="877">
        <v>-648.5</v>
      </c>
      <c r="E34" s="878">
        <v>0</v>
      </c>
      <c r="F34" s="822">
        <f t="shared" ref="F34:F41" si="10">D34-E34</f>
        <v>-648.5</v>
      </c>
      <c r="G34" s="877"/>
      <c r="H34" s="878"/>
      <c r="I34" s="822">
        <f t="shared" ref="I34:I41" si="11">G34-H34</f>
        <v>0</v>
      </c>
      <c r="J34" s="824">
        <f>D34+G34</f>
        <v>-648.5</v>
      </c>
      <c r="K34" s="825">
        <f>E34+H34</f>
        <v>0</v>
      </c>
      <c r="L34" s="822">
        <f>J34-K34</f>
        <v>-648.5</v>
      </c>
      <c r="N34" s="946">
        <f t="shared" ref="N34:N41" si="12">L34</f>
        <v>-648.5</v>
      </c>
      <c r="O34" s="871"/>
      <c r="P34" s="945">
        <f t="shared" si="4"/>
        <v>-648.5</v>
      </c>
    </row>
    <row r="35" spans="1:16" s="810" customFormat="1">
      <c r="A35" s="869"/>
      <c r="B35" s="917" t="s">
        <v>680</v>
      </c>
      <c r="C35" s="845" t="s">
        <v>661</v>
      </c>
      <c r="D35" s="877">
        <v>-61.4</v>
      </c>
      <c r="E35" s="878">
        <v>0</v>
      </c>
      <c r="F35" s="822">
        <f t="shared" si="10"/>
        <v>-61.4</v>
      </c>
      <c r="G35" s="877"/>
      <c r="H35" s="878"/>
      <c r="I35" s="822">
        <f t="shared" si="11"/>
        <v>0</v>
      </c>
      <c r="J35" s="824">
        <f t="shared" ref="J35:K41" si="13">D35+G35</f>
        <v>-61.4</v>
      </c>
      <c r="K35" s="825">
        <f t="shared" si="13"/>
        <v>0</v>
      </c>
      <c r="L35" s="822">
        <f t="shared" ref="L35:L41" si="14">J35-K35</f>
        <v>-61.4</v>
      </c>
      <c r="N35" s="946">
        <f t="shared" si="12"/>
        <v>-61.4</v>
      </c>
      <c r="O35" s="878">
        <f>L35</f>
        <v>-61.4</v>
      </c>
      <c r="P35" s="945">
        <f t="shared" si="4"/>
        <v>0</v>
      </c>
    </row>
    <row r="36" spans="1:16" s="810" customFormat="1">
      <c r="A36" s="869"/>
      <c r="B36" s="917" t="s">
        <v>681</v>
      </c>
      <c r="C36" s="845" t="s">
        <v>662</v>
      </c>
      <c r="D36" s="877">
        <v>-93.7</v>
      </c>
      <c r="E36" s="878">
        <v>0</v>
      </c>
      <c r="F36" s="822">
        <f t="shared" si="10"/>
        <v>-93.7</v>
      </c>
      <c r="G36" s="877"/>
      <c r="H36" s="878"/>
      <c r="I36" s="822">
        <f t="shared" si="11"/>
        <v>0</v>
      </c>
      <c r="J36" s="824">
        <f t="shared" si="13"/>
        <v>-93.7</v>
      </c>
      <c r="K36" s="825">
        <f t="shared" si="13"/>
        <v>0</v>
      </c>
      <c r="L36" s="822">
        <f t="shared" si="14"/>
        <v>-93.7</v>
      </c>
      <c r="N36" s="946">
        <f t="shared" si="12"/>
        <v>-93.7</v>
      </c>
      <c r="O36" s="878">
        <f>L36</f>
        <v>-93.7</v>
      </c>
      <c r="P36" s="945">
        <f t="shared" si="4"/>
        <v>0</v>
      </c>
    </row>
    <row r="37" spans="1:16" s="810" customFormat="1">
      <c r="A37" s="879"/>
      <c r="B37" s="919" t="s">
        <v>682</v>
      </c>
      <c r="C37" s="880" t="s">
        <v>663</v>
      </c>
      <c r="D37" s="881">
        <f>100</f>
        <v>100</v>
      </c>
      <c r="E37" s="882">
        <v>0</v>
      </c>
      <c r="F37" s="883">
        <f t="shared" si="10"/>
        <v>100</v>
      </c>
      <c r="G37" s="881">
        <v>-100</v>
      </c>
      <c r="H37" s="882"/>
      <c r="I37" s="883">
        <f t="shared" si="11"/>
        <v>-100</v>
      </c>
      <c r="J37" s="884">
        <f t="shared" si="13"/>
        <v>0</v>
      </c>
      <c r="K37" s="885">
        <f t="shared" si="13"/>
        <v>0</v>
      </c>
      <c r="L37" s="883">
        <f t="shared" si="14"/>
        <v>0</v>
      </c>
      <c r="N37" s="946">
        <f t="shared" si="12"/>
        <v>0</v>
      </c>
      <c r="O37" s="871"/>
      <c r="P37" s="945">
        <f t="shared" si="4"/>
        <v>0</v>
      </c>
    </row>
    <row r="38" spans="1:16" s="810" customFormat="1">
      <c r="A38" s="869"/>
      <c r="B38" s="917" t="s">
        <v>683</v>
      </c>
      <c r="C38" s="845" t="s">
        <v>664</v>
      </c>
      <c r="D38" s="877">
        <v>24</v>
      </c>
      <c r="E38" s="878">
        <v>0</v>
      </c>
      <c r="F38" s="822">
        <f t="shared" si="10"/>
        <v>24</v>
      </c>
      <c r="G38" s="877"/>
      <c r="H38" s="878"/>
      <c r="I38" s="822">
        <f t="shared" si="11"/>
        <v>0</v>
      </c>
      <c r="J38" s="824">
        <f t="shared" si="13"/>
        <v>24</v>
      </c>
      <c r="K38" s="825">
        <f t="shared" si="13"/>
        <v>0</v>
      </c>
      <c r="L38" s="822">
        <f t="shared" si="14"/>
        <v>24</v>
      </c>
      <c r="N38" s="946">
        <f t="shared" si="12"/>
        <v>24</v>
      </c>
      <c r="O38" s="871"/>
      <c r="P38" s="945">
        <f t="shared" si="4"/>
        <v>24</v>
      </c>
    </row>
    <row r="39" spans="1:16" s="810" customFormat="1">
      <c r="A39" s="869"/>
      <c r="B39" s="917" t="s">
        <v>684</v>
      </c>
      <c r="C39" s="845" t="s">
        <v>665</v>
      </c>
      <c r="D39" s="877">
        <v>415</v>
      </c>
      <c r="E39" s="878">
        <v>0</v>
      </c>
      <c r="F39" s="822">
        <f t="shared" si="10"/>
        <v>415</v>
      </c>
      <c r="G39" s="877"/>
      <c r="H39" s="878"/>
      <c r="I39" s="822">
        <f t="shared" si="11"/>
        <v>0</v>
      </c>
      <c r="J39" s="824">
        <f t="shared" si="13"/>
        <v>415</v>
      </c>
      <c r="K39" s="825">
        <f t="shared" si="13"/>
        <v>0</v>
      </c>
      <c r="L39" s="822">
        <f t="shared" si="14"/>
        <v>415</v>
      </c>
      <c r="N39" s="946">
        <f t="shared" si="12"/>
        <v>415</v>
      </c>
      <c r="O39" s="871"/>
      <c r="P39" s="945">
        <f t="shared" si="4"/>
        <v>415</v>
      </c>
    </row>
    <row r="40" spans="1:16" s="810" customFormat="1">
      <c r="A40" s="869"/>
      <c r="B40" s="917" t="s">
        <v>686</v>
      </c>
      <c r="C40" s="845" t="s">
        <v>213</v>
      </c>
      <c r="D40" s="877">
        <v>-71.099999999999994</v>
      </c>
      <c r="E40" s="878">
        <v>0</v>
      </c>
      <c r="F40" s="822">
        <f t="shared" si="10"/>
        <v>-71.099999999999994</v>
      </c>
      <c r="G40" s="877"/>
      <c r="H40" s="878"/>
      <c r="I40" s="822">
        <f t="shared" si="11"/>
        <v>0</v>
      </c>
      <c r="J40" s="824">
        <f t="shared" si="13"/>
        <v>-71.099999999999994</v>
      </c>
      <c r="K40" s="825">
        <f t="shared" si="13"/>
        <v>0</v>
      </c>
      <c r="L40" s="822">
        <f t="shared" si="14"/>
        <v>-71.099999999999994</v>
      </c>
      <c r="N40" s="946">
        <f t="shared" si="12"/>
        <v>-71.099999999999994</v>
      </c>
      <c r="O40" s="871"/>
      <c r="P40" s="945">
        <f t="shared" si="4"/>
        <v>-71.099999999999994</v>
      </c>
    </row>
    <row r="41" spans="1:16" s="810" customFormat="1">
      <c r="A41" s="886"/>
      <c r="B41" s="920" t="s">
        <v>687</v>
      </c>
      <c r="C41" s="851" t="s">
        <v>666</v>
      </c>
      <c r="D41" s="887">
        <v>-486</v>
      </c>
      <c r="E41" s="888">
        <v>-486</v>
      </c>
      <c r="F41" s="855">
        <f t="shared" si="10"/>
        <v>0</v>
      </c>
      <c r="G41" s="887"/>
      <c r="H41" s="888"/>
      <c r="I41" s="855">
        <f t="shared" si="11"/>
        <v>0</v>
      </c>
      <c r="J41" s="852">
        <f t="shared" si="13"/>
        <v>-486</v>
      </c>
      <c r="K41" s="853">
        <f t="shared" si="13"/>
        <v>-486</v>
      </c>
      <c r="L41" s="855">
        <f t="shared" si="14"/>
        <v>0</v>
      </c>
      <c r="N41" s="946">
        <f t="shared" si="12"/>
        <v>0</v>
      </c>
      <c r="O41" s="871"/>
      <c r="P41" s="945">
        <f t="shared" si="4"/>
        <v>0</v>
      </c>
    </row>
    <row r="42" spans="1:16" s="810" customFormat="1">
      <c r="A42" s="889" t="s">
        <v>667</v>
      </c>
      <c r="B42" s="921"/>
      <c r="C42" s="860"/>
      <c r="D42" s="830">
        <f>SUM(D34:D41)</f>
        <v>-821.7</v>
      </c>
      <c r="E42" s="831">
        <f t="shared" ref="E42:L42" si="15">SUM(E34:E41)</f>
        <v>-486</v>
      </c>
      <c r="F42" s="832">
        <f t="shared" si="15"/>
        <v>-335.70000000000005</v>
      </c>
      <c r="G42" s="830">
        <f t="shared" si="15"/>
        <v>-100</v>
      </c>
      <c r="H42" s="831">
        <f t="shared" si="15"/>
        <v>0</v>
      </c>
      <c r="I42" s="832">
        <f t="shared" si="15"/>
        <v>-100</v>
      </c>
      <c r="J42" s="830">
        <f t="shared" si="15"/>
        <v>-921.7</v>
      </c>
      <c r="K42" s="831">
        <f t="shared" si="15"/>
        <v>-486</v>
      </c>
      <c r="L42" s="832">
        <f t="shared" si="15"/>
        <v>-435.70000000000005</v>
      </c>
      <c r="N42" s="943"/>
      <c r="O42" s="871"/>
      <c r="P42" s="945"/>
    </row>
    <row r="43" spans="1:16" s="810" customFormat="1">
      <c r="A43" s="869"/>
      <c r="B43" s="917"/>
      <c r="C43" s="860"/>
      <c r="D43" s="877"/>
      <c r="E43" s="878"/>
      <c r="F43" s="890"/>
      <c r="G43" s="877"/>
      <c r="H43" s="878"/>
      <c r="I43" s="890"/>
      <c r="J43" s="891"/>
      <c r="K43" s="892"/>
      <c r="L43" s="893"/>
      <c r="N43" s="943"/>
      <c r="O43" s="871"/>
      <c r="P43" s="945"/>
    </row>
    <row r="44" spans="1:16" s="810" customFormat="1">
      <c r="A44" s="876" t="s">
        <v>579</v>
      </c>
      <c r="B44" s="918"/>
      <c r="C44" s="860"/>
      <c r="D44" s="870"/>
      <c r="E44" s="871"/>
      <c r="F44" s="872"/>
      <c r="G44" s="870"/>
      <c r="H44" s="871"/>
      <c r="I44" s="872"/>
      <c r="J44" s="873"/>
      <c r="K44" s="874"/>
      <c r="L44" s="875"/>
      <c r="N44" s="943"/>
      <c r="O44" s="871"/>
      <c r="P44" s="945"/>
    </row>
    <row r="45" spans="1:16" s="810" customFormat="1">
      <c r="A45" s="876"/>
      <c r="B45" s="918"/>
      <c r="C45" s="860"/>
      <c r="D45" s="870"/>
      <c r="E45" s="871"/>
      <c r="F45" s="872"/>
      <c r="G45" s="870"/>
      <c r="H45" s="871"/>
      <c r="I45" s="872"/>
      <c r="J45" s="873"/>
      <c r="K45" s="874"/>
      <c r="L45" s="875"/>
      <c r="N45" s="943"/>
      <c r="O45" s="871"/>
      <c r="P45" s="945"/>
    </row>
    <row r="46" spans="1:16" s="810" customFormat="1">
      <c r="A46" s="889"/>
      <c r="B46" s="917" t="s">
        <v>685</v>
      </c>
      <c r="C46" s="845" t="s">
        <v>689</v>
      </c>
      <c r="D46" s="877">
        <v>-290</v>
      </c>
      <c r="E46" s="878">
        <v>411.3</v>
      </c>
      <c r="F46" s="822">
        <f>D46-E46</f>
        <v>-701.3</v>
      </c>
      <c r="G46" s="877"/>
      <c r="H46" s="878"/>
      <c r="I46" s="822">
        <f>G46-H46</f>
        <v>0</v>
      </c>
      <c r="J46" s="824">
        <f t="shared" ref="J46:K48" si="16">D46+G46</f>
        <v>-290</v>
      </c>
      <c r="K46" s="825">
        <f t="shared" si="16"/>
        <v>411.3</v>
      </c>
      <c r="L46" s="822">
        <f>J46-K46</f>
        <v>-701.3</v>
      </c>
      <c r="N46" s="946">
        <f>L46</f>
        <v>-701.3</v>
      </c>
      <c r="O46" s="871"/>
      <c r="P46" s="945">
        <f t="shared" si="4"/>
        <v>-701.3</v>
      </c>
    </row>
    <row r="47" spans="1:16" s="810" customFormat="1">
      <c r="A47" s="889"/>
      <c r="B47" s="917" t="s">
        <v>690</v>
      </c>
      <c r="C47" s="845" t="s">
        <v>691</v>
      </c>
      <c r="D47" s="877">
        <v>-80.599999999999994</v>
      </c>
      <c r="E47" s="882">
        <f>278.5+30.8</f>
        <v>309.3</v>
      </c>
      <c r="F47" s="822">
        <f>D47-E47</f>
        <v>-389.9</v>
      </c>
      <c r="G47" s="877"/>
      <c r="H47" s="878"/>
      <c r="I47" s="822"/>
      <c r="J47" s="824">
        <f t="shared" si="16"/>
        <v>-80.599999999999994</v>
      </c>
      <c r="K47" s="825">
        <f t="shared" si="16"/>
        <v>309.3</v>
      </c>
      <c r="L47" s="822">
        <f>J47-K47</f>
        <v>-389.9</v>
      </c>
      <c r="N47" s="946">
        <f>L47</f>
        <v>-389.9</v>
      </c>
      <c r="O47" s="871"/>
      <c r="P47" s="945">
        <f t="shared" si="4"/>
        <v>-389.9</v>
      </c>
    </row>
    <row r="48" spans="1:16" s="810" customFormat="1">
      <c r="A48" s="894"/>
      <c r="B48" s="920" t="s">
        <v>688</v>
      </c>
      <c r="C48" s="851" t="s">
        <v>668</v>
      </c>
      <c r="D48" s="887">
        <v>0</v>
      </c>
      <c r="E48" s="888">
        <v>-482.2</v>
      </c>
      <c r="F48" s="855">
        <f>D48-E48</f>
        <v>482.2</v>
      </c>
      <c r="G48" s="887"/>
      <c r="H48" s="888"/>
      <c r="I48" s="855">
        <f>G48-H48</f>
        <v>0</v>
      </c>
      <c r="J48" s="852">
        <f t="shared" si="16"/>
        <v>0</v>
      </c>
      <c r="K48" s="853">
        <f t="shared" si="16"/>
        <v>-482.2</v>
      </c>
      <c r="L48" s="855">
        <f>J48-K48</f>
        <v>482.2</v>
      </c>
      <c r="N48" s="946">
        <f>L48</f>
        <v>482.2</v>
      </c>
      <c r="O48" s="871"/>
      <c r="P48" s="945">
        <f t="shared" si="4"/>
        <v>482.2</v>
      </c>
    </row>
    <row r="49" spans="1:16" s="810" customFormat="1">
      <c r="A49" s="895" t="s">
        <v>669</v>
      </c>
      <c r="B49" s="922"/>
      <c r="C49" s="896"/>
      <c r="D49" s="842">
        <f>SUM(D46:D48)</f>
        <v>-370.6</v>
      </c>
      <c r="E49" s="843">
        <f t="shared" ref="E49:L49" si="17">SUM(E46:E48)</f>
        <v>238.40000000000003</v>
      </c>
      <c r="F49" s="844">
        <f t="shared" si="17"/>
        <v>-608.99999999999977</v>
      </c>
      <c r="G49" s="842">
        <f t="shared" si="17"/>
        <v>0</v>
      </c>
      <c r="H49" s="843">
        <f t="shared" si="17"/>
        <v>0</v>
      </c>
      <c r="I49" s="844">
        <f t="shared" si="17"/>
        <v>0</v>
      </c>
      <c r="J49" s="842">
        <f t="shared" si="17"/>
        <v>-370.6</v>
      </c>
      <c r="K49" s="843">
        <f t="shared" si="17"/>
        <v>238.40000000000003</v>
      </c>
      <c r="L49" s="844">
        <f t="shared" si="17"/>
        <v>-608.99999999999977</v>
      </c>
      <c r="N49" s="943"/>
      <c r="O49" s="871"/>
      <c r="P49" s="945"/>
    </row>
    <row r="50" spans="1:16" s="810" customFormat="1">
      <c r="A50" s="889" t="s">
        <v>576</v>
      </c>
      <c r="B50" s="921"/>
      <c r="C50" s="860"/>
      <c r="D50" s="830">
        <f>D42+D49</f>
        <v>-1192.3000000000002</v>
      </c>
      <c r="E50" s="831">
        <f t="shared" ref="E50:L50" si="18">E42+E49</f>
        <v>-247.59999999999997</v>
      </c>
      <c r="F50" s="832">
        <f t="shared" si="18"/>
        <v>-944.69999999999982</v>
      </c>
      <c r="G50" s="830">
        <f t="shared" si="18"/>
        <v>-100</v>
      </c>
      <c r="H50" s="831">
        <f t="shared" si="18"/>
        <v>0</v>
      </c>
      <c r="I50" s="832">
        <f t="shared" si="18"/>
        <v>-100</v>
      </c>
      <c r="J50" s="830">
        <f t="shared" si="18"/>
        <v>-1292.3000000000002</v>
      </c>
      <c r="K50" s="831">
        <f t="shared" si="18"/>
        <v>-247.59999999999997</v>
      </c>
      <c r="L50" s="832">
        <f t="shared" si="18"/>
        <v>-1044.6999999999998</v>
      </c>
      <c r="N50" s="943"/>
      <c r="O50" s="871"/>
      <c r="P50" s="945"/>
    </row>
    <row r="51" spans="1:16" s="810" customFormat="1">
      <c r="A51" s="897" t="s">
        <v>670</v>
      </c>
      <c r="B51" s="923"/>
      <c r="C51" s="898"/>
      <c r="D51" s="899">
        <f>D31+D50</f>
        <v>53868.118129999995</v>
      </c>
      <c r="E51" s="900">
        <f t="shared" ref="E51:L51" si="19">E31+E50</f>
        <v>66228.959999999992</v>
      </c>
      <c r="F51" s="901">
        <f t="shared" si="19"/>
        <v>-12360.841869999997</v>
      </c>
      <c r="G51" s="899">
        <f t="shared" si="19"/>
        <v>-100</v>
      </c>
      <c r="H51" s="900">
        <f t="shared" si="19"/>
        <v>0</v>
      </c>
      <c r="I51" s="901">
        <f t="shared" si="19"/>
        <v>-100</v>
      </c>
      <c r="J51" s="899">
        <f t="shared" si="19"/>
        <v>53768.118129999995</v>
      </c>
      <c r="K51" s="900">
        <f t="shared" si="19"/>
        <v>66228.959999999992</v>
      </c>
      <c r="L51" s="901">
        <f t="shared" si="19"/>
        <v>-12460.841869999997</v>
      </c>
      <c r="N51" s="943"/>
      <c r="O51" s="871"/>
      <c r="P51" s="945"/>
    </row>
    <row r="52" spans="1:16" s="810" customFormat="1">
      <c r="A52" s="889"/>
      <c r="B52" s="921"/>
      <c r="C52" s="860"/>
      <c r="D52" s="834"/>
      <c r="E52" s="835"/>
      <c r="F52" s="836"/>
      <c r="G52" s="834"/>
      <c r="H52" s="835"/>
      <c r="I52" s="836"/>
      <c r="J52" s="834"/>
      <c r="K52" s="835"/>
      <c r="L52" s="836"/>
      <c r="N52" s="943"/>
      <c r="O52" s="871"/>
      <c r="P52" s="945"/>
    </row>
    <row r="53" spans="1:16" s="810" customFormat="1">
      <c r="A53" s="876" t="s">
        <v>671</v>
      </c>
      <c r="B53" s="918"/>
      <c r="C53" s="860"/>
      <c r="D53" s="834"/>
      <c r="E53" s="835"/>
      <c r="F53" s="836"/>
      <c r="G53" s="834"/>
      <c r="H53" s="835"/>
      <c r="I53" s="836"/>
      <c r="J53" s="834"/>
      <c r="K53" s="835"/>
      <c r="L53" s="836"/>
      <c r="N53" s="943"/>
      <c r="O53" s="871"/>
      <c r="P53" s="945"/>
    </row>
    <row r="54" spans="1:16" s="810" customFormat="1">
      <c r="A54" s="876"/>
      <c r="B54" s="918"/>
      <c r="C54" s="860"/>
      <c r="D54" s="834"/>
      <c r="E54" s="835"/>
      <c r="F54" s="836"/>
      <c r="G54" s="834"/>
      <c r="H54" s="835"/>
      <c r="I54" s="836"/>
      <c r="J54" s="834"/>
      <c r="K54" s="835"/>
      <c r="L54" s="836"/>
      <c r="N54" s="943"/>
      <c r="O54" s="871"/>
      <c r="P54" s="945"/>
    </row>
    <row r="55" spans="1:16" s="810" customFormat="1">
      <c r="A55" s="876"/>
      <c r="B55" s="917" t="s">
        <v>692</v>
      </c>
      <c r="C55" s="845" t="s">
        <v>633</v>
      </c>
      <c r="D55" s="824">
        <v>-1100</v>
      </c>
      <c r="E55" s="835">
        <v>0</v>
      </c>
      <c r="F55" s="846">
        <f>D55-E55</f>
        <v>-1100</v>
      </c>
      <c r="G55" s="834"/>
      <c r="H55" s="835"/>
      <c r="I55" s="836"/>
      <c r="J55" s="824">
        <f>D55+G55</f>
        <v>-1100</v>
      </c>
      <c r="K55" s="825">
        <f>E55+H55</f>
        <v>0</v>
      </c>
      <c r="L55" s="822">
        <f>J55-K55</f>
        <v>-1100</v>
      </c>
      <c r="N55" s="946">
        <f>L55</f>
        <v>-1100</v>
      </c>
      <c r="O55" s="878">
        <f>L55</f>
        <v>-1100</v>
      </c>
      <c r="P55" s="945">
        <f t="shared" si="4"/>
        <v>0</v>
      </c>
    </row>
    <row r="56" spans="1:16" s="810" customFormat="1">
      <c r="A56" s="894"/>
      <c r="B56" s="920" t="s">
        <v>693</v>
      </c>
      <c r="C56" s="851" t="s">
        <v>694</v>
      </c>
      <c r="D56" s="852">
        <v>-405.8</v>
      </c>
      <c r="E56" s="858">
        <v>0</v>
      </c>
      <c r="F56" s="854">
        <f>D56-E56</f>
        <v>-405.8</v>
      </c>
      <c r="G56" s="857"/>
      <c r="H56" s="858"/>
      <c r="I56" s="854">
        <f>G56-H56</f>
        <v>0</v>
      </c>
      <c r="J56" s="852">
        <f>D56+G56</f>
        <v>-405.8</v>
      </c>
      <c r="K56" s="853">
        <f>E56+H56</f>
        <v>0</v>
      </c>
      <c r="L56" s="855">
        <f>J56-K56</f>
        <v>-405.8</v>
      </c>
      <c r="N56" s="946">
        <f>L56</f>
        <v>-405.8</v>
      </c>
      <c r="O56" s="878">
        <f>L56</f>
        <v>-405.8</v>
      </c>
      <c r="P56" s="945">
        <f t="shared" si="4"/>
        <v>0</v>
      </c>
    </row>
    <row r="57" spans="1:16" s="810" customFormat="1">
      <c r="A57" s="897" t="s">
        <v>672</v>
      </c>
      <c r="B57" s="923"/>
      <c r="C57" s="898"/>
      <c r="D57" s="899">
        <f>SUM(D55:D56)</f>
        <v>-1505.8</v>
      </c>
      <c r="E57" s="900">
        <f>SUM(E55:E56)</f>
        <v>0</v>
      </c>
      <c r="F57" s="901">
        <f>SUM(F55:F56)</f>
        <v>-1505.8</v>
      </c>
      <c r="G57" s="899">
        <f t="shared" ref="G57:I57" si="20">SUM(G56)</f>
        <v>0</v>
      </c>
      <c r="H57" s="900">
        <f t="shared" si="20"/>
        <v>0</v>
      </c>
      <c r="I57" s="901">
        <f t="shared" si="20"/>
        <v>0</v>
      </c>
      <c r="J57" s="899">
        <f>SUM(J55:J56)</f>
        <v>-1505.8</v>
      </c>
      <c r="K57" s="900">
        <f>SUM(K55:K56)</f>
        <v>0</v>
      </c>
      <c r="L57" s="901">
        <f>SUM(L55:L56)</f>
        <v>-1505.8</v>
      </c>
      <c r="N57" s="943"/>
      <c r="O57" s="871"/>
      <c r="P57" s="945"/>
    </row>
    <row r="58" spans="1:16">
      <c r="A58" s="902"/>
      <c r="B58" s="860"/>
      <c r="C58" s="860"/>
      <c r="D58" s="873"/>
      <c r="E58" s="874"/>
      <c r="F58" s="875">
        <f>+D58-E58</f>
        <v>0</v>
      </c>
      <c r="G58" s="873"/>
      <c r="H58" s="874"/>
      <c r="I58" s="875"/>
      <c r="J58" s="873"/>
      <c r="K58" s="874"/>
      <c r="L58" s="875"/>
      <c r="N58" s="943"/>
      <c r="O58" s="871"/>
      <c r="P58" s="945"/>
    </row>
    <row r="59" spans="1:16" ht="13.5" thickBot="1">
      <c r="A59" s="903" t="s">
        <v>673</v>
      </c>
      <c r="B59" s="904"/>
      <c r="C59" s="904"/>
      <c r="D59" s="905">
        <f>D51+D57</f>
        <v>52362.318129999992</v>
      </c>
      <c r="E59" s="906">
        <f t="shared" ref="E59:L59" si="21">E51+E57</f>
        <v>66228.959999999992</v>
      </c>
      <c r="F59" s="907">
        <f t="shared" si="21"/>
        <v>-13866.641869999996</v>
      </c>
      <c r="G59" s="905">
        <f t="shared" si="21"/>
        <v>-100</v>
      </c>
      <c r="H59" s="906">
        <f t="shared" si="21"/>
        <v>0</v>
      </c>
      <c r="I59" s="907">
        <f t="shared" si="21"/>
        <v>-100</v>
      </c>
      <c r="J59" s="905">
        <f t="shared" si="21"/>
        <v>52262.318129999992</v>
      </c>
      <c r="K59" s="906">
        <f t="shared" si="21"/>
        <v>66228.959999999992</v>
      </c>
      <c r="L59" s="907">
        <f t="shared" si="21"/>
        <v>-13966.641869999996</v>
      </c>
      <c r="N59" s="947">
        <f>SUM(N5:N58)</f>
        <v>-1830.0299999999997</v>
      </c>
      <c r="O59" s="948">
        <f>SUM(O5:O58)</f>
        <v>-1660.8999999999999</v>
      </c>
      <c r="P59" s="949">
        <f>SUM(P5:P58)</f>
        <v>-169.12999999999982</v>
      </c>
    </row>
    <row r="60" spans="1:16" ht="13.5" thickTop="1">
      <c r="A60" s="909"/>
      <c r="B60" s="909"/>
      <c r="C60" s="909"/>
      <c r="D60" s="910"/>
      <c r="E60" s="910"/>
      <c r="F60" s="910"/>
      <c r="G60" s="910"/>
      <c r="H60" s="910"/>
      <c r="I60" s="910"/>
      <c r="J60" s="910"/>
      <c r="K60" s="910"/>
      <c r="L60" s="910"/>
      <c r="N60" s="908"/>
      <c r="O60" s="908"/>
    </row>
  </sheetData>
  <mergeCells count="3">
    <mergeCell ref="D4:F4"/>
    <mergeCell ref="G4:I4"/>
    <mergeCell ref="J4:L4"/>
  </mergeCells>
  <pageMargins left="0.7" right="0.7" top="0.75" bottom="0.75" header="0.3" footer="0.3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68" bestFit="1" customWidth="1"/>
    <col min="2" max="2" width="8.28515625" style="368" bestFit="1" customWidth="1"/>
    <col min="3" max="3" width="8.28515625" style="414" customWidth="1"/>
    <col min="4" max="4" width="9.28515625" style="368" bestFit="1" customWidth="1"/>
    <col min="5" max="5" width="8.28515625" style="414" customWidth="1"/>
    <col min="6" max="6" width="9.85546875" style="368" bestFit="1" customWidth="1"/>
    <col min="7" max="7" width="8.7109375" style="414" customWidth="1"/>
    <col min="8" max="8" width="9.5703125" style="414" customWidth="1"/>
    <col min="9" max="9" width="8.42578125" style="414" customWidth="1"/>
    <col min="10" max="10" width="9.7109375" style="368" hidden="1" customWidth="1"/>
    <col min="11" max="13" width="8.42578125" style="414" hidden="1" customWidth="1"/>
    <col min="14" max="14" width="9.7109375" style="368" hidden="1" customWidth="1"/>
    <col min="15" max="15" width="8.7109375" style="414" hidden="1" customWidth="1"/>
    <col min="16" max="16" width="9.7109375" style="368" hidden="1" customWidth="1"/>
    <col min="17" max="17" width="8.85546875" style="414" hidden="1" customWidth="1"/>
    <col min="18" max="18" width="9.7109375" style="368" hidden="1" customWidth="1"/>
    <col min="19" max="19" width="0" style="368" hidden="1" customWidth="1"/>
    <col min="20" max="20" width="9.7109375" style="368" hidden="1" customWidth="1"/>
    <col min="21" max="21" width="0" style="368" hidden="1" customWidth="1"/>
    <col min="22" max="16384" width="9.140625" style="368"/>
  </cols>
  <sheetData>
    <row r="1" spans="1:21" ht="22.5" customHeight="1">
      <c r="A1" s="1033" t="s">
        <v>538</v>
      </c>
      <c r="B1" s="1034"/>
      <c r="C1" s="1034"/>
      <c r="D1" s="1034"/>
      <c r="E1" s="1034"/>
      <c r="F1" s="1034"/>
      <c r="G1" s="1034"/>
      <c r="H1" s="1034"/>
      <c r="I1" s="1034"/>
      <c r="J1" s="1034"/>
      <c r="K1" s="1034"/>
      <c r="L1" s="1034"/>
      <c r="M1" s="1034"/>
      <c r="N1" s="1034"/>
      <c r="O1" s="1034"/>
      <c r="P1" s="1034"/>
      <c r="Q1" s="1034"/>
      <c r="R1" s="367"/>
    </row>
    <row r="2" spans="1:21" ht="22.5" customHeight="1" thickBot="1">
      <c r="A2" s="1035"/>
      <c r="B2" s="1036"/>
      <c r="C2" s="1036"/>
      <c r="D2" s="1036"/>
      <c r="E2" s="1036"/>
      <c r="F2" s="1036"/>
      <c r="G2" s="1036"/>
      <c r="H2" s="1036"/>
      <c r="I2" s="1036"/>
      <c r="J2" s="1036"/>
      <c r="K2" s="1036"/>
      <c r="L2" s="1036"/>
      <c r="M2" s="1036"/>
      <c r="N2" s="1036"/>
      <c r="O2" s="1036"/>
      <c r="P2" s="1036"/>
      <c r="Q2" s="1036"/>
      <c r="R2" s="367"/>
    </row>
    <row r="3" spans="1:21" s="370" customFormat="1" ht="30.75" customHeight="1">
      <c r="A3" s="369" t="s">
        <v>486</v>
      </c>
      <c r="B3" s="1032" t="s">
        <v>537</v>
      </c>
      <c r="C3" s="1031"/>
      <c r="D3" s="1029" t="s">
        <v>516</v>
      </c>
      <c r="E3" s="1037"/>
      <c r="F3" s="1032" t="s">
        <v>515</v>
      </c>
      <c r="G3" s="1031"/>
      <c r="H3" s="1032" t="s">
        <v>275</v>
      </c>
      <c r="I3" s="1031"/>
      <c r="J3" s="1029" t="s">
        <v>515</v>
      </c>
      <c r="K3" s="1037"/>
      <c r="L3" s="1032" t="s">
        <v>275</v>
      </c>
      <c r="M3" s="1031"/>
      <c r="N3" s="1032" t="s">
        <v>487</v>
      </c>
      <c r="O3" s="1031"/>
      <c r="P3" s="1029" t="s">
        <v>488</v>
      </c>
      <c r="Q3" s="1031"/>
      <c r="R3" s="1029" t="s">
        <v>489</v>
      </c>
      <c r="S3" s="1030"/>
      <c r="T3" s="1029" t="s">
        <v>490</v>
      </c>
      <c r="U3" s="1031"/>
    </row>
    <row r="4" spans="1:21" s="377" customFormat="1" ht="22.5" customHeight="1" thickBot="1">
      <c r="A4" s="371"/>
      <c r="B4" s="372" t="s">
        <v>491</v>
      </c>
      <c r="C4" s="373" t="s">
        <v>492</v>
      </c>
      <c r="D4" s="372" t="s">
        <v>491</v>
      </c>
      <c r="E4" s="373" t="s">
        <v>492</v>
      </c>
      <c r="F4" s="372" t="s">
        <v>491</v>
      </c>
      <c r="G4" s="373" t="s">
        <v>492</v>
      </c>
      <c r="H4" s="372" t="s">
        <v>491</v>
      </c>
      <c r="I4" s="373" t="s">
        <v>492</v>
      </c>
      <c r="J4" s="372" t="s">
        <v>491</v>
      </c>
      <c r="K4" s="374" t="s">
        <v>492</v>
      </c>
      <c r="L4" s="372" t="s">
        <v>491</v>
      </c>
      <c r="M4" s="373" t="s">
        <v>492</v>
      </c>
      <c r="N4" s="372" t="s">
        <v>491</v>
      </c>
      <c r="O4" s="373" t="s">
        <v>492</v>
      </c>
      <c r="P4" s="372" t="s">
        <v>491</v>
      </c>
      <c r="Q4" s="374" t="s">
        <v>492</v>
      </c>
      <c r="R4" s="372" t="s">
        <v>491</v>
      </c>
      <c r="S4" s="375" t="s">
        <v>492</v>
      </c>
      <c r="T4" s="376" t="s">
        <v>491</v>
      </c>
      <c r="U4" s="373" t="s">
        <v>492</v>
      </c>
    </row>
    <row r="5" spans="1:21" s="377" customFormat="1" ht="22.5" customHeight="1">
      <c r="A5" s="378" t="s">
        <v>493</v>
      </c>
      <c r="B5" s="372"/>
      <c r="C5" s="379"/>
      <c r="D5" s="372"/>
      <c r="E5" s="379"/>
      <c r="F5" s="372"/>
      <c r="G5" s="381"/>
      <c r="H5" s="415"/>
      <c r="I5" s="379"/>
      <c r="J5" s="376"/>
      <c r="K5" s="415"/>
      <c r="L5" s="419"/>
      <c r="M5" s="420"/>
      <c r="N5" s="372"/>
      <c r="O5" s="380"/>
      <c r="P5" s="372"/>
      <c r="Q5" s="381"/>
      <c r="R5" s="382"/>
      <c r="S5" s="383"/>
      <c r="T5" s="384"/>
      <c r="U5" s="385"/>
    </row>
    <row r="6" spans="1:21" s="8" customFormat="1" ht="22.5" customHeight="1">
      <c r="A6" s="386" t="s">
        <v>494</v>
      </c>
      <c r="B6" s="387">
        <v>26</v>
      </c>
      <c r="C6" s="388"/>
      <c r="D6" s="387">
        <v>26</v>
      </c>
      <c r="E6" s="388"/>
      <c r="F6" s="387"/>
      <c r="G6" s="391"/>
      <c r="H6" s="391">
        <f>B6+D6+F6</f>
        <v>52</v>
      </c>
      <c r="I6" s="388"/>
      <c r="J6" s="390"/>
      <c r="K6" s="416"/>
      <c r="L6" s="421"/>
      <c r="M6" s="422"/>
      <c r="N6" s="387"/>
      <c r="O6" s="389"/>
      <c r="P6" s="387">
        <f t="shared" ref="P6:Q13" si="0">B6+D6+F6+J6+N6</f>
        <v>52</v>
      </c>
      <c r="Q6" s="391">
        <f t="shared" si="0"/>
        <v>0</v>
      </c>
      <c r="R6" s="392"/>
      <c r="S6" s="393"/>
      <c r="T6" s="394">
        <f>P6+R6</f>
        <v>52</v>
      </c>
      <c r="U6" s="395">
        <f>Q6+S6</f>
        <v>0</v>
      </c>
    </row>
    <row r="7" spans="1:21" s="8" customFormat="1" ht="22.5" customHeight="1">
      <c r="A7" s="386" t="s">
        <v>495</v>
      </c>
      <c r="B7" s="387"/>
      <c r="C7" s="388"/>
      <c r="D7" s="387"/>
      <c r="E7" s="388"/>
      <c r="F7" s="387"/>
      <c r="G7" s="391"/>
      <c r="H7" s="391"/>
      <c r="I7" s="388"/>
      <c r="J7" s="390"/>
      <c r="K7" s="416"/>
      <c r="L7" s="421"/>
      <c r="M7" s="422"/>
      <c r="N7" s="387"/>
      <c r="O7" s="389"/>
      <c r="P7" s="387">
        <f t="shared" si="0"/>
        <v>0</v>
      </c>
      <c r="Q7" s="391">
        <f t="shared" si="0"/>
        <v>0</v>
      </c>
      <c r="R7" s="392">
        <f>15+15</f>
        <v>30</v>
      </c>
      <c r="S7" s="393"/>
      <c r="T7" s="394">
        <f t="shared" ref="T7:U27" si="1">P7+R7</f>
        <v>30</v>
      </c>
      <c r="U7" s="395">
        <f t="shared" si="1"/>
        <v>0</v>
      </c>
    </row>
    <row r="8" spans="1:21" s="8" customFormat="1" ht="22.5" customHeight="1">
      <c r="A8" s="396" t="s">
        <v>496</v>
      </c>
      <c r="B8" s="387"/>
      <c r="C8" s="388"/>
      <c r="D8" s="387">
        <v>306</v>
      </c>
      <c r="E8" s="388">
        <v>5.4</v>
      </c>
      <c r="F8" s="387">
        <v>306</v>
      </c>
      <c r="G8" s="391"/>
      <c r="H8" s="391">
        <f t="shared" ref="H8:H17" si="2">B8+D8+F8</f>
        <v>612</v>
      </c>
      <c r="I8" s="388">
        <f>C8+E8+G8</f>
        <v>5.4</v>
      </c>
      <c r="J8" s="390"/>
      <c r="K8" s="416"/>
      <c r="L8" s="421"/>
      <c r="M8" s="422"/>
      <c r="N8" s="387"/>
      <c r="O8" s="389"/>
      <c r="P8" s="387">
        <f t="shared" si="0"/>
        <v>612</v>
      </c>
      <c r="Q8" s="391">
        <f t="shared" si="0"/>
        <v>5.4</v>
      </c>
      <c r="R8" s="392"/>
      <c r="S8" s="393"/>
      <c r="T8" s="394">
        <f t="shared" si="1"/>
        <v>612</v>
      </c>
      <c r="U8" s="395">
        <f t="shared" si="1"/>
        <v>5.4</v>
      </c>
    </row>
    <row r="9" spans="1:21" s="8" customFormat="1" ht="22.5" customHeight="1">
      <c r="A9" s="386" t="s">
        <v>497</v>
      </c>
      <c r="B9" s="387"/>
      <c r="C9" s="388"/>
      <c r="D9" s="387"/>
      <c r="E9" s="388"/>
      <c r="F9" s="387">
        <v>525</v>
      </c>
      <c r="G9" s="391">
        <v>11</v>
      </c>
      <c r="H9" s="391">
        <f t="shared" si="2"/>
        <v>525</v>
      </c>
      <c r="I9" s="388">
        <f>C9+E9+G9</f>
        <v>11</v>
      </c>
      <c r="J9" s="390">
        <v>525</v>
      </c>
      <c r="K9" s="416"/>
      <c r="L9" s="421"/>
      <c r="M9" s="422"/>
      <c r="N9" s="387"/>
      <c r="O9" s="389"/>
      <c r="P9" s="387">
        <f t="shared" si="0"/>
        <v>1050</v>
      </c>
      <c r="Q9" s="391">
        <f t="shared" si="0"/>
        <v>11</v>
      </c>
      <c r="R9" s="392"/>
      <c r="S9" s="393"/>
      <c r="T9" s="394">
        <f t="shared" si="1"/>
        <v>1050</v>
      </c>
      <c r="U9" s="395">
        <f t="shared" si="1"/>
        <v>11</v>
      </c>
    </row>
    <row r="10" spans="1:21" s="8" customFormat="1" ht="22.5" customHeight="1">
      <c r="A10" s="386" t="s">
        <v>498</v>
      </c>
      <c r="B10" s="387"/>
      <c r="C10" s="388"/>
      <c r="D10" s="387"/>
      <c r="E10" s="388"/>
      <c r="F10" s="387"/>
      <c r="G10" s="391"/>
      <c r="H10" s="391"/>
      <c r="I10" s="388"/>
      <c r="J10" s="390"/>
      <c r="K10" s="416"/>
      <c r="L10" s="421"/>
      <c r="M10" s="422"/>
      <c r="N10" s="387"/>
      <c r="O10" s="389"/>
      <c r="P10" s="387">
        <f t="shared" si="0"/>
        <v>0</v>
      </c>
      <c r="Q10" s="391">
        <f t="shared" si="0"/>
        <v>0</v>
      </c>
      <c r="R10" s="392">
        <f>1103+1103</f>
        <v>2206</v>
      </c>
      <c r="S10" s="393">
        <v>18.489999999999998</v>
      </c>
      <c r="T10" s="394">
        <f>P10+R10</f>
        <v>2206</v>
      </c>
      <c r="U10" s="395">
        <f t="shared" si="1"/>
        <v>18.489999999999998</v>
      </c>
    </row>
    <row r="11" spans="1:21" s="8" customFormat="1" ht="22.5" customHeight="1">
      <c r="A11" s="386" t="s">
        <v>499</v>
      </c>
      <c r="B11" s="387"/>
      <c r="C11" s="388"/>
      <c r="D11" s="387"/>
      <c r="E11" s="388"/>
      <c r="F11" s="387"/>
      <c r="G11" s="391"/>
      <c r="H11" s="391"/>
      <c r="I11" s="388"/>
      <c r="J11" s="390">
        <v>511</v>
      </c>
      <c r="K11" s="416">
        <v>11</v>
      </c>
      <c r="L11" s="421"/>
      <c r="M11" s="422"/>
      <c r="N11" s="387">
        <v>511</v>
      </c>
      <c r="O11" s="389"/>
      <c r="P11" s="387">
        <f t="shared" si="0"/>
        <v>1022</v>
      </c>
      <c r="Q11" s="391">
        <f t="shared" si="0"/>
        <v>11</v>
      </c>
      <c r="R11" s="392"/>
      <c r="S11" s="393"/>
      <c r="T11" s="394">
        <f>P11+R11</f>
        <v>1022</v>
      </c>
      <c r="U11" s="395">
        <f t="shared" si="1"/>
        <v>11</v>
      </c>
    </row>
    <row r="12" spans="1:21" s="8" customFormat="1" ht="22.5" customHeight="1">
      <c r="A12" s="396" t="s">
        <v>500</v>
      </c>
      <c r="B12" s="387">
        <v>10</v>
      </c>
      <c r="C12" s="388"/>
      <c r="D12" s="387"/>
      <c r="E12" s="388"/>
      <c r="F12" s="387"/>
      <c r="G12" s="391"/>
      <c r="H12" s="391">
        <f t="shared" si="2"/>
        <v>10</v>
      </c>
      <c r="I12" s="388"/>
      <c r="J12" s="390"/>
      <c r="K12" s="416"/>
      <c r="L12" s="421"/>
      <c r="M12" s="422"/>
      <c r="N12" s="387"/>
      <c r="O12" s="389"/>
      <c r="P12" s="387">
        <f t="shared" si="0"/>
        <v>10</v>
      </c>
      <c r="Q12" s="391">
        <f t="shared" si="0"/>
        <v>0</v>
      </c>
      <c r="R12" s="392"/>
      <c r="S12" s="393"/>
      <c r="T12" s="394">
        <f t="shared" si="1"/>
        <v>10</v>
      </c>
      <c r="U12" s="395">
        <f t="shared" si="1"/>
        <v>0</v>
      </c>
    </row>
    <row r="13" spans="1:21" s="8" customFormat="1" ht="22.5" hidden="1" customHeight="1">
      <c r="A13" s="386" t="s">
        <v>501</v>
      </c>
      <c r="B13" s="387"/>
      <c r="C13" s="388"/>
      <c r="D13" s="387"/>
      <c r="E13" s="388"/>
      <c r="F13" s="387"/>
      <c r="G13" s="391"/>
      <c r="H13" s="391">
        <f t="shared" si="2"/>
        <v>0</v>
      </c>
      <c r="I13" s="388"/>
      <c r="J13" s="390"/>
      <c r="K13" s="416"/>
      <c r="L13" s="421"/>
      <c r="M13" s="422"/>
      <c r="N13" s="387"/>
      <c r="O13" s="389"/>
      <c r="P13" s="387">
        <f t="shared" si="0"/>
        <v>0</v>
      </c>
      <c r="Q13" s="391">
        <f t="shared" si="0"/>
        <v>0</v>
      </c>
      <c r="R13" s="392"/>
      <c r="S13" s="393"/>
      <c r="T13" s="394">
        <f t="shared" si="1"/>
        <v>0</v>
      </c>
      <c r="U13" s="395">
        <f t="shared" si="1"/>
        <v>0</v>
      </c>
    </row>
    <row r="14" spans="1:21" s="8" customFormat="1" ht="22.5" customHeight="1">
      <c r="A14" s="397" t="s">
        <v>539</v>
      </c>
      <c r="B14" s="387"/>
      <c r="C14" s="388"/>
      <c r="D14" s="387"/>
      <c r="E14" s="388"/>
      <c r="F14" s="387"/>
      <c r="G14" s="391"/>
      <c r="H14" s="391"/>
      <c r="I14" s="388"/>
      <c r="J14" s="390"/>
      <c r="K14" s="416"/>
      <c r="L14" s="421"/>
      <c r="M14" s="422"/>
      <c r="N14" s="387"/>
      <c r="O14" s="389"/>
      <c r="P14" s="387">
        <f t="shared" ref="P14:P19" si="3">B14+D14+F14+J14+N14</f>
        <v>0</v>
      </c>
      <c r="Q14" s="391"/>
      <c r="R14" s="392"/>
      <c r="S14" s="393"/>
      <c r="T14" s="394">
        <f t="shared" si="1"/>
        <v>0</v>
      </c>
      <c r="U14" s="395"/>
    </row>
    <row r="15" spans="1:21" s="8" customFormat="1" ht="22.5" customHeight="1">
      <c r="A15" s="386" t="s">
        <v>502</v>
      </c>
      <c r="B15" s="387"/>
      <c r="C15" s="388"/>
      <c r="D15" s="387"/>
      <c r="E15" s="388"/>
      <c r="F15" s="387"/>
      <c r="G15" s="391"/>
      <c r="H15" s="391"/>
      <c r="I15" s="388"/>
      <c r="J15" s="390"/>
      <c r="K15" s="416"/>
      <c r="L15" s="421"/>
      <c r="M15" s="422"/>
      <c r="N15" s="387"/>
      <c r="O15" s="389"/>
      <c r="P15" s="387">
        <f t="shared" si="3"/>
        <v>0</v>
      </c>
      <c r="Q15" s="391">
        <f>C15+E15+G15+K15+O15</f>
        <v>0</v>
      </c>
      <c r="R15" s="392">
        <v>28</v>
      </c>
      <c r="S15" s="393"/>
      <c r="T15" s="394">
        <f t="shared" si="1"/>
        <v>28</v>
      </c>
      <c r="U15" s="395">
        <f>Q15+S15</f>
        <v>0</v>
      </c>
    </row>
    <row r="16" spans="1:21" s="8" customFormat="1" ht="22.5" customHeight="1">
      <c r="A16" s="396" t="s">
        <v>503</v>
      </c>
      <c r="B16" s="387">
        <v>3</v>
      </c>
      <c r="C16" s="388"/>
      <c r="D16" s="387"/>
      <c r="E16" s="388"/>
      <c r="F16" s="387"/>
      <c r="G16" s="391"/>
      <c r="H16" s="391">
        <f t="shared" si="2"/>
        <v>3</v>
      </c>
      <c r="I16" s="388"/>
      <c r="J16" s="390"/>
      <c r="K16" s="416"/>
      <c r="L16" s="421"/>
      <c r="M16" s="422"/>
      <c r="N16" s="387"/>
      <c r="O16" s="389"/>
      <c r="P16" s="387">
        <f t="shared" si="3"/>
        <v>3</v>
      </c>
      <c r="Q16" s="391">
        <f>C16+E16+G16+K16+O16</f>
        <v>0</v>
      </c>
      <c r="R16" s="392"/>
      <c r="S16" s="393"/>
      <c r="T16" s="394">
        <f t="shared" si="1"/>
        <v>3</v>
      </c>
      <c r="U16" s="395">
        <f>Q16+S16</f>
        <v>0</v>
      </c>
    </row>
    <row r="17" spans="1:21" s="8" customFormat="1" ht="22.5" hidden="1" customHeight="1">
      <c r="A17" s="396" t="s">
        <v>495</v>
      </c>
      <c r="B17" s="387"/>
      <c r="C17" s="388"/>
      <c r="D17" s="387"/>
      <c r="E17" s="388"/>
      <c r="F17" s="387"/>
      <c r="G17" s="391"/>
      <c r="H17" s="391">
        <f t="shared" si="2"/>
        <v>0</v>
      </c>
      <c r="I17" s="388"/>
      <c r="J17" s="390"/>
      <c r="K17" s="416"/>
      <c r="L17" s="421"/>
      <c r="M17" s="422"/>
      <c r="N17" s="387"/>
      <c r="O17" s="389"/>
      <c r="P17" s="387">
        <f t="shared" si="3"/>
        <v>0</v>
      </c>
      <c r="Q17" s="391"/>
      <c r="R17" s="398"/>
      <c r="S17" s="399"/>
      <c r="T17" s="394">
        <f t="shared" si="1"/>
        <v>0</v>
      </c>
      <c r="U17" s="395"/>
    </row>
    <row r="18" spans="1:21" s="8" customFormat="1" ht="22.5" customHeight="1">
      <c r="A18" s="396" t="s">
        <v>504</v>
      </c>
      <c r="B18" s="387"/>
      <c r="C18" s="388"/>
      <c r="D18" s="387"/>
      <c r="E18" s="388"/>
      <c r="F18" s="387"/>
      <c r="G18" s="391"/>
      <c r="H18" s="391"/>
      <c r="I18" s="388"/>
      <c r="J18" s="390">
        <v>41</v>
      </c>
      <c r="K18" s="416">
        <v>1.2</v>
      </c>
      <c r="L18" s="421"/>
      <c r="M18" s="422"/>
      <c r="N18" s="387">
        <v>41</v>
      </c>
      <c r="O18" s="389"/>
      <c r="P18" s="387">
        <f t="shared" si="3"/>
        <v>82</v>
      </c>
      <c r="Q18" s="391">
        <f>C18+E18+G18+K18+O18</f>
        <v>1.2</v>
      </c>
      <c r="R18" s="398"/>
      <c r="S18" s="399"/>
      <c r="T18" s="394">
        <f t="shared" si="1"/>
        <v>82</v>
      </c>
      <c r="U18" s="395">
        <f>Q18+S18</f>
        <v>1.2</v>
      </c>
    </row>
    <row r="19" spans="1:21" s="8" customFormat="1" ht="22.5" customHeight="1">
      <c r="A19" s="396" t="s">
        <v>505</v>
      </c>
      <c r="B19" s="387"/>
      <c r="C19" s="388"/>
      <c r="D19" s="387"/>
      <c r="E19" s="388"/>
      <c r="F19" s="387"/>
      <c r="G19" s="391"/>
      <c r="H19" s="391"/>
      <c r="I19" s="388"/>
      <c r="J19" s="390"/>
      <c r="K19" s="416"/>
      <c r="L19" s="421"/>
      <c r="M19" s="422"/>
      <c r="N19" s="387"/>
      <c r="O19" s="389"/>
      <c r="P19" s="387">
        <f t="shared" si="3"/>
        <v>0</v>
      </c>
      <c r="Q19" s="391">
        <f>C19+E19+G19+K19+O19</f>
        <v>0</v>
      </c>
      <c r="R19" s="398">
        <f>218+218</f>
        <v>436</v>
      </c>
      <c r="S19" s="399">
        <v>3.32</v>
      </c>
      <c r="T19" s="394">
        <f t="shared" si="1"/>
        <v>436</v>
      </c>
      <c r="U19" s="395">
        <f>Q19+S19</f>
        <v>3.32</v>
      </c>
    </row>
    <row r="20" spans="1:21" s="8" customFormat="1" ht="22.5" customHeight="1">
      <c r="A20" s="397" t="s">
        <v>506</v>
      </c>
      <c r="B20" s="387"/>
      <c r="C20" s="388"/>
      <c r="D20" s="387"/>
      <c r="E20" s="388"/>
      <c r="F20" s="387"/>
      <c r="G20" s="391"/>
      <c r="H20" s="391"/>
      <c r="I20" s="388"/>
      <c r="J20" s="390"/>
      <c r="K20" s="416"/>
      <c r="L20" s="421"/>
      <c r="M20" s="422"/>
      <c r="N20" s="387"/>
      <c r="O20" s="389"/>
      <c r="P20" s="387"/>
      <c r="Q20" s="391"/>
      <c r="R20" s="398"/>
      <c r="S20" s="399"/>
      <c r="T20" s="394"/>
      <c r="U20" s="395"/>
    </row>
    <row r="21" spans="1:21" s="8" customFormat="1" ht="22.5" hidden="1" customHeight="1">
      <c r="A21" s="396" t="s">
        <v>507</v>
      </c>
      <c r="B21" s="387"/>
      <c r="C21" s="388"/>
      <c r="D21" s="387"/>
      <c r="E21" s="388"/>
      <c r="F21" s="387"/>
      <c r="G21" s="391"/>
      <c r="H21" s="391"/>
      <c r="I21" s="388"/>
      <c r="J21" s="390"/>
      <c r="K21" s="416"/>
      <c r="L21" s="421"/>
      <c r="M21" s="422"/>
      <c r="N21" s="387"/>
      <c r="O21" s="389"/>
      <c r="P21" s="387">
        <f t="shared" ref="P21:Q27" si="4">B21+D21+F21+J21+N21</f>
        <v>0</v>
      </c>
      <c r="Q21" s="391">
        <f t="shared" si="4"/>
        <v>0</v>
      </c>
      <c r="R21" s="398"/>
      <c r="S21" s="399"/>
      <c r="T21" s="394">
        <f t="shared" si="1"/>
        <v>0</v>
      </c>
      <c r="U21" s="395">
        <f t="shared" si="1"/>
        <v>0</v>
      </c>
    </row>
    <row r="22" spans="1:21" s="8" customFormat="1" ht="22.5" hidden="1" customHeight="1">
      <c r="A22" s="396" t="s">
        <v>508</v>
      </c>
      <c r="B22" s="387"/>
      <c r="C22" s="388"/>
      <c r="D22" s="387"/>
      <c r="E22" s="388"/>
      <c r="F22" s="387"/>
      <c r="G22" s="391"/>
      <c r="H22" s="391"/>
      <c r="I22" s="388"/>
      <c r="J22" s="390"/>
      <c r="K22" s="416"/>
      <c r="L22" s="421"/>
      <c r="M22" s="422"/>
      <c r="N22" s="387"/>
      <c r="O22" s="389"/>
      <c r="P22" s="387">
        <f t="shared" si="4"/>
        <v>0</v>
      </c>
      <c r="Q22" s="391">
        <f t="shared" si="4"/>
        <v>0</v>
      </c>
      <c r="R22" s="398"/>
      <c r="S22" s="399"/>
      <c r="T22" s="394">
        <f t="shared" si="1"/>
        <v>0</v>
      </c>
      <c r="U22" s="395">
        <f t="shared" si="1"/>
        <v>0</v>
      </c>
    </row>
    <row r="23" spans="1:21" s="8" customFormat="1" ht="22.5" customHeight="1">
      <c r="A23" s="396" t="s">
        <v>509</v>
      </c>
      <c r="B23" s="387"/>
      <c r="C23" s="388"/>
      <c r="D23" s="387"/>
      <c r="E23" s="388"/>
      <c r="F23" s="387"/>
      <c r="G23" s="391"/>
      <c r="H23" s="391"/>
      <c r="I23" s="388"/>
      <c r="J23" s="390"/>
      <c r="K23" s="416"/>
      <c r="L23" s="421"/>
      <c r="M23" s="422"/>
      <c r="N23" s="387"/>
      <c r="O23" s="389"/>
      <c r="P23" s="387">
        <f t="shared" si="4"/>
        <v>0</v>
      </c>
      <c r="Q23" s="391">
        <f t="shared" si="4"/>
        <v>0</v>
      </c>
      <c r="R23" s="398">
        <f>39+39</f>
        <v>78</v>
      </c>
      <c r="S23" s="399"/>
      <c r="T23" s="394">
        <f t="shared" si="1"/>
        <v>78</v>
      </c>
      <c r="U23" s="395">
        <f t="shared" si="1"/>
        <v>0</v>
      </c>
    </row>
    <row r="24" spans="1:21" s="8" customFormat="1" ht="22.5" customHeight="1">
      <c r="A24" s="396" t="s">
        <v>510</v>
      </c>
      <c r="B24" s="387"/>
      <c r="C24" s="388"/>
      <c r="D24" s="387"/>
      <c r="E24" s="388"/>
      <c r="F24" s="387"/>
      <c r="G24" s="391"/>
      <c r="H24" s="391"/>
      <c r="I24" s="388"/>
      <c r="J24" s="390"/>
      <c r="K24" s="416"/>
      <c r="L24" s="421"/>
      <c r="M24" s="422"/>
      <c r="N24" s="387"/>
      <c r="O24" s="389"/>
      <c r="P24" s="387">
        <f t="shared" si="4"/>
        <v>0</v>
      </c>
      <c r="Q24" s="391">
        <f t="shared" si="4"/>
        <v>0</v>
      </c>
      <c r="R24" s="398">
        <f>27</f>
        <v>27</v>
      </c>
      <c r="S24" s="399">
        <f>4.64-4.64</f>
        <v>0</v>
      </c>
      <c r="T24" s="394">
        <f t="shared" si="1"/>
        <v>27</v>
      </c>
      <c r="U24" s="395">
        <f t="shared" si="1"/>
        <v>0</v>
      </c>
    </row>
    <row r="25" spans="1:21" s="8" customFormat="1" ht="22.5" customHeight="1">
      <c r="A25" s="396" t="s">
        <v>511</v>
      </c>
      <c r="B25" s="387"/>
      <c r="C25" s="388"/>
      <c r="D25" s="387"/>
      <c r="E25" s="388"/>
      <c r="F25" s="387"/>
      <c r="G25" s="391"/>
      <c r="H25" s="391"/>
      <c r="I25" s="388"/>
      <c r="J25" s="390"/>
      <c r="K25" s="416"/>
      <c r="L25" s="421"/>
      <c r="M25" s="422"/>
      <c r="N25" s="387"/>
      <c r="O25" s="389"/>
      <c r="P25" s="387">
        <f t="shared" si="4"/>
        <v>0</v>
      </c>
      <c r="Q25" s="391">
        <f t="shared" si="4"/>
        <v>0</v>
      </c>
      <c r="R25" s="398">
        <f>18+18</f>
        <v>36</v>
      </c>
      <c r="S25" s="399"/>
      <c r="T25" s="394">
        <f t="shared" si="1"/>
        <v>36</v>
      </c>
      <c r="U25" s="395">
        <f t="shared" si="1"/>
        <v>0</v>
      </c>
    </row>
    <row r="26" spans="1:21" s="8" customFormat="1" ht="22.5" customHeight="1">
      <c r="A26" s="396" t="s">
        <v>512</v>
      </c>
      <c r="B26" s="387"/>
      <c r="C26" s="388"/>
      <c r="D26" s="387"/>
      <c r="E26" s="388"/>
      <c r="F26" s="387"/>
      <c r="G26" s="391"/>
      <c r="H26" s="391"/>
      <c r="I26" s="388"/>
      <c r="J26" s="390"/>
      <c r="K26" s="416"/>
      <c r="L26" s="421"/>
      <c r="M26" s="422"/>
      <c r="N26" s="387"/>
      <c r="O26" s="389"/>
      <c r="P26" s="387">
        <f t="shared" si="4"/>
        <v>0</v>
      </c>
      <c r="Q26" s="391">
        <f t="shared" si="4"/>
        <v>0</v>
      </c>
      <c r="R26" s="398">
        <f>35+35</f>
        <v>70</v>
      </c>
      <c r="S26" s="399"/>
      <c r="T26" s="394">
        <f t="shared" si="1"/>
        <v>70</v>
      </c>
      <c r="U26" s="395">
        <f t="shared" si="1"/>
        <v>0</v>
      </c>
    </row>
    <row r="27" spans="1:21" s="8" customFormat="1" ht="22.5" customHeight="1" thickBot="1">
      <c r="A27" s="400" t="s">
        <v>513</v>
      </c>
      <c r="B27" s="401"/>
      <c r="C27" s="402"/>
      <c r="D27" s="401"/>
      <c r="E27" s="402"/>
      <c r="F27" s="401"/>
      <c r="G27" s="405"/>
      <c r="H27" s="425"/>
      <c r="I27" s="426"/>
      <c r="J27" s="404"/>
      <c r="K27" s="417"/>
      <c r="L27" s="423"/>
      <c r="M27" s="424"/>
      <c r="N27" s="401"/>
      <c r="O27" s="403"/>
      <c r="P27" s="401">
        <f t="shared" si="4"/>
        <v>0</v>
      </c>
      <c r="Q27" s="405">
        <f t="shared" si="4"/>
        <v>0</v>
      </c>
      <c r="R27" s="398">
        <f>12+12</f>
        <v>24</v>
      </c>
      <c r="S27" s="399"/>
      <c r="T27" s="394">
        <f t="shared" si="1"/>
        <v>24</v>
      </c>
      <c r="U27" s="395">
        <f t="shared" si="1"/>
        <v>0</v>
      </c>
    </row>
    <row r="28" spans="1:21" s="8" customFormat="1" ht="22.5" customHeight="1" thickBot="1">
      <c r="A28" s="406" t="s">
        <v>514</v>
      </c>
      <c r="B28" s="407">
        <f t="shared" ref="B28:T28" si="5">SUM(B6:B27)</f>
        <v>39</v>
      </c>
      <c r="C28" s="408">
        <f t="shared" si="5"/>
        <v>0</v>
      </c>
      <c r="D28" s="409">
        <f t="shared" si="5"/>
        <v>332</v>
      </c>
      <c r="E28" s="409">
        <f t="shared" si="5"/>
        <v>5.4</v>
      </c>
      <c r="F28" s="409">
        <f t="shared" si="5"/>
        <v>831</v>
      </c>
      <c r="G28" s="409">
        <f t="shared" si="5"/>
        <v>11</v>
      </c>
      <c r="H28" s="409">
        <f>SUM(H6:H27)</f>
        <v>1202</v>
      </c>
      <c r="I28" s="409">
        <f>SUM(I6:I27)</f>
        <v>16.399999999999999</v>
      </c>
      <c r="J28" s="409">
        <f t="shared" si="5"/>
        <v>1077</v>
      </c>
      <c r="K28" s="418">
        <f t="shared" si="5"/>
        <v>12.2</v>
      </c>
      <c r="L28" s="407"/>
      <c r="M28" s="409"/>
      <c r="N28" s="409">
        <f t="shared" si="5"/>
        <v>552</v>
      </c>
      <c r="O28" s="409">
        <f t="shared" si="5"/>
        <v>0</v>
      </c>
      <c r="P28" s="409">
        <f t="shared" si="5"/>
        <v>2831</v>
      </c>
      <c r="Q28" s="408">
        <f t="shared" si="5"/>
        <v>28.599999999999998</v>
      </c>
      <c r="R28" s="409">
        <f t="shared" si="5"/>
        <v>2935</v>
      </c>
      <c r="S28" s="408">
        <f t="shared" si="5"/>
        <v>21.81</v>
      </c>
      <c r="T28" s="408">
        <f t="shared" si="5"/>
        <v>5766</v>
      </c>
      <c r="U28" s="408">
        <f>Q28+S28</f>
        <v>50.41</v>
      </c>
    </row>
    <row r="29" spans="1:21" ht="22.5" customHeight="1">
      <c r="A29" s="410"/>
      <c r="B29" s="411"/>
      <c r="C29" s="412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2"/>
      <c r="S29" s="413"/>
      <c r="T29" s="413"/>
      <c r="U29" s="413"/>
    </row>
    <row r="30" spans="1:21" ht="22.5" customHeight="1">
      <c r="A30" s="430" t="s">
        <v>519</v>
      </c>
      <c r="B30" s="431"/>
      <c r="C30" s="413"/>
      <c r="Q30" s="413"/>
      <c r="S30" s="413"/>
      <c r="T30" s="413"/>
      <c r="U30" s="413"/>
    </row>
    <row r="31" spans="1:21" ht="22.5" customHeight="1">
      <c r="A31" s="430" t="s">
        <v>520</v>
      </c>
      <c r="B31" s="431">
        <v>83</v>
      </c>
      <c r="C31" s="413"/>
      <c r="Q31" s="413"/>
      <c r="S31" s="413"/>
      <c r="T31" s="413"/>
      <c r="U31" s="413"/>
    </row>
    <row r="32" spans="1:21" ht="22.5" customHeight="1">
      <c r="A32" s="430" t="s">
        <v>521</v>
      </c>
      <c r="B32" s="431">
        <v>134</v>
      </c>
      <c r="C32" s="413"/>
      <c r="Q32" s="413"/>
      <c r="S32" s="413"/>
      <c r="T32" s="413"/>
      <c r="U32" s="413"/>
    </row>
    <row r="33" spans="1:3" ht="22.5" customHeight="1">
      <c r="A33" s="430" t="s">
        <v>522</v>
      </c>
      <c r="B33" s="431">
        <v>63</v>
      </c>
      <c r="C33" s="413"/>
    </row>
    <row r="34" spans="1:3" ht="22.5" customHeight="1">
      <c r="A34" s="431"/>
      <c r="B34" s="432">
        <f>SUM(B28:B33)</f>
        <v>319</v>
      </c>
      <c r="C34" s="413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12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21" customWidth="1"/>
    <col min="2" max="2" width="21.5703125" style="21" customWidth="1"/>
    <col min="3" max="5" width="15.28515625" style="21" customWidth="1"/>
    <col min="6" max="6" width="11.140625" style="21" customWidth="1"/>
    <col min="7" max="7" width="12.5703125" style="21" customWidth="1"/>
    <col min="8" max="8" width="1" style="21" customWidth="1"/>
    <col min="9" max="16384" width="9.140625" style="21"/>
  </cols>
  <sheetData>
    <row r="1" spans="1:13" s="22" customFormat="1" ht="26.25" customHeight="1">
      <c r="A1" s="1038"/>
      <c r="B1" s="1039"/>
      <c r="C1" s="1039"/>
      <c r="D1" s="1039"/>
      <c r="E1" s="1039"/>
      <c r="F1" s="1039"/>
      <c r="G1" s="1039"/>
      <c r="H1" s="1039"/>
      <c r="I1" s="1039"/>
      <c r="J1" s="1039"/>
      <c r="K1" s="1039"/>
      <c r="L1" s="1039"/>
      <c r="M1" s="1039"/>
    </row>
    <row r="2" spans="1:13" ht="26.25" customHeight="1">
      <c r="A2" s="1040" t="s">
        <v>526</v>
      </c>
      <c r="B2" s="1040"/>
      <c r="C2" s="1040"/>
      <c r="D2" s="1040"/>
      <c r="E2" s="1040"/>
      <c r="F2" s="1040"/>
      <c r="G2" s="1040"/>
      <c r="H2" s="17"/>
      <c r="I2" s="17"/>
      <c r="J2" s="17"/>
      <c r="K2" s="17"/>
      <c r="L2" s="17"/>
      <c r="M2" s="17"/>
    </row>
    <row r="3" spans="1:13" ht="23.25" customHeight="1"/>
    <row r="4" spans="1:13" ht="48" customHeight="1">
      <c r="B4" s="32"/>
      <c r="C4" s="1" t="s">
        <v>527</v>
      </c>
      <c r="D4" s="161" t="s">
        <v>528</v>
      </c>
      <c r="E4" s="1" t="s">
        <v>529</v>
      </c>
      <c r="F4" s="25" t="s">
        <v>530</v>
      </c>
      <c r="G4" s="33"/>
    </row>
    <row r="5" spans="1:13" s="23" customFormat="1" ht="23.25" customHeight="1">
      <c r="B5" s="4" t="s">
        <v>0</v>
      </c>
      <c r="C5" s="6" t="s">
        <v>1</v>
      </c>
      <c r="D5" s="9" t="s">
        <v>1</v>
      </c>
      <c r="E5" s="6" t="s">
        <v>1</v>
      </c>
      <c r="F5" s="165" t="s">
        <v>1</v>
      </c>
      <c r="G5" s="153" t="s">
        <v>15</v>
      </c>
    </row>
    <row r="6" spans="1:13" ht="21" customHeight="1">
      <c r="B6" s="154" t="s">
        <v>3</v>
      </c>
      <c r="C6" s="155"/>
      <c r="D6" s="162" t="e">
        <f>#REF!</f>
        <v>#REF!</v>
      </c>
      <c r="E6" s="155"/>
      <c r="F6" s="166" t="e">
        <f>E6-D6</f>
        <v>#REF!</v>
      </c>
      <c r="G6" s="158" t="e">
        <f>IF(F6=0,0,F6/D6*100)</f>
        <v>#REF!</v>
      </c>
      <c r="I6" s="37"/>
    </row>
    <row r="7" spans="1:13" ht="21" customHeight="1">
      <c r="B7" s="105" t="s">
        <v>6</v>
      </c>
      <c r="C7" s="152"/>
      <c r="D7" s="163" t="e">
        <f>#REF!</f>
        <v>#REF!</v>
      </c>
      <c r="E7" s="152"/>
      <c r="F7" s="167" t="e">
        <f>E7-D7</f>
        <v>#REF!</v>
      </c>
      <c r="G7" s="159" t="e">
        <f>IF(F7=0,0,F7/D7*100)</f>
        <v>#REF!</v>
      </c>
      <c r="I7" s="37"/>
    </row>
    <row r="8" spans="1:13" ht="25.5" customHeight="1">
      <c r="B8" s="154" t="s">
        <v>23</v>
      </c>
      <c r="C8" s="155">
        <f>C6-C7</f>
        <v>0</v>
      </c>
      <c r="D8" s="162" t="e">
        <f>D6-D7</f>
        <v>#REF!</v>
      </c>
      <c r="E8" s="155">
        <f>E6-E7</f>
        <v>0</v>
      </c>
      <c r="F8" s="166" t="e">
        <f>E8-D8</f>
        <v>#REF!</v>
      </c>
      <c r="G8" s="158" t="e">
        <f>IF(F8=0,0,F8/D8*100)</f>
        <v>#REF!</v>
      </c>
      <c r="I8" s="37"/>
    </row>
    <row r="9" spans="1:13" ht="25.5" customHeight="1">
      <c r="B9" s="156" t="s">
        <v>5</v>
      </c>
      <c r="C9" s="157"/>
      <c r="D9" s="164" t="e">
        <f>#REF!</f>
        <v>#REF!</v>
      </c>
      <c r="E9" s="169"/>
      <c r="F9" s="168" t="e">
        <f>E9-D9</f>
        <v>#REF!</v>
      </c>
      <c r="G9" s="160" t="e">
        <f>IF(F9=0,0,F9/D9*100)</f>
        <v>#REF!</v>
      </c>
      <c r="I9" s="37"/>
    </row>
    <row r="10" spans="1:13">
      <c r="B10" s="1041" t="s">
        <v>531</v>
      </c>
      <c r="C10" s="1042"/>
      <c r="D10" s="1042"/>
      <c r="E10" s="1042"/>
      <c r="F10" s="1042"/>
      <c r="G10" s="1042"/>
    </row>
    <row r="11" spans="1:13">
      <c r="B11" s="1016"/>
      <c r="C11" s="1016"/>
      <c r="D11" s="1016"/>
      <c r="E11" s="1016"/>
      <c r="F11" s="1016"/>
      <c r="G11" s="1016"/>
    </row>
    <row r="15" spans="1:13" ht="15.75">
      <c r="B15" s="13"/>
      <c r="C15" s="13"/>
      <c r="D15" s="13"/>
      <c r="E15" s="14"/>
      <c r="K15" s="12"/>
    </row>
    <row r="16" spans="1:13" ht="15.75">
      <c r="K16" s="39"/>
    </row>
    <row r="17" spans="11:11" ht="15.75">
      <c r="K17" s="39"/>
    </row>
    <row r="18" spans="11:11" ht="15.75">
      <c r="K18" s="39"/>
    </row>
  </sheetData>
  <mergeCells count="3">
    <mergeCell ref="A1:M1"/>
    <mergeCell ref="A2:G2"/>
    <mergeCell ref="B10:G11"/>
  </mergeCells>
  <phoneticPr fontId="12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25" customWidth="1"/>
    <col min="3" max="6" width="12.7109375" style="181" customWidth="1"/>
    <col min="7" max="7" width="17.28515625" style="181" customWidth="1"/>
    <col min="8" max="8" width="17" style="181" customWidth="1"/>
    <col min="9" max="16384" width="8.85546875" style="181"/>
  </cols>
  <sheetData>
    <row r="1" spans="1:22" ht="18">
      <c r="A1" s="190" t="s">
        <v>60</v>
      </c>
      <c r="B1" s="216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2" ht="18">
      <c r="A2" s="190" t="s">
        <v>61</v>
      </c>
      <c r="B2" s="216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</row>
    <row r="4" spans="1:22" ht="15.75">
      <c r="A4" s="1044" t="s">
        <v>9</v>
      </c>
      <c r="B4" s="1045" t="s">
        <v>276</v>
      </c>
      <c r="C4" s="1044" t="s">
        <v>62</v>
      </c>
      <c r="D4" s="1044"/>
      <c r="E4" s="1044" t="s">
        <v>523</v>
      </c>
      <c r="F4" s="1044"/>
      <c r="G4" s="1043" t="s">
        <v>524</v>
      </c>
      <c r="H4" s="1043" t="s">
        <v>525</v>
      </c>
    </row>
    <row r="5" spans="1:22" ht="48" customHeight="1">
      <c r="A5" s="1044"/>
      <c r="B5" s="1046"/>
      <c r="C5" s="192">
        <v>2011</v>
      </c>
      <c r="D5" s="192">
        <v>2012</v>
      </c>
      <c r="E5" s="192">
        <v>2011</v>
      </c>
      <c r="F5" s="192">
        <v>2012</v>
      </c>
      <c r="G5" s="1043"/>
      <c r="H5" s="1043"/>
    </row>
    <row r="6" spans="1:22" hidden="1">
      <c r="A6" s="193" t="s">
        <v>63</v>
      </c>
      <c r="B6" s="217"/>
      <c r="C6" s="194"/>
      <c r="D6" s="194"/>
      <c r="E6" s="195">
        <f>SUM(C6:C8)</f>
        <v>703.2</v>
      </c>
      <c r="F6" s="195">
        <f>SUM(D6:D8)</f>
        <v>35</v>
      </c>
      <c r="H6" s="182"/>
    </row>
    <row r="7" spans="1:22" hidden="1">
      <c r="A7" s="196" t="s">
        <v>64</v>
      </c>
      <c r="B7" s="218" t="s">
        <v>277</v>
      </c>
      <c r="C7" s="197">
        <v>668.2</v>
      </c>
      <c r="D7" s="197">
        <v>0</v>
      </c>
      <c r="E7" s="198"/>
      <c r="F7" s="198"/>
      <c r="H7" s="182"/>
    </row>
    <row r="8" spans="1:22" hidden="1">
      <c r="A8" s="199" t="s">
        <v>65</v>
      </c>
      <c r="B8" s="219" t="s">
        <v>278</v>
      </c>
      <c r="C8" s="197">
        <v>35</v>
      </c>
      <c r="D8" s="197">
        <v>35</v>
      </c>
      <c r="E8" s="198"/>
      <c r="F8" s="198"/>
      <c r="H8" s="182"/>
    </row>
    <row r="9" spans="1:22" hidden="1">
      <c r="A9" s="203" t="s">
        <v>67</v>
      </c>
      <c r="B9" s="220"/>
      <c r="C9" s="194"/>
      <c r="D9" s="194"/>
      <c r="E9" s="195">
        <f>SUM(C9:C13)</f>
        <v>14420.2</v>
      </c>
      <c r="F9" s="195">
        <f>SUM(D9:D13)</f>
        <v>28764.6</v>
      </c>
      <c r="H9" s="182"/>
    </row>
    <row r="10" spans="1:22" hidden="1">
      <c r="A10" s="199" t="s">
        <v>65</v>
      </c>
      <c r="B10" s="219" t="s">
        <v>280</v>
      </c>
      <c r="C10" s="197">
        <v>995.7</v>
      </c>
      <c r="D10" s="197">
        <v>1025.7</v>
      </c>
      <c r="E10" s="198"/>
      <c r="F10" s="198"/>
      <c r="H10" s="182"/>
    </row>
    <row r="11" spans="1:22" hidden="1">
      <c r="A11" s="199" t="s">
        <v>68</v>
      </c>
      <c r="B11" s="219" t="s">
        <v>281</v>
      </c>
      <c r="C11" s="197">
        <v>6218.2</v>
      </c>
      <c r="D11" s="197">
        <v>6404.7</v>
      </c>
      <c r="E11" s="198"/>
      <c r="F11" s="198"/>
      <c r="H11" s="182"/>
    </row>
    <row r="12" spans="1:22" hidden="1">
      <c r="A12" s="199" t="s">
        <v>66</v>
      </c>
      <c r="B12" s="219" t="s">
        <v>279</v>
      </c>
      <c r="C12" s="197">
        <v>7206.3</v>
      </c>
      <c r="D12" s="197">
        <v>0</v>
      </c>
      <c r="E12" s="198"/>
      <c r="F12" s="198"/>
      <c r="H12" s="182"/>
    </row>
    <row r="13" spans="1:22" hidden="1">
      <c r="A13" s="200" t="s">
        <v>69</v>
      </c>
      <c r="B13" s="219" t="s">
        <v>282</v>
      </c>
      <c r="C13" s="201">
        <v>0</v>
      </c>
      <c r="D13" s="201">
        <v>21334.2</v>
      </c>
      <c r="E13" s="202"/>
      <c r="F13" s="202"/>
      <c r="H13" s="182"/>
    </row>
    <row r="14" spans="1:22" hidden="1">
      <c r="A14" s="203" t="s">
        <v>70</v>
      </c>
      <c r="B14" s="229"/>
      <c r="C14" s="194"/>
      <c r="D14" s="194"/>
      <c r="E14" s="195">
        <f>C15</f>
        <v>-538.20000000000005</v>
      </c>
      <c r="F14" s="195">
        <f>D15</f>
        <v>0</v>
      </c>
      <c r="H14" s="182"/>
    </row>
    <row r="15" spans="1:22" ht="25.5" hidden="1">
      <c r="A15" s="200" t="s">
        <v>71</v>
      </c>
      <c r="B15" s="230" t="s">
        <v>283</v>
      </c>
      <c r="C15" s="201">
        <v>-538.20000000000005</v>
      </c>
      <c r="D15" s="201">
        <v>0</v>
      </c>
      <c r="E15" s="202"/>
      <c r="F15" s="202"/>
      <c r="H15" s="182"/>
    </row>
    <row r="16" spans="1:22" hidden="1">
      <c r="A16" s="203" t="s">
        <v>72</v>
      </c>
      <c r="B16" s="231"/>
      <c r="C16" s="194"/>
      <c r="D16" s="194"/>
      <c r="E16" s="195">
        <f>SUM(C17:C19)</f>
        <v>30.900000000000006</v>
      </c>
      <c r="F16" s="195">
        <f>SUM(D17:D19)</f>
        <v>0</v>
      </c>
      <c r="H16" s="182"/>
    </row>
    <row r="17" spans="1:8" hidden="1">
      <c r="A17" s="199" t="s">
        <v>73</v>
      </c>
      <c r="B17" s="219" t="s">
        <v>284</v>
      </c>
      <c r="C17" s="197">
        <v>110.9</v>
      </c>
      <c r="D17" s="197">
        <v>0</v>
      </c>
      <c r="E17" s="198"/>
      <c r="F17" s="198"/>
      <c r="H17" s="182"/>
    </row>
    <row r="18" spans="1:8" hidden="1">
      <c r="A18" s="199" t="s">
        <v>74</v>
      </c>
      <c r="B18" s="219" t="s">
        <v>285</v>
      </c>
      <c r="C18" s="197">
        <v>-230</v>
      </c>
      <c r="D18" s="197">
        <v>0</v>
      </c>
      <c r="E18" s="198"/>
      <c r="F18" s="198"/>
      <c r="H18" s="182"/>
    </row>
    <row r="19" spans="1:8" hidden="1">
      <c r="A19" s="200" t="s">
        <v>75</v>
      </c>
      <c r="B19" s="232" t="s">
        <v>286</v>
      </c>
      <c r="C19" s="201">
        <v>150</v>
      </c>
      <c r="D19" s="201">
        <v>0</v>
      </c>
      <c r="E19" s="202"/>
      <c r="F19" s="202"/>
      <c r="H19" s="182"/>
    </row>
    <row r="20" spans="1:8" hidden="1">
      <c r="A20" s="203" t="s">
        <v>76</v>
      </c>
      <c r="B20" s="233"/>
      <c r="C20" s="194"/>
      <c r="D20" s="194"/>
      <c r="E20" s="195">
        <f>SUM(C20:C23)</f>
        <v>551.59999999999991</v>
      </c>
      <c r="F20" s="195">
        <f>SUM(D20:D23)</f>
        <v>365.6</v>
      </c>
      <c r="H20" s="182"/>
    </row>
    <row r="21" spans="1:8" hidden="1">
      <c r="A21" s="199" t="s">
        <v>77</v>
      </c>
      <c r="B21" s="219" t="s">
        <v>287</v>
      </c>
      <c r="C21" s="197">
        <v>124</v>
      </c>
      <c r="D21" s="197">
        <v>0</v>
      </c>
      <c r="E21" s="198"/>
      <c r="F21" s="198"/>
      <c r="H21" s="182"/>
    </row>
    <row r="22" spans="1:8" hidden="1">
      <c r="A22" s="199" t="s">
        <v>78</v>
      </c>
      <c r="B22" s="219" t="s">
        <v>288</v>
      </c>
      <c r="C22" s="197">
        <v>72.7</v>
      </c>
      <c r="D22" s="197">
        <v>0</v>
      </c>
      <c r="E22" s="198"/>
      <c r="F22" s="198"/>
      <c r="H22" s="182"/>
    </row>
    <row r="23" spans="1:8" hidden="1">
      <c r="A23" s="200" t="s">
        <v>65</v>
      </c>
      <c r="B23" s="230" t="s">
        <v>289</v>
      </c>
      <c r="C23" s="201">
        <v>354.9</v>
      </c>
      <c r="D23" s="201">
        <v>365.6</v>
      </c>
      <c r="E23" s="202"/>
      <c r="F23" s="202"/>
      <c r="H23" s="182"/>
    </row>
    <row r="24" spans="1:8" hidden="1">
      <c r="A24" s="203" t="s">
        <v>79</v>
      </c>
      <c r="B24" s="231"/>
      <c r="C24" s="194"/>
      <c r="D24" s="194"/>
      <c r="E24" s="195">
        <f>SUM(C24:C26)</f>
        <v>1051.8</v>
      </c>
      <c r="F24" s="195">
        <f>SUM(D24:D26)</f>
        <v>900</v>
      </c>
      <c r="H24" s="182"/>
    </row>
    <row r="25" spans="1:8" hidden="1">
      <c r="A25" s="199" t="s">
        <v>80</v>
      </c>
      <c r="B25" s="219" t="s">
        <v>290</v>
      </c>
      <c r="C25" s="197">
        <v>151.80000000000001</v>
      </c>
      <c r="D25" s="197">
        <v>0</v>
      </c>
      <c r="E25" s="198"/>
      <c r="F25" s="198"/>
      <c r="H25" s="182"/>
    </row>
    <row r="26" spans="1:8" hidden="1">
      <c r="A26" s="200" t="s">
        <v>81</v>
      </c>
      <c r="B26" s="232" t="s">
        <v>291</v>
      </c>
      <c r="C26" s="201">
        <v>900</v>
      </c>
      <c r="D26" s="201">
        <v>900</v>
      </c>
      <c r="E26" s="202"/>
      <c r="F26" s="202"/>
      <c r="H26" s="182"/>
    </row>
    <row r="27" spans="1:8" hidden="1">
      <c r="A27" s="203" t="s">
        <v>82</v>
      </c>
      <c r="B27" s="233"/>
      <c r="C27" s="194"/>
      <c r="D27" s="194"/>
      <c r="E27" s="195">
        <f>SUM(C27:C72)</f>
        <v>4804.3000000000011</v>
      </c>
      <c r="F27" s="195">
        <f>SUM(D27:D72)</f>
        <v>0</v>
      </c>
      <c r="H27" s="182"/>
    </row>
    <row r="28" spans="1:8" hidden="1">
      <c r="A28" s="199" t="s">
        <v>83</v>
      </c>
      <c r="B28" s="219" t="s">
        <v>292</v>
      </c>
      <c r="C28" s="197">
        <v>-42.3</v>
      </c>
      <c r="D28" s="197">
        <v>0</v>
      </c>
      <c r="E28" s="198"/>
      <c r="F28" s="198"/>
      <c r="H28" s="182"/>
    </row>
    <row r="29" spans="1:8" hidden="1">
      <c r="A29" s="199" t="s">
        <v>84</v>
      </c>
      <c r="B29" s="219" t="s">
        <v>293</v>
      </c>
      <c r="C29" s="197">
        <v>-26.9</v>
      </c>
      <c r="D29" s="197">
        <v>0</v>
      </c>
      <c r="E29" s="198"/>
      <c r="F29" s="198"/>
      <c r="H29" s="182"/>
    </row>
    <row r="30" spans="1:8" hidden="1">
      <c r="A30" s="199" t="s">
        <v>85</v>
      </c>
      <c r="B30" s="219" t="s">
        <v>294</v>
      </c>
      <c r="C30" s="197">
        <v>-24.3</v>
      </c>
      <c r="D30" s="197">
        <v>0</v>
      </c>
      <c r="E30" s="198"/>
      <c r="F30" s="198"/>
      <c r="H30" s="182"/>
    </row>
    <row r="31" spans="1:8" hidden="1">
      <c r="A31" s="199" t="s">
        <v>86</v>
      </c>
      <c r="B31" s="219" t="s">
        <v>295</v>
      </c>
      <c r="C31" s="197">
        <v>-8.8000000000000007</v>
      </c>
      <c r="D31" s="197">
        <v>0</v>
      </c>
      <c r="E31" s="198"/>
      <c r="F31" s="198"/>
      <c r="H31" s="182"/>
    </row>
    <row r="32" spans="1:8" hidden="1">
      <c r="A32" s="199" t="s">
        <v>87</v>
      </c>
      <c r="B32" s="219" t="s">
        <v>296</v>
      </c>
      <c r="C32" s="197">
        <v>-88.4</v>
      </c>
      <c r="D32" s="197">
        <v>0</v>
      </c>
      <c r="E32" s="198"/>
      <c r="F32" s="198"/>
      <c r="H32" s="182"/>
    </row>
    <row r="33" spans="1:8" hidden="1">
      <c r="A33" s="199" t="s">
        <v>88</v>
      </c>
      <c r="B33" s="219" t="s">
        <v>297</v>
      </c>
      <c r="C33" s="197">
        <v>-45.1</v>
      </c>
      <c r="D33" s="197">
        <v>0</v>
      </c>
      <c r="E33" s="198"/>
      <c r="F33" s="198"/>
      <c r="H33" s="182"/>
    </row>
    <row r="34" spans="1:8" hidden="1">
      <c r="A34" s="199" t="s">
        <v>89</v>
      </c>
      <c r="B34" s="219" t="s">
        <v>298</v>
      </c>
      <c r="C34" s="197">
        <v>-50</v>
      </c>
      <c r="D34" s="197">
        <v>0</v>
      </c>
      <c r="E34" s="198"/>
      <c r="F34" s="198"/>
      <c r="H34" s="182"/>
    </row>
    <row r="35" spans="1:8" hidden="1">
      <c r="A35" s="199" t="s">
        <v>90</v>
      </c>
      <c r="B35" s="219" t="s">
        <v>299</v>
      </c>
      <c r="C35" s="197">
        <v>2000</v>
      </c>
      <c r="D35" s="197">
        <v>0</v>
      </c>
      <c r="E35" s="198"/>
      <c r="F35" s="198"/>
      <c r="H35" s="182"/>
    </row>
    <row r="36" spans="1:8" hidden="1">
      <c r="A36" s="199" t="s">
        <v>91</v>
      </c>
      <c r="B36" s="219" t="s">
        <v>300</v>
      </c>
      <c r="C36" s="197">
        <v>364.7</v>
      </c>
      <c r="D36" s="197">
        <v>0</v>
      </c>
      <c r="E36" s="198"/>
      <c r="F36" s="198"/>
      <c r="H36" s="182"/>
    </row>
    <row r="37" spans="1:8" hidden="1">
      <c r="A37" s="199" t="s">
        <v>92</v>
      </c>
      <c r="B37" s="219" t="s">
        <v>301</v>
      </c>
      <c r="C37" s="197">
        <v>823.7</v>
      </c>
      <c r="D37" s="197">
        <v>0</v>
      </c>
      <c r="E37" s="198"/>
      <c r="F37" s="198"/>
      <c r="H37" s="182"/>
    </row>
    <row r="38" spans="1:8" hidden="1">
      <c r="A38" s="199" t="s">
        <v>93</v>
      </c>
      <c r="B38" s="219" t="s">
        <v>302</v>
      </c>
      <c r="C38" s="197">
        <v>-86.1</v>
      </c>
      <c r="D38" s="197">
        <v>0</v>
      </c>
      <c r="E38" s="198"/>
      <c r="F38" s="198"/>
      <c r="H38" s="182"/>
    </row>
    <row r="39" spans="1:8" hidden="1">
      <c r="A39" s="199" t="s">
        <v>94</v>
      </c>
      <c r="B39" s="219" t="s">
        <v>303</v>
      </c>
      <c r="C39" s="197">
        <v>-85.7</v>
      </c>
      <c r="D39" s="197">
        <v>0</v>
      </c>
      <c r="E39" s="198"/>
      <c r="F39" s="198"/>
      <c r="H39" s="182"/>
    </row>
    <row r="40" spans="1:8" hidden="1">
      <c r="A40" s="199" t="s">
        <v>95</v>
      </c>
      <c r="B40" s="219" t="s">
        <v>304</v>
      </c>
      <c r="C40" s="197">
        <v>-47.7</v>
      </c>
      <c r="D40" s="197">
        <v>0</v>
      </c>
      <c r="E40" s="198"/>
      <c r="F40" s="198"/>
      <c r="H40" s="182"/>
    </row>
    <row r="41" spans="1:8" hidden="1">
      <c r="A41" s="199" t="s">
        <v>96</v>
      </c>
      <c r="B41" s="219" t="s">
        <v>305</v>
      </c>
      <c r="C41" s="197">
        <v>474.5</v>
      </c>
      <c r="D41" s="197">
        <v>0</v>
      </c>
      <c r="E41" s="198"/>
      <c r="F41" s="198"/>
      <c r="H41" s="182"/>
    </row>
    <row r="42" spans="1:8" hidden="1">
      <c r="A42" s="199" t="s">
        <v>97</v>
      </c>
      <c r="B42" s="219" t="s">
        <v>306</v>
      </c>
      <c r="C42" s="197">
        <v>102</v>
      </c>
      <c r="D42" s="197">
        <v>0</v>
      </c>
      <c r="E42" s="198"/>
      <c r="F42" s="198"/>
      <c r="H42" s="182"/>
    </row>
    <row r="43" spans="1:8" hidden="1">
      <c r="A43" s="199" t="s">
        <v>98</v>
      </c>
      <c r="B43" s="219" t="s">
        <v>307</v>
      </c>
      <c r="C43" s="197">
        <v>182.3</v>
      </c>
      <c r="D43" s="197">
        <v>0</v>
      </c>
      <c r="E43" s="198"/>
      <c r="F43" s="198"/>
      <c r="H43" s="182"/>
    </row>
    <row r="44" spans="1:8" hidden="1">
      <c r="A44" s="199" t="s">
        <v>99</v>
      </c>
      <c r="B44" s="219" t="s">
        <v>308</v>
      </c>
      <c r="C44" s="197">
        <v>154</v>
      </c>
      <c r="D44" s="197">
        <v>0</v>
      </c>
      <c r="E44" s="198"/>
      <c r="F44" s="198"/>
      <c r="H44" s="182"/>
    </row>
    <row r="45" spans="1:8" hidden="1">
      <c r="A45" s="199" t="s">
        <v>100</v>
      </c>
      <c r="B45" s="219" t="s">
        <v>309</v>
      </c>
      <c r="C45" s="197">
        <v>42.3</v>
      </c>
      <c r="D45" s="197">
        <v>0</v>
      </c>
      <c r="E45" s="198"/>
      <c r="F45" s="198"/>
      <c r="H45" s="182"/>
    </row>
    <row r="46" spans="1:8" hidden="1">
      <c r="A46" s="199" t="s">
        <v>101</v>
      </c>
      <c r="B46" s="219" t="s">
        <v>310</v>
      </c>
      <c r="C46" s="197">
        <v>82.6</v>
      </c>
      <c r="D46" s="197">
        <v>0</v>
      </c>
      <c r="E46" s="198"/>
      <c r="F46" s="198"/>
      <c r="H46" s="182"/>
    </row>
    <row r="47" spans="1:8" hidden="1">
      <c r="A47" s="199" t="s">
        <v>102</v>
      </c>
      <c r="B47" s="219" t="s">
        <v>311</v>
      </c>
      <c r="C47" s="197">
        <v>44.6</v>
      </c>
      <c r="D47" s="197">
        <v>0</v>
      </c>
      <c r="E47" s="198"/>
      <c r="F47" s="198"/>
      <c r="H47" s="182"/>
    </row>
    <row r="48" spans="1:8" hidden="1">
      <c r="A48" s="199" t="s">
        <v>103</v>
      </c>
      <c r="B48" s="219" t="s">
        <v>312</v>
      </c>
      <c r="C48" s="197">
        <v>27.8</v>
      </c>
      <c r="D48" s="197">
        <v>0</v>
      </c>
      <c r="E48" s="198"/>
      <c r="F48" s="198"/>
      <c r="H48" s="182"/>
    </row>
    <row r="49" spans="1:8" hidden="1">
      <c r="A49" s="199" t="s">
        <v>104</v>
      </c>
      <c r="B49" s="219" t="s">
        <v>313</v>
      </c>
      <c r="C49" s="197">
        <v>26.9</v>
      </c>
      <c r="D49" s="197">
        <v>0</v>
      </c>
      <c r="E49" s="198"/>
      <c r="F49" s="198"/>
      <c r="H49" s="182"/>
    </row>
    <row r="50" spans="1:8" hidden="1">
      <c r="A50" s="199" t="s">
        <v>85</v>
      </c>
      <c r="B50" s="219" t="s">
        <v>314</v>
      </c>
      <c r="C50" s="197">
        <v>24.3</v>
      </c>
      <c r="D50" s="197">
        <v>0</v>
      </c>
      <c r="E50" s="198"/>
      <c r="F50" s="198"/>
      <c r="H50" s="182"/>
    </row>
    <row r="51" spans="1:8" hidden="1">
      <c r="A51" s="199" t="s">
        <v>105</v>
      </c>
      <c r="B51" s="219" t="s">
        <v>315</v>
      </c>
      <c r="C51" s="197">
        <v>20.6</v>
      </c>
      <c r="D51" s="197">
        <v>0</v>
      </c>
      <c r="E51" s="198"/>
      <c r="F51" s="198"/>
      <c r="H51" s="182"/>
    </row>
    <row r="52" spans="1:8" hidden="1">
      <c r="A52" s="199" t="s">
        <v>86</v>
      </c>
      <c r="B52" s="219" t="s">
        <v>316</v>
      </c>
      <c r="C52" s="197">
        <v>8.8000000000000007</v>
      </c>
      <c r="D52" s="197">
        <v>0</v>
      </c>
      <c r="E52" s="198"/>
      <c r="F52" s="198"/>
      <c r="H52" s="182"/>
    </row>
    <row r="53" spans="1:8" hidden="1">
      <c r="A53" s="199" t="s">
        <v>106</v>
      </c>
      <c r="B53" s="219" t="s">
        <v>317</v>
      </c>
      <c r="C53" s="197">
        <v>7</v>
      </c>
      <c r="D53" s="197">
        <v>0</v>
      </c>
      <c r="E53" s="198"/>
      <c r="F53" s="198"/>
      <c r="H53" s="182"/>
    </row>
    <row r="54" spans="1:8" hidden="1">
      <c r="A54" s="199" t="s">
        <v>107</v>
      </c>
      <c r="B54" s="219" t="s">
        <v>318</v>
      </c>
      <c r="C54" s="197">
        <v>120</v>
      </c>
      <c r="D54" s="197">
        <v>0</v>
      </c>
      <c r="E54" s="198"/>
      <c r="F54" s="198"/>
      <c r="H54" s="182"/>
    </row>
    <row r="55" spans="1:8" hidden="1">
      <c r="A55" s="199" t="s">
        <v>108</v>
      </c>
      <c r="B55" s="219" t="s">
        <v>319</v>
      </c>
      <c r="C55" s="197">
        <v>1</v>
      </c>
      <c r="D55" s="197">
        <v>0</v>
      </c>
      <c r="E55" s="198"/>
      <c r="F55" s="198"/>
      <c r="H55" s="182"/>
    </row>
    <row r="56" spans="1:8" hidden="1">
      <c r="A56" s="199" t="s">
        <v>109</v>
      </c>
      <c r="B56" s="219" t="s">
        <v>320</v>
      </c>
      <c r="C56" s="197">
        <v>7.6</v>
      </c>
      <c r="D56" s="197">
        <v>0</v>
      </c>
      <c r="E56" s="198"/>
      <c r="F56" s="198"/>
      <c r="H56" s="182"/>
    </row>
    <row r="57" spans="1:8" hidden="1">
      <c r="A57" s="199" t="s">
        <v>110</v>
      </c>
      <c r="B57" s="219" t="s">
        <v>321</v>
      </c>
      <c r="C57" s="197">
        <v>8.1999999999999993</v>
      </c>
      <c r="D57" s="197">
        <v>0</v>
      </c>
      <c r="E57" s="198"/>
      <c r="F57" s="198"/>
      <c r="H57" s="182"/>
    </row>
    <row r="58" spans="1:8" hidden="1">
      <c r="A58" s="199" t="s">
        <v>111</v>
      </c>
      <c r="B58" s="219" t="s">
        <v>322</v>
      </c>
      <c r="C58" s="197">
        <v>10.8</v>
      </c>
      <c r="D58" s="197">
        <v>0</v>
      </c>
      <c r="E58" s="198"/>
      <c r="F58" s="198"/>
      <c r="H58" s="182"/>
    </row>
    <row r="59" spans="1:8" hidden="1">
      <c r="A59" s="199" t="s">
        <v>112</v>
      </c>
      <c r="B59" s="219" t="s">
        <v>323</v>
      </c>
      <c r="C59" s="197">
        <v>11.2</v>
      </c>
      <c r="D59" s="197">
        <v>0</v>
      </c>
      <c r="E59" s="198"/>
      <c r="F59" s="198"/>
      <c r="H59" s="182"/>
    </row>
    <row r="60" spans="1:8" hidden="1">
      <c r="A60" s="199" t="s">
        <v>113</v>
      </c>
      <c r="B60" s="219" t="s">
        <v>324</v>
      </c>
      <c r="C60" s="197">
        <v>10</v>
      </c>
      <c r="D60" s="197">
        <v>0</v>
      </c>
      <c r="E60" s="198"/>
      <c r="F60" s="198"/>
      <c r="H60" s="182"/>
    </row>
    <row r="61" spans="1:8" hidden="1">
      <c r="A61" s="199" t="s">
        <v>114</v>
      </c>
      <c r="B61" s="219" t="s">
        <v>325</v>
      </c>
      <c r="C61" s="197">
        <v>9.5</v>
      </c>
      <c r="D61" s="197">
        <v>0</v>
      </c>
      <c r="E61" s="198"/>
      <c r="F61" s="198"/>
      <c r="H61" s="182"/>
    </row>
    <row r="62" spans="1:8" hidden="1">
      <c r="A62" s="199" t="s">
        <v>115</v>
      </c>
      <c r="B62" s="219" t="s">
        <v>326</v>
      </c>
      <c r="C62" s="197">
        <v>9</v>
      </c>
      <c r="D62" s="197">
        <v>0</v>
      </c>
      <c r="E62" s="198"/>
      <c r="F62" s="198"/>
      <c r="H62" s="182"/>
    </row>
    <row r="63" spans="1:8" hidden="1">
      <c r="A63" s="199" t="s">
        <v>116</v>
      </c>
      <c r="B63" s="219" t="s">
        <v>327</v>
      </c>
      <c r="C63" s="197">
        <v>6</v>
      </c>
      <c r="D63" s="197">
        <v>0</v>
      </c>
      <c r="E63" s="198"/>
      <c r="F63" s="198"/>
      <c r="H63" s="182"/>
    </row>
    <row r="64" spans="1:8" hidden="1">
      <c r="A64" s="199" t="s">
        <v>117</v>
      </c>
      <c r="B64" s="219" t="s">
        <v>328</v>
      </c>
      <c r="C64" s="197">
        <v>122.8</v>
      </c>
      <c r="D64" s="197">
        <v>0</v>
      </c>
      <c r="E64" s="198"/>
      <c r="F64" s="198"/>
      <c r="H64" s="182"/>
    </row>
    <row r="65" spans="1:8" hidden="1">
      <c r="A65" s="199" t="s">
        <v>87</v>
      </c>
      <c r="B65" s="219" t="s">
        <v>329</v>
      </c>
      <c r="C65" s="197">
        <v>88.4</v>
      </c>
      <c r="D65" s="197">
        <v>0</v>
      </c>
      <c r="E65" s="198"/>
      <c r="F65" s="198"/>
      <c r="H65" s="182"/>
    </row>
    <row r="66" spans="1:8" hidden="1">
      <c r="A66" s="199" t="s">
        <v>118</v>
      </c>
      <c r="B66" s="219" t="s">
        <v>330</v>
      </c>
      <c r="C66" s="197">
        <v>66.400000000000006</v>
      </c>
      <c r="D66" s="197">
        <v>0</v>
      </c>
      <c r="E66" s="198"/>
      <c r="F66" s="198"/>
      <c r="H66" s="182"/>
    </row>
    <row r="67" spans="1:8" ht="25.5" hidden="1">
      <c r="A67" s="199" t="s">
        <v>119</v>
      </c>
      <c r="B67" s="219" t="s">
        <v>331</v>
      </c>
      <c r="C67" s="197">
        <v>65.8</v>
      </c>
      <c r="D67" s="197">
        <v>0</v>
      </c>
      <c r="E67" s="198"/>
      <c r="F67" s="198"/>
      <c r="H67" s="182"/>
    </row>
    <row r="68" spans="1:8" hidden="1">
      <c r="A68" s="199" t="s">
        <v>120</v>
      </c>
      <c r="B68" s="219" t="s">
        <v>332</v>
      </c>
      <c r="C68" s="197">
        <v>83.3</v>
      </c>
      <c r="D68" s="197">
        <v>0</v>
      </c>
      <c r="E68" s="198"/>
      <c r="F68" s="198"/>
      <c r="H68" s="182"/>
    </row>
    <row r="69" spans="1:8" hidden="1">
      <c r="A69" s="199" t="s">
        <v>121</v>
      </c>
      <c r="B69" s="219" t="s">
        <v>325</v>
      </c>
      <c r="C69" s="197">
        <v>85.7</v>
      </c>
      <c r="D69" s="197">
        <v>0</v>
      </c>
      <c r="E69" s="198"/>
      <c r="F69" s="198"/>
      <c r="H69" s="182"/>
    </row>
    <row r="70" spans="1:8" hidden="1">
      <c r="A70" s="199" t="s">
        <v>122</v>
      </c>
      <c r="B70" s="219" t="s">
        <v>326</v>
      </c>
      <c r="C70" s="197">
        <v>47.7</v>
      </c>
      <c r="D70" s="197">
        <v>0</v>
      </c>
      <c r="E70" s="198"/>
      <c r="F70" s="198"/>
      <c r="H70" s="182"/>
    </row>
    <row r="71" spans="1:8" hidden="1">
      <c r="A71" s="199" t="s">
        <v>123</v>
      </c>
      <c r="B71" s="219" t="s">
        <v>333</v>
      </c>
      <c r="C71" s="197">
        <v>45.1</v>
      </c>
      <c r="D71" s="197">
        <v>0</v>
      </c>
      <c r="E71" s="198"/>
      <c r="F71" s="198"/>
      <c r="H71" s="182"/>
    </row>
    <row r="72" spans="1:8" hidden="1">
      <c r="A72" s="200" t="s">
        <v>124</v>
      </c>
      <c r="B72" s="230" t="s">
        <v>334</v>
      </c>
      <c r="C72" s="201">
        <v>125</v>
      </c>
      <c r="D72" s="201">
        <v>0</v>
      </c>
      <c r="E72" s="202"/>
      <c r="F72" s="202"/>
      <c r="H72" s="182"/>
    </row>
    <row r="73" spans="1:8" hidden="1">
      <c r="A73" s="203" t="s">
        <v>125</v>
      </c>
      <c r="B73" s="231"/>
      <c r="C73" s="194"/>
      <c r="D73" s="194"/>
      <c r="E73" s="195">
        <f>SUM(C73:C81)</f>
        <v>37677.9</v>
      </c>
      <c r="F73" s="195">
        <f>SUM(D73:D81)</f>
        <v>9737.7999999999993</v>
      </c>
      <c r="H73" s="182"/>
    </row>
    <row r="74" spans="1:8" hidden="1">
      <c r="A74" s="199" t="s">
        <v>126</v>
      </c>
      <c r="B74" s="219" t="s">
        <v>335</v>
      </c>
      <c r="C74" s="197">
        <v>0</v>
      </c>
      <c r="D74" s="197">
        <v>871</v>
      </c>
      <c r="E74" s="198"/>
      <c r="F74" s="198"/>
      <c r="H74" s="182"/>
    </row>
    <row r="75" spans="1:8" hidden="1">
      <c r="A75" s="199" t="s">
        <v>127</v>
      </c>
      <c r="B75" s="219" t="s">
        <v>336</v>
      </c>
      <c r="C75" s="197">
        <v>921</v>
      </c>
      <c r="D75" s="197">
        <v>1060</v>
      </c>
      <c r="E75" s="198"/>
      <c r="F75" s="198"/>
      <c r="H75" s="182"/>
    </row>
    <row r="76" spans="1:8" hidden="1">
      <c r="A76" s="199" t="s">
        <v>128</v>
      </c>
      <c r="B76" s="219" t="s">
        <v>337</v>
      </c>
      <c r="C76" s="197">
        <v>47.7</v>
      </c>
      <c r="D76" s="197">
        <v>0</v>
      </c>
      <c r="E76" s="198"/>
      <c r="F76" s="198"/>
      <c r="H76" s="182"/>
    </row>
    <row r="77" spans="1:8" hidden="1">
      <c r="A77" s="199" t="s">
        <v>129</v>
      </c>
      <c r="B77" s="219" t="s">
        <v>338</v>
      </c>
      <c r="C77" s="197">
        <v>206</v>
      </c>
      <c r="D77" s="197">
        <v>0</v>
      </c>
      <c r="E77" s="198"/>
      <c r="F77" s="198"/>
      <c r="H77" s="182"/>
    </row>
    <row r="78" spans="1:8" hidden="1">
      <c r="A78" s="199" t="s">
        <v>130</v>
      </c>
      <c r="B78" s="219" t="s">
        <v>339</v>
      </c>
      <c r="C78" s="197">
        <v>29981.200000000001</v>
      </c>
      <c r="D78" s="197">
        <v>0</v>
      </c>
      <c r="E78" s="198"/>
      <c r="F78" s="198"/>
      <c r="H78" s="182"/>
    </row>
    <row r="79" spans="1:8" hidden="1">
      <c r="A79" s="199" t="s">
        <v>131</v>
      </c>
      <c r="B79" s="219" t="s">
        <v>340</v>
      </c>
      <c r="C79" s="197">
        <v>0</v>
      </c>
      <c r="D79" s="197">
        <v>871</v>
      </c>
      <c r="E79" s="198"/>
      <c r="F79" s="198"/>
      <c r="H79" s="182"/>
    </row>
    <row r="80" spans="1:8" hidden="1">
      <c r="A80" s="199" t="s">
        <v>81</v>
      </c>
      <c r="B80" s="219" t="s">
        <v>341</v>
      </c>
      <c r="C80" s="197">
        <v>922</v>
      </c>
      <c r="D80" s="197">
        <v>935.8</v>
      </c>
      <c r="E80" s="198"/>
      <c r="F80" s="198"/>
      <c r="H80" s="182"/>
    </row>
    <row r="81" spans="1:8" hidden="1">
      <c r="A81" s="200" t="s">
        <v>132</v>
      </c>
      <c r="B81" s="232" t="s">
        <v>342</v>
      </c>
      <c r="C81" s="201">
        <v>5600</v>
      </c>
      <c r="D81" s="201">
        <v>6000</v>
      </c>
      <c r="E81" s="202"/>
      <c r="F81" s="202"/>
      <c r="H81" s="182"/>
    </row>
    <row r="82" spans="1:8" hidden="1">
      <c r="A82" s="203" t="s">
        <v>133</v>
      </c>
      <c r="B82" s="233"/>
      <c r="C82" s="194"/>
      <c r="D82" s="194"/>
      <c r="E82" s="195">
        <f>SUM(C82:C84)</f>
        <v>373</v>
      </c>
      <c r="F82" s="195">
        <f>SUM(D82:D84)</f>
        <v>257.10000000000002</v>
      </c>
      <c r="H82" s="182"/>
    </row>
    <row r="83" spans="1:8" hidden="1">
      <c r="A83" s="204" t="s">
        <v>134</v>
      </c>
      <c r="B83" s="219" t="s">
        <v>343</v>
      </c>
      <c r="C83" s="197">
        <v>122.3</v>
      </c>
      <c r="D83" s="197">
        <v>0</v>
      </c>
      <c r="E83" s="198"/>
      <c r="F83" s="198"/>
      <c r="H83" s="182"/>
    </row>
    <row r="84" spans="1:8" hidden="1">
      <c r="A84" s="205" t="s">
        <v>81</v>
      </c>
      <c r="B84" s="230" t="s">
        <v>344</v>
      </c>
      <c r="C84" s="201">
        <v>250.7</v>
      </c>
      <c r="D84" s="201">
        <v>257.10000000000002</v>
      </c>
      <c r="E84" s="202"/>
      <c r="F84" s="202"/>
      <c r="H84" s="182"/>
    </row>
    <row r="85" spans="1:8" hidden="1">
      <c r="A85" s="203" t="s">
        <v>135</v>
      </c>
      <c r="B85" s="231"/>
      <c r="C85" s="194"/>
      <c r="D85" s="194"/>
      <c r="E85" s="195">
        <f>SUM(C85:C95)</f>
        <v>-43078.1</v>
      </c>
      <c r="F85" s="195">
        <f>SUM(D85:D95)</f>
        <v>-56927.8</v>
      </c>
      <c r="H85" s="182"/>
    </row>
    <row r="86" spans="1:8" hidden="1">
      <c r="A86" s="199" t="s">
        <v>136</v>
      </c>
      <c r="B86" s="219" t="s">
        <v>345</v>
      </c>
      <c r="C86" s="197">
        <v>20800</v>
      </c>
      <c r="D86" s="197">
        <v>20800</v>
      </c>
      <c r="E86" s="198"/>
      <c r="F86" s="198"/>
      <c r="H86" s="182"/>
    </row>
    <row r="87" spans="1:8" hidden="1">
      <c r="A87" s="199" t="s">
        <v>137</v>
      </c>
      <c r="B87" s="219" t="s">
        <v>346</v>
      </c>
      <c r="C87" s="197">
        <v>-4363.8999999999996</v>
      </c>
      <c r="D87" s="197">
        <v>-8727.7999999999993</v>
      </c>
      <c r="E87" s="198"/>
      <c r="F87" s="198"/>
      <c r="H87" s="182"/>
    </row>
    <row r="88" spans="1:8" hidden="1">
      <c r="A88" s="199" t="s">
        <v>138</v>
      </c>
      <c r="B88" s="219" t="s">
        <v>347</v>
      </c>
      <c r="C88" s="197">
        <v>8085.8</v>
      </c>
      <c r="D88" s="197">
        <v>0</v>
      </c>
      <c r="E88" s="198"/>
      <c r="F88" s="198"/>
      <c r="H88" s="182"/>
    </row>
    <row r="89" spans="1:8" hidden="1">
      <c r="A89" s="199" t="s">
        <v>139</v>
      </c>
      <c r="B89" s="219" t="s">
        <v>348</v>
      </c>
      <c r="C89" s="197">
        <v>-158.5</v>
      </c>
      <c r="D89" s="197">
        <v>-158.5</v>
      </c>
      <c r="E89" s="198"/>
      <c r="F89" s="198"/>
      <c r="H89" s="182"/>
    </row>
    <row r="90" spans="1:8" hidden="1">
      <c r="A90" s="199" t="s">
        <v>140</v>
      </c>
      <c r="B90" s="219" t="s">
        <v>349</v>
      </c>
      <c r="C90" s="197">
        <v>-79.599999999999994</v>
      </c>
      <c r="D90" s="197">
        <v>-79.599999999999994</v>
      </c>
      <c r="E90" s="198"/>
      <c r="F90" s="198"/>
      <c r="H90" s="182"/>
    </row>
    <row r="91" spans="1:8" hidden="1">
      <c r="A91" s="199" t="s">
        <v>141</v>
      </c>
      <c r="B91" s="219" t="s">
        <v>350</v>
      </c>
      <c r="C91" s="197">
        <v>-69000</v>
      </c>
      <c r="D91" s="197">
        <v>-69000</v>
      </c>
      <c r="E91" s="198"/>
      <c r="F91" s="198"/>
      <c r="H91" s="182"/>
    </row>
    <row r="92" spans="1:8" hidden="1">
      <c r="A92" s="199" t="s">
        <v>142</v>
      </c>
      <c r="B92" s="219" t="s">
        <v>351</v>
      </c>
      <c r="C92" s="197">
        <v>158.5</v>
      </c>
      <c r="D92" s="197">
        <v>158.5</v>
      </c>
      <c r="E92" s="198"/>
      <c r="F92" s="198"/>
      <c r="H92" s="182"/>
    </row>
    <row r="93" spans="1:8" hidden="1">
      <c r="A93" s="199" t="s">
        <v>143</v>
      </c>
      <c r="B93" s="219" t="s">
        <v>352</v>
      </c>
      <c r="C93" s="197">
        <v>79.599999999999994</v>
      </c>
      <c r="D93" s="197">
        <v>79.599999999999994</v>
      </c>
      <c r="E93" s="198"/>
      <c r="F93" s="198"/>
      <c r="H93" s="182"/>
    </row>
    <row r="94" spans="1:8" hidden="1">
      <c r="A94" s="199" t="s">
        <v>144</v>
      </c>
      <c r="B94" s="219" t="s">
        <v>353</v>
      </c>
      <c r="C94" s="197">
        <v>1200</v>
      </c>
      <c r="D94" s="197">
        <v>0</v>
      </c>
      <c r="E94" s="198"/>
      <c r="F94" s="198"/>
      <c r="H94" s="182"/>
    </row>
    <row r="95" spans="1:8" hidden="1">
      <c r="A95" s="200" t="s">
        <v>145</v>
      </c>
      <c r="B95" s="232" t="s">
        <v>354</v>
      </c>
      <c r="C95" s="201">
        <v>200</v>
      </c>
      <c r="D95" s="201">
        <v>0</v>
      </c>
      <c r="E95" s="202"/>
      <c r="F95" s="202"/>
      <c r="H95" s="182"/>
    </row>
    <row r="96" spans="1:8" hidden="1">
      <c r="A96" s="203" t="s">
        <v>146</v>
      </c>
      <c r="B96" s="233"/>
      <c r="C96" s="194"/>
      <c r="D96" s="194"/>
      <c r="E96" s="195">
        <f>C97</f>
        <v>534.9</v>
      </c>
      <c r="F96" s="195">
        <f>D97</f>
        <v>545.6</v>
      </c>
      <c r="H96" s="182"/>
    </row>
    <row r="97" spans="1:8" hidden="1">
      <c r="A97" s="200" t="s">
        <v>81</v>
      </c>
      <c r="B97" s="230" t="s">
        <v>355</v>
      </c>
      <c r="C97" s="201">
        <v>534.9</v>
      </c>
      <c r="D97" s="201">
        <v>545.6</v>
      </c>
      <c r="E97" s="202"/>
      <c r="F97" s="202"/>
      <c r="H97" s="182"/>
    </row>
    <row r="98" spans="1:8" hidden="1">
      <c r="A98" s="203" t="s">
        <v>147</v>
      </c>
      <c r="B98" s="231"/>
      <c r="C98" s="194"/>
      <c r="D98" s="194"/>
      <c r="E98" s="195">
        <f>SUM(C98:C101)</f>
        <v>1841</v>
      </c>
      <c r="F98" s="195">
        <f>SUM(D98:D101)</f>
        <v>-630</v>
      </c>
      <c r="H98" s="182"/>
    </row>
    <row r="99" spans="1:8" hidden="1">
      <c r="A99" s="199" t="s">
        <v>148</v>
      </c>
      <c r="B99" s="219" t="s">
        <v>356</v>
      </c>
      <c r="C99" s="197">
        <v>429.2</v>
      </c>
      <c r="D99" s="197">
        <v>0</v>
      </c>
      <c r="E99" s="198"/>
      <c r="F99" s="198"/>
      <c r="H99" s="182"/>
    </row>
    <row r="100" spans="1:8" hidden="1">
      <c r="A100" s="199" t="s">
        <v>149</v>
      </c>
      <c r="B100" s="219" t="s">
        <v>357</v>
      </c>
      <c r="C100" s="197">
        <v>817.6</v>
      </c>
      <c r="D100" s="197">
        <v>-630</v>
      </c>
      <c r="E100" s="198"/>
      <c r="F100" s="198"/>
      <c r="H100" s="182"/>
    </row>
    <row r="101" spans="1:8" hidden="1">
      <c r="A101" s="200" t="s">
        <v>150</v>
      </c>
      <c r="B101" s="232" t="s">
        <v>358</v>
      </c>
      <c r="C101" s="201">
        <v>594.20000000000005</v>
      </c>
      <c r="D101" s="201">
        <v>0</v>
      </c>
      <c r="E101" s="202"/>
      <c r="F101" s="202"/>
      <c r="H101" s="182"/>
    </row>
    <row r="102" spans="1:8" hidden="1">
      <c r="A102" s="203" t="s">
        <v>151</v>
      </c>
      <c r="B102" s="233"/>
      <c r="C102" s="194"/>
      <c r="D102" s="194"/>
      <c r="E102" s="195">
        <f>C103</f>
        <v>532.4</v>
      </c>
      <c r="F102" s="195">
        <f>D103</f>
        <v>548.4</v>
      </c>
      <c r="H102" s="182"/>
    </row>
    <row r="103" spans="1:8" hidden="1">
      <c r="A103" s="200" t="s">
        <v>152</v>
      </c>
      <c r="B103" s="230" t="s">
        <v>359</v>
      </c>
      <c r="C103" s="201">
        <v>532.4</v>
      </c>
      <c r="D103" s="201">
        <v>548.4</v>
      </c>
      <c r="E103" s="202"/>
      <c r="F103" s="202"/>
      <c r="H103" s="182"/>
    </row>
    <row r="104" spans="1:8" hidden="1">
      <c r="A104" s="203" t="s">
        <v>153</v>
      </c>
      <c r="B104" s="231"/>
      <c r="C104" s="194"/>
      <c r="D104" s="194"/>
      <c r="E104" s="195">
        <f>SUM(C104:C107)</f>
        <v>141.49999999999994</v>
      </c>
      <c r="F104" s="195">
        <f>SUM(D104:D107)</f>
        <v>519.9</v>
      </c>
      <c r="H104" s="182"/>
    </row>
    <row r="105" spans="1:8" hidden="1">
      <c r="A105" s="199" t="s">
        <v>152</v>
      </c>
      <c r="B105" s="219" t="s">
        <v>360</v>
      </c>
      <c r="C105" s="197">
        <v>504.8</v>
      </c>
      <c r="D105" s="197">
        <v>519.9</v>
      </c>
      <c r="E105" s="198"/>
      <c r="F105" s="198"/>
      <c r="H105" s="182"/>
    </row>
    <row r="106" spans="1:8" hidden="1">
      <c r="A106" s="199" t="s">
        <v>154</v>
      </c>
      <c r="B106" s="219" t="s">
        <v>361</v>
      </c>
      <c r="C106" s="197">
        <v>26</v>
      </c>
      <c r="D106" s="197">
        <v>0</v>
      </c>
      <c r="E106" s="198"/>
      <c r="F106" s="198"/>
      <c r="H106" s="182"/>
    </row>
    <row r="107" spans="1:8" hidden="1">
      <c r="A107" s="200" t="s">
        <v>155</v>
      </c>
      <c r="B107" s="232" t="s">
        <v>362</v>
      </c>
      <c r="C107" s="201">
        <v>-389.3</v>
      </c>
      <c r="D107" s="201">
        <v>0</v>
      </c>
      <c r="E107" s="202"/>
      <c r="F107" s="202"/>
      <c r="H107" s="182"/>
    </row>
    <row r="108" spans="1:8" hidden="1">
      <c r="A108" s="203" t="s">
        <v>156</v>
      </c>
      <c r="B108" s="233"/>
      <c r="C108" s="194"/>
      <c r="D108" s="194"/>
      <c r="E108" s="195">
        <f>SUM(C108:C112)</f>
        <v>1054.5</v>
      </c>
      <c r="F108" s="195">
        <f>SUM(D108:D112)</f>
        <v>332.2</v>
      </c>
      <c r="H108" s="182"/>
    </row>
    <row r="109" spans="1:8" hidden="1">
      <c r="A109" s="199" t="s">
        <v>157</v>
      </c>
      <c r="B109" s="219" t="s">
        <v>363</v>
      </c>
      <c r="C109" s="197">
        <v>689</v>
      </c>
      <c r="D109" s="197">
        <v>0</v>
      </c>
      <c r="E109" s="198"/>
      <c r="F109" s="198"/>
      <c r="H109" s="182"/>
    </row>
    <row r="110" spans="1:8" hidden="1">
      <c r="A110" s="199" t="s">
        <v>158</v>
      </c>
      <c r="B110" s="219" t="s">
        <v>364</v>
      </c>
      <c r="C110" s="197">
        <v>100.6</v>
      </c>
      <c r="D110" s="197">
        <v>0</v>
      </c>
      <c r="E110" s="198"/>
      <c r="F110" s="198"/>
      <c r="H110" s="182"/>
    </row>
    <row r="111" spans="1:8" hidden="1">
      <c r="A111" s="199" t="s">
        <v>65</v>
      </c>
      <c r="B111" s="219" t="s">
        <v>365</v>
      </c>
      <c r="C111" s="197">
        <v>328.9</v>
      </c>
      <c r="D111" s="197">
        <v>332.2</v>
      </c>
      <c r="E111" s="198"/>
      <c r="F111" s="198"/>
      <c r="H111" s="182"/>
    </row>
    <row r="112" spans="1:8" hidden="1">
      <c r="A112" s="200" t="s">
        <v>159</v>
      </c>
      <c r="B112" s="230" t="s">
        <v>366</v>
      </c>
      <c r="C112" s="201">
        <v>-64</v>
      </c>
      <c r="D112" s="201">
        <v>0</v>
      </c>
      <c r="E112" s="202"/>
      <c r="F112" s="202"/>
      <c r="H112" s="182"/>
    </row>
    <row r="113" spans="1:8" hidden="1">
      <c r="A113" s="206" t="s">
        <v>160</v>
      </c>
      <c r="B113" s="231"/>
      <c r="C113" s="194"/>
      <c r="D113" s="194"/>
      <c r="E113" s="195">
        <f>SUM(C113:C116)</f>
        <v>76.5</v>
      </c>
      <c r="F113" s="195">
        <f>SUM(D113:D116)</f>
        <v>-342.1</v>
      </c>
      <c r="H113" s="182"/>
    </row>
    <row r="114" spans="1:8" hidden="1">
      <c r="A114" s="199" t="s">
        <v>152</v>
      </c>
      <c r="B114" s="219" t="s">
        <v>367</v>
      </c>
      <c r="C114" s="197">
        <v>195.1</v>
      </c>
      <c r="D114" s="197">
        <v>200.9</v>
      </c>
      <c r="E114" s="198"/>
      <c r="F114" s="198"/>
      <c r="H114" s="182"/>
    </row>
    <row r="115" spans="1:8" hidden="1">
      <c r="A115" s="199" t="s">
        <v>161</v>
      </c>
      <c r="B115" s="219" t="s">
        <v>368</v>
      </c>
      <c r="C115" s="197">
        <v>-118.6</v>
      </c>
      <c r="D115" s="197">
        <v>0</v>
      </c>
      <c r="E115" s="198"/>
      <c r="F115" s="198"/>
      <c r="H115" s="182"/>
    </row>
    <row r="116" spans="1:8" hidden="1">
      <c r="A116" s="207" t="s">
        <v>162</v>
      </c>
      <c r="B116" s="232" t="s">
        <v>369</v>
      </c>
      <c r="C116" s="201">
        <v>0</v>
      </c>
      <c r="D116" s="201">
        <v>-543</v>
      </c>
      <c r="E116" s="202"/>
      <c r="F116" s="202"/>
      <c r="H116" s="182"/>
    </row>
    <row r="117" spans="1:8" hidden="1">
      <c r="A117" s="203" t="s">
        <v>163</v>
      </c>
      <c r="B117" s="233"/>
      <c r="C117" s="194"/>
      <c r="D117" s="194"/>
      <c r="E117" s="195">
        <f>SUM(C117:C119)</f>
        <v>349.7</v>
      </c>
      <c r="F117" s="195">
        <f>SUM(D117:D119)</f>
        <v>-474.8</v>
      </c>
      <c r="H117" s="182"/>
    </row>
    <row r="118" spans="1:8" ht="25.5" hidden="1">
      <c r="A118" s="199" t="s">
        <v>164</v>
      </c>
      <c r="B118" s="219" t="s">
        <v>370</v>
      </c>
      <c r="C118" s="197">
        <v>325</v>
      </c>
      <c r="D118" s="197">
        <v>-500</v>
      </c>
      <c r="E118" s="198"/>
      <c r="F118" s="198"/>
      <c r="H118" s="182"/>
    </row>
    <row r="119" spans="1:8" hidden="1">
      <c r="A119" s="199" t="s">
        <v>81</v>
      </c>
      <c r="B119" s="219" t="s">
        <v>371</v>
      </c>
      <c r="C119" s="197">
        <v>24.7</v>
      </c>
      <c r="D119" s="197">
        <v>25.2</v>
      </c>
      <c r="E119" s="198"/>
      <c r="F119" s="198"/>
      <c r="H119" s="182"/>
    </row>
    <row r="120" spans="1:8" hidden="1">
      <c r="A120" s="200"/>
      <c r="B120" s="230"/>
      <c r="C120" s="201"/>
      <c r="D120" s="201"/>
      <c r="E120" s="202"/>
      <c r="F120" s="202"/>
      <c r="H120" s="182"/>
    </row>
    <row r="121" spans="1:8" hidden="1">
      <c r="A121" s="203" t="s">
        <v>165</v>
      </c>
      <c r="B121" s="231"/>
      <c r="C121" s="194">
        <v>7745</v>
      </c>
      <c r="D121" s="194">
        <v>0</v>
      </c>
      <c r="E121" s="195">
        <f>C121</f>
        <v>7745</v>
      </c>
      <c r="F121" s="195">
        <f>D121</f>
        <v>0</v>
      </c>
      <c r="H121" s="182"/>
    </row>
    <row r="122" spans="1:8" hidden="1">
      <c r="A122" s="208"/>
      <c r="B122" s="232"/>
      <c r="C122" s="201"/>
      <c r="D122" s="201"/>
      <c r="E122" s="202"/>
      <c r="F122" s="202"/>
      <c r="H122" s="182"/>
    </row>
    <row r="123" spans="1:8" hidden="1">
      <c r="A123" s="203" t="s">
        <v>166</v>
      </c>
      <c r="B123" s="233"/>
      <c r="C123" s="194"/>
      <c r="D123" s="194"/>
      <c r="E123" s="195">
        <f>SUM(C123:C129)</f>
        <v>1003.8</v>
      </c>
      <c r="F123" s="195">
        <f>SUM(D123:D129)</f>
        <v>992.8</v>
      </c>
      <c r="H123" s="182"/>
    </row>
    <row r="124" spans="1:8" hidden="1">
      <c r="A124" s="199" t="s">
        <v>167</v>
      </c>
      <c r="B124" s="219" t="s">
        <v>372</v>
      </c>
      <c r="C124" s="197">
        <v>-36.6</v>
      </c>
      <c r="D124" s="197">
        <v>0</v>
      </c>
      <c r="E124" s="198"/>
      <c r="F124" s="198"/>
      <c r="H124" s="182"/>
    </row>
    <row r="125" spans="1:8" hidden="1">
      <c r="A125" s="199" t="s">
        <v>168</v>
      </c>
      <c r="B125" s="219" t="s">
        <v>373</v>
      </c>
      <c r="C125" s="197">
        <v>36.6</v>
      </c>
      <c r="D125" s="197">
        <v>0</v>
      </c>
      <c r="E125" s="198"/>
      <c r="F125" s="198"/>
      <c r="H125" s="182"/>
    </row>
    <row r="126" spans="1:8" hidden="1">
      <c r="A126" s="199" t="s">
        <v>169</v>
      </c>
      <c r="B126" s="219" t="s">
        <v>374</v>
      </c>
      <c r="C126" s="197">
        <v>11</v>
      </c>
      <c r="D126" s="197">
        <v>0</v>
      </c>
      <c r="E126" s="198"/>
      <c r="F126" s="198"/>
      <c r="H126" s="182"/>
    </row>
    <row r="127" spans="1:8" hidden="1">
      <c r="A127" s="199" t="s">
        <v>81</v>
      </c>
      <c r="B127" s="219" t="s">
        <v>375</v>
      </c>
      <c r="C127" s="197">
        <v>775.3</v>
      </c>
      <c r="D127" s="197">
        <v>775.3</v>
      </c>
      <c r="E127" s="198"/>
      <c r="F127" s="198"/>
      <c r="H127" s="182"/>
    </row>
    <row r="128" spans="1:8" hidden="1">
      <c r="A128" s="199" t="s">
        <v>170</v>
      </c>
      <c r="B128" s="219" t="s">
        <v>376</v>
      </c>
      <c r="C128" s="197">
        <v>117.5</v>
      </c>
      <c r="D128" s="197">
        <v>117.5</v>
      </c>
      <c r="E128" s="198"/>
      <c r="F128" s="198"/>
      <c r="H128" s="182"/>
    </row>
    <row r="129" spans="1:8" hidden="1">
      <c r="A129" s="200" t="s">
        <v>171</v>
      </c>
      <c r="B129" s="230" t="s">
        <v>377</v>
      </c>
      <c r="C129" s="201">
        <v>100</v>
      </c>
      <c r="D129" s="201">
        <v>100</v>
      </c>
      <c r="E129" s="202"/>
      <c r="F129" s="202"/>
      <c r="H129" s="182"/>
    </row>
    <row r="130" spans="1:8" hidden="1">
      <c r="A130" s="203" t="s">
        <v>172</v>
      </c>
      <c r="B130" s="231" t="s">
        <v>16</v>
      </c>
      <c r="C130" s="194"/>
      <c r="D130" s="194"/>
      <c r="E130" s="195">
        <f>SUM(C130:C132)</f>
        <v>49.4</v>
      </c>
      <c r="F130" s="195">
        <f>SUM(D130:D132)</f>
        <v>4.4000000000000004</v>
      </c>
      <c r="H130" s="182"/>
    </row>
    <row r="131" spans="1:8" hidden="1">
      <c r="A131" s="199" t="s">
        <v>173</v>
      </c>
      <c r="B131" s="219" t="s">
        <v>378</v>
      </c>
      <c r="C131" s="197">
        <v>45</v>
      </c>
      <c r="D131" s="197">
        <v>0</v>
      </c>
      <c r="E131" s="198"/>
      <c r="F131" s="198"/>
      <c r="H131" s="182"/>
    </row>
    <row r="132" spans="1:8" hidden="1">
      <c r="A132" s="200" t="s">
        <v>152</v>
      </c>
      <c r="B132" s="232" t="s">
        <v>379</v>
      </c>
      <c r="C132" s="201">
        <v>4.4000000000000004</v>
      </c>
      <c r="D132" s="201">
        <v>4.4000000000000004</v>
      </c>
      <c r="E132" s="202"/>
      <c r="F132" s="202"/>
      <c r="H132" s="182"/>
    </row>
    <row r="133" spans="1:8" hidden="1">
      <c r="A133" s="203" t="s">
        <v>174</v>
      </c>
      <c r="B133" s="233"/>
      <c r="C133" s="194"/>
      <c r="D133" s="194"/>
      <c r="E133" s="195">
        <f>SUM(C133:C143)</f>
        <v>928.3</v>
      </c>
      <c r="F133" s="195">
        <f>SUM(D133:D143)</f>
        <v>787</v>
      </c>
      <c r="H133" s="182"/>
    </row>
    <row r="134" spans="1:8" hidden="1">
      <c r="A134" s="199" t="s">
        <v>175</v>
      </c>
      <c r="B134" s="219" t="s">
        <v>380</v>
      </c>
      <c r="C134" s="197">
        <v>60.1</v>
      </c>
      <c r="D134" s="197">
        <v>0</v>
      </c>
      <c r="E134" s="198"/>
      <c r="F134" s="198"/>
      <c r="H134" s="182"/>
    </row>
    <row r="135" spans="1:8" hidden="1">
      <c r="A135" s="199" t="s">
        <v>176</v>
      </c>
      <c r="B135" s="219" t="s">
        <v>381</v>
      </c>
      <c r="C135" s="197">
        <v>14.5</v>
      </c>
      <c r="D135" s="197">
        <v>0</v>
      </c>
      <c r="E135" s="198"/>
      <c r="F135" s="198"/>
      <c r="H135" s="182"/>
    </row>
    <row r="136" spans="1:8" hidden="1">
      <c r="A136" s="199" t="s">
        <v>177</v>
      </c>
      <c r="B136" s="219" t="s">
        <v>382</v>
      </c>
      <c r="C136" s="197">
        <v>77.7</v>
      </c>
      <c r="D136" s="197">
        <v>0</v>
      </c>
      <c r="E136" s="198"/>
      <c r="F136" s="198"/>
      <c r="H136" s="182"/>
    </row>
    <row r="137" spans="1:8" hidden="1">
      <c r="A137" s="199" t="s">
        <v>176</v>
      </c>
      <c r="B137" s="219" t="s">
        <v>383</v>
      </c>
      <c r="C137" s="197">
        <v>46.3</v>
      </c>
      <c r="D137" s="197">
        <v>0</v>
      </c>
      <c r="E137" s="198"/>
      <c r="F137" s="198"/>
      <c r="H137" s="182"/>
    </row>
    <row r="138" spans="1:8" hidden="1">
      <c r="A138" s="199" t="s">
        <v>178</v>
      </c>
      <c r="B138" s="219" t="s">
        <v>384</v>
      </c>
      <c r="C138" s="197">
        <v>36.9</v>
      </c>
      <c r="D138" s="197">
        <v>0</v>
      </c>
      <c r="E138" s="198"/>
      <c r="F138" s="198"/>
      <c r="H138" s="182"/>
    </row>
    <row r="139" spans="1:8" hidden="1">
      <c r="A139" s="199" t="s">
        <v>179</v>
      </c>
      <c r="B139" s="219" t="s">
        <v>385</v>
      </c>
      <c r="C139" s="197">
        <v>15</v>
      </c>
      <c r="D139" s="197">
        <v>17</v>
      </c>
      <c r="E139" s="198"/>
      <c r="F139" s="198"/>
      <c r="H139" s="182"/>
    </row>
    <row r="140" spans="1:8" hidden="1">
      <c r="A140" s="199" t="s">
        <v>180</v>
      </c>
      <c r="B140" s="219" t="s">
        <v>386</v>
      </c>
      <c r="C140" s="197">
        <v>120.3</v>
      </c>
      <c r="D140" s="197">
        <v>94</v>
      </c>
      <c r="E140" s="198"/>
      <c r="F140" s="198"/>
      <c r="H140" s="182"/>
    </row>
    <row r="141" spans="1:8" hidden="1">
      <c r="A141" s="199" t="s">
        <v>181</v>
      </c>
      <c r="B141" s="219" t="s">
        <v>387</v>
      </c>
      <c r="C141" s="197">
        <v>15.5</v>
      </c>
      <c r="D141" s="197">
        <v>15</v>
      </c>
      <c r="E141" s="198"/>
      <c r="F141" s="198"/>
      <c r="H141" s="182"/>
    </row>
    <row r="142" spans="1:8" hidden="1">
      <c r="A142" s="199" t="s">
        <v>182</v>
      </c>
      <c r="B142" s="219" t="s">
        <v>388</v>
      </c>
      <c r="C142" s="197">
        <v>542</v>
      </c>
      <c r="D142" s="197">
        <v>661</v>
      </c>
      <c r="E142" s="198"/>
      <c r="F142" s="198"/>
      <c r="H142" s="182"/>
    </row>
    <row r="143" spans="1:8" hidden="1">
      <c r="A143" s="200"/>
      <c r="B143" s="230"/>
      <c r="C143" s="201">
        <v>0</v>
      </c>
      <c r="D143" s="201">
        <v>0</v>
      </c>
      <c r="E143" s="202"/>
      <c r="F143" s="202"/>
      <c r="H143" s="182"/>
    </row>
    <row r="144" spans="1:8" hidden="1">
      <c r="A144" s="203" t="s">
        <v>183</v>
      </c>
      <c r="B144" s="231"/>
      <c r="C144" s="194"/>
      <c r="D144" s="194"/>
      <c r="E144" s="195">
        <f>SUM(C144:C148)</f>
        <v>1246.2</v>
      </c>
      <c r="F144" s="195">
        <f>SUM(D144:D148)</f>
        <v>1388</v>
      </c>
      <c r="H144" s="182"/>
    </row>
    <row r="145" spans="1:8" hidden="1">
      <c r="A145" s="199" t="s">
        <v>184</v>
      </c>
      <c r="B145" s="219" t="s">
        <v>389</v>
      </c>
      <c r="C145" s="197">
        <v>110</v>
      </c>
      <c r="D145" s="197">
        <v>0</v>
      </c>
      <c r="E145" s="198"/>
      <c r="F145" s="198"/>
      <c r="H145" s="182"/>
    </row>
    <row r="146" spans="1:8" hidden="1">
      <c r="A146" s="199" t="s">
        <v>185</v>
      </c>
      <c r="B146" s="219" t="s">
        <v>390</v>
      </c>
      <c r="C146" s="197">
        <v>191.8</v>
      </c>
      <c r="D146" s="197">
        <v>0</v>
      </c>
      <c r="E146" s="198"/>
      <c r="F146" s="198"/>
      <c r="H146" s="182"/>
    </row>
    <row r="147" spans="1:8" hidden="1">
      <c r="A147" s="199" t="s">
        <v>81</v>
      </c>
      <c r="B147" s="219" t="s">
        <v>391</v>
      </c>
      <c r="C147" s="197">
        <v>774.4</v>
      </c>
      <c r="D147" s="197">
        <v>790</v>
      </c>
      <c r="E147" s="198"/>
      <c r="F147" s="198"/>
      <c r="H147" s="182"/>
    </row>
    <row r="148" spans="1:8" hidden="1">
      <c r="A148" s="200" t="s">
        <v>186</v>
      </c>
      <c r="B148" s="232" t="s">
        <v>392</v>
      </c>
      <c r="C148" s="201">
        <v>170</v>
      </c>
      <c r="D148" s="201">
        <v>598</v>
      </c>
      <c r="E148" s="202"/>
      <c r="F148" s="202"/>
      <c r="H148" s="182"/>
    </row>
    <row r="149" spans="1:8" hidden="1">
      <c r="A149" s="203" t="s">
        <v>187</v>
      </c>
      <c r="B149" s="233"/>
      <c r="C149" s="194"/>
      <c r="D149" s="194"/>
      <c r="E149" s="195">
        <f>C150</f>
        <v>143.4</v>
      </c>
      <c r="F149" s="195">
        <f>D150</f>
        <v>0</v>
      </c>
      <c r="H149" s="182"/>
    </row>
    <row r="150" spans="1:8" hidden="1">
      <c r="A150" s="205" t="s">
        <v>188</v>
      </c>
      <c r="B150" s="230" t="s">
        <v>393</v>
      </c>
      <c r="C150" s="201">
        <v>143.4</v>
      </c>
      <c r="D150" s="201">
        <v>0</v>
      </c>
      <c r="E150" s="202"/>
      <c r="F150" s="202"/>
      <c r="H150" s="182"/>
    </row>
    <row r="151" spans="1:8" hidden="1">
      <c r="A151" s="203" t="s">
        <v>189</v>
      </c>
      <c r="B151" s="231"/>
      <c r="C151" s="194"/>
      <c r="D151" s="194"/>
      <c r="E151" s="195">
        <f>SUM(C151:C165)</f>
        <v>1501.3000000000002</v>
      </c>
      <c r="F151" s="195">
        <f>SUM(D151:D165)</f>
        <v>707.7</v>
      </c>
      <c r="H151" s="182"/>
    </row>
    <row r="152" spans="1:8" hidden="1">
      <c r="A152" s="199" t="s">
        <v>190</v>
      </c>
      <c r="B152" s="219" t="s">
        <v>394</v>
      </c>
      <c r="C152" s="197">
        <v>45.9</v>
      </c>
      <c r="D152" s="197">
        <v>0</v>
      </c>
      <c r="E152" s="198"/>
      <c r="F152" s="198"/>
      <c r="H152" s="182"/>
    </row>
    <row r="153" spans="1:8" hidden="1">
      <c r="A153" s="199" t="s">
        <v>191</v>
      </c>
      <c r="B153" s="219" t="s">
        <v>395</v>
      </c>
      <c r="C153" s="197">
        <v>45.9</v>
      </c>
      <c r="D153" s="197">
        <v>0</v>
      </c>
      <c r="E153" s="198"/>
      <c r="F153" s="198"/>
      <c r="H153" s="182"/>
    </row>
    <row r="154" spans="1:8" hidden="1">
      <c r="A154" s="199" t="s">
        <v>192</v>
      </c>
      <c r="B154" s="219" t="s">
        <v>396</v>
      </c>
      <c r="C154" s="197">
        <v>45.9</v>
      </c>
      <c r="D154" s="197">
        <v>0</v>
      </c>
      <c r="E154" s="198"/>
      <c r="F154" s="198"/>
      <c r="H154" s="182"/>
    </row>
    <row r="155" spans="1:8" ht="25.5" hidden="1">
      <c r="A155" s="199" t="s">
        <v>193</v>
      </c>
      <c r="B155" s="219" t="s">
        <v>397</v>
      </c>
      <c r="C155" s="197">
        <v>45.9</v>
      </c>
      <c r="D155" s="197">
        <v>0</v>
      </c>
      <c r="E155" s="198"/>
      <c r="F155" s="198"/>
      <c r="H155" s="182"/>
    </row>
    <row r="156" spans="1:8" hidden="1">
      <c r="A156" s="199" t="s">
        <v>194</v>
      </c>
      <c r="B156" s="219" t="s">
        <v>398</v>
      </c>
      <c r="C156" s="197">
        <v>45.9</v>
      </c>
      <c r="D156" s="197">
        <v>0</v>
      </c>
      <c r="E156" s="198"/>
      <c r="F156" s="198"/>
      <c r="H156" s="182"/>
    </row>
    <row r="157" spans="1:8" hidden="1">
      <c r="A157" s="199" t="s">
        <v>195</v>
      </c>
      <c r="B157" s="219" t="s">
        <v>399</v>
      </c>
      <c r="C157" s="197">
        <v>37.1</v>
      </c>
      <c r="D157" s="197">
        <v>0</v>
      </c>
      <c r="E157" s="198"/>
      <c r="F157" s="198"/>
      <c r="H157" s="182"/>
    </row>
    <row r="158" spans="1:8" hidden="1">
      <c r="A158" s="199" t="s">
        <v>196</v>
      </c>
      <c r="B158" s="219" t="s">
        <v>400</v>
      </c>
      <c r="C158" s="197">
        <v>37.1</v>
      </c>
      <c r="D158" s="197">
        <v>0</v>
      </c>
      <c r="E158" s="198"/>
      <c r="F158" s="198"/>
      <c r="H158" s="182"/>
    </row>
    <row r="159" spans="1:8" hidden="1">
      <c r="A159" s="199" t="s">
        <v>197</v>
      </c>
      <c r="B159" s="219" t="s">
        <v>401</v>
      </c>
      <c r="C159" s="197">
        <v>74.3</v>
      </c>
      <c r="D159" s="197">
        <v>0</v>
      </c>
      <c r="E159" s="198"/>
      <c r="F159" s="198"/>
      <c r="H159" s="182"/>
    </row>
    <row r="160" spans="1:8" hidden="1">
      <c r="A160" s="199" t="s">
        <v>198</v>
      </c>
      <c r="B160" s="219" t="s">
        <v>402</v>
      </c>
      <c r="C160" s="197">
        <v>37.1</v>
      </c>
      <c r="D160" s="197">
        <v>0</v>
      </c>
      <c r="E160" s="198"/>
      <c r="F160" s="198"/>
      <c r="H160" s="182"/>
    </row>
    <row r="161" spans="1:8" hidden="1">
      <c r="A161" s="199" t="s">
        <v>199</v>
      </c>
      <c r="B161" s="219" t="s">
        <v>403</v>
      </c>
      <c r="C161" s="197">
        <v>259.7</v>
      </c>
      <c r="D161" s="197">
        <v>0</v>
      </c>
      <c r="E161" s="198"/>
      <c r="F161" s="198"/>
      <c r="H161" s="182"/>
    </row>
    <row r="162" spans="1:8" hidden="1">
      <c r="A162" s="199" t="s">
        <v>200</v>
      </c>
      <c r="B162" s="219" t="s">
        <v>404</v>
      </c>
      <c r="C162" s="197">
        <v>154.80000000000001</v>
      </c>
      <c r="D162" s="197">
        <v>0</v>
      </c>
      <c r="E162" s="198"/>
      <c r="F162" s="198"/>
      <c r="H162" s="182"/>
    </row>
    <row r="163" spans="1:8" hidden="1">
      <c r="A163" s="199" t="s">
        <v>201</v>
      </c>
      <c r="B163" s="219" t="s">
        <v>405</v>
      </c>
      <c r="C163" s="197">
        <v>111.4</v>
      </c>
      <c r="D163" s="197">
        <v>0</v>
      </c>
      <c r="E163" s="198"/>
      <c r="F163" s="198"/>
      <c r="H163" s="182"/>
    </row>
    <row r="164" spans="1:8" hidden="1">
      <c r="A164" s="199" t="s">
        <v>202</v>
      </c>
      <c r="B164" s="219" t="s">
        <v>406</v>
      </c>
      <c r="C164" s="197">
        <v>-135.4</v>
      </c>
      <c r="D164" s="197">
        <v>0</v>
      </c>
      <c r="E164" s="198"/>
      <c r="F164" s="198"/>
      <c r="H164" s="182"/>
    </row>
    <row r="165" spans="1:8" hidden="1">
      <c r="A165" s="200" t="s">
        <v>81</v>
      </c>
      <c r="B165" s="232" t="s">
        <v>407</v>
      </c>
      <c r="C165" s="201">
        <v>695.7</v>
      </c>
      <c r="D165" s="201">
        <v>707.7</v>
      </c>
      <c r="E165" s="202"/>
      <c r="F165" s="202"/>
      <c r="H165" s="182"/>
    </row>
    <row r="166" spans="1:8" hidden="1">
      <c r="A166" s="203" t="s">
        <v>203</v>
      </c>
      <c r="B166" s="233"/>
      <c r="C166" s="194"/>
      <c r="D166" s="194"/>
      <c r="E166" s="195">
        <f>SUM(C166:C171)</f>
        <v>322.2</v>
      </c>
      <c r="F166" s="195">
        <f>SUM(D166:D171)</f>
        <v>0</v>
      </c>
      <c r="H166" s="182"/>
    </row>
    <row r="167" spans="1:8" hidden="1">
      <c r="A167" s="199" t="s">
        <v>204</v>
      </c>
      <c r="B167" s="219" t="s">
        <v>408</v>
      </c>
      <c r="C167" s="197">
        <v>66.400000000000006</v>
      </c>
      <c r="D167" s="197">
        <v>0</v>
      </c>
      <c r="E167" s="198"/>
      <c r="F167" s="198"/>
      <c r="H167" s="182"/>
    </row>
    <row r="168" spans="1:8" hidden="1">
      <c r="A168" s="199" t="s">
        <v>205</v>
      </c>
      <c r="B168" s="219" t="s">
        <v>409</v>
      </c>
      <c r="C168" s="197">
        <v>114.3</v>
      </c>
      <c r="D168" s="197">
        <v>0</v>
      </c>
      <c r="E168" s="198"/>
      <c r="F168" s="198"/>
      <c r="H168" s="182"/>
    </row>
    <row r="169" spans="1:8" hidden="1">
      <c r="A169" s="199" t="s">
        <v>206</v>
      </c>
      <c r="B169" s="219" t="s">
        <v>410</v>
      </c>
      <c r="C169" s="197">
        <v>52.9</v>
      </c>
      <c r="D169" s="197">
        <v>0</v>
      </c>
      <c r="E169" s="198"/>
      <c r="F169" s="198"/>
      <c r="H169" s="182"/>
    </row>
    <row r="170" spans="1:8" hidden="1">
      <c r="A170" s="199" t="s">
        <v>207</v>
      </c>
      <c r="B170" s="219" t="s">
        <v>411</v>
      </c>
      <c r="C170" s="197">
        <v>46.6</v>
      </c>
      <c r="D170" s="197">
        <v>0</v>
      </c>
      <c r="E170" s="198"/>
      <c r="F170" s="198"/>
      <c r="H170" s="182"/>
    </row>
    <row r="171" spans="1:8" hidden="1">
      <c r="A171" s="200" t="s">
        <v>208</v>
      </c>
      <c r="B171" s="230" t="s">
        <v>412</v>
      </c>
      <c r="C171" s="201">
        <v>42</v>
      </c>
      <c r="D171" s="201">
        <v>0</v>
      </c>
      <c r="E171" s="202"/>
      <c r="F171" s="202"/>
      <c r="H171" s="182"/>
    </row>
    <row r="172" spans="1:8" hidden="1">
      <c r="A172" s="203" t="s">
        <v>209</v>
      </c>
      <c r="B172" s="231"/>
      <c r="C172" s="194"/>
      <c r="D172" s="194"/>
      <c r="E172" s="195">
        <f>SUM(C172:C177)</f>
        <v>3212.9</v>
      </c>
      <c r="F172" s="195">
        <f>SUM(D172:D177)</f>
        <v>265.8</v>
      </c>
      <c r="H172" s="182"/>
    </row>
    <row r="173" spans="1:8" hidden="1">
      <c r="A173" s="199" t="s">
        <v>210</v>
      </c>
      <c r="B173" s="219" t="s">
        <v>413</v>
      </c>
      <c r="C173" s="197">
        <v>1932.9</v>
      </c>
      <c r="D173" s="197">
        <v>265.8</v>
      </c>
      <c r="E173" s="198"/>
      <c r="F173" s="198"/>
      <c r="H173" s="182"/>
    </row>
    <row r="174" spans="1:8" hidden="1">
      <c r="A174" s="199" t="s">
        <v>211</v>
      </c>
      <c r="B174" s="219" t="s">
        <v>414</v>
      </c>
      <c r="C174" s="197">
        <v>893</v>
      </c>
      <c r="D174" s="197">
        <v>0</v>
      </c>
      <c r="E174" s="198"/>
      <c r="F174" s="198"/>
      <c r="H174" s="182"/>
    </row>
    <row r="175" spans="1:8" hidden="1">
      <c r="A175" s="199" t="s">
        <v>212</v>
      </c>
      <c r="B175" s="219" t="s">
        <v>415</v>
      </c>
      <c r="C175" s="197">
        <v>236</v>
      </c>
      <c r="D175" s="197">
        <v>0</v>
      </c>
      <c r="E175" s="198"/>
      <c r="F175" s="198"/>
      <c r="H175" s="182"/>
    </row>
    <row r="176" spans="1:8" hidden="1">
      <c r="A176" s="199" t="s">
        <v>213</v>
      </c>
      <c r="B176" s="219" t="s">
        <v>416</v>
      </c>
      <c r="C176" s="197">
        <v>0</v>
      </c>
      <c r="D176" s="197">
        <v>0</v>
      </c>
      <c r="E176" s="198"/>
      <c r="F176" s="198"/>
      <c r="H176" s="182"/>
    </row>
    <row r="177" spans="1:8" hidden="1">
      <c r="A177" s="199" t="s">
        <v>214</v>
      </c>
      <c r="B177" s="219" t="s">
        <v>417</v>
      </c>
      <c r="C177" s="197">
        <v>151</v>
      </c>
      <c r="D177" s="197">
        <v>0</v>
      </c>
      <c r="E177" s="198"/>
      <c r="F177" s="198"/>
      <c r="H177" s="182"/>
    </row>
    <row r="178" spans="1:8" hidden="1">
      <c r="A178" s="200"/>
      <c r="B178" s="232"/>
      <c r="C178" s="201"/>
      <c r="D178" s="201"/>
      <c r="E178" s="202"/>
      <c r="F178" s="202"/>
      <c r="H178" s="182"/>
    </row>
    <row r="179" spans="1:8" hidden="1">
      <c r="A179" s="203" t="s">
        <v>215</v>
      </c>
      <c r="B179" s="233"/>
      <c r="C179" s="194"/>
      <c r="D179" s="194"/>
      <c r="E179" s="195">
        <f>SUM(C179:C182)</f>
        <v>33</v>
      </c>
      <c r="F179" s="195">
        <f>SUM(D179:D182)</f>
        <v>0</v>
      </c>
      <c r="H179" s="182"/>
    </row>
    <row r="180" spans="1:8" hidden="1">
      <c r="A180" s="199" t="s">
        <v>216</v>
      </c>
      <c r="B180" s="219" t="s">
        <v>418</v>
      </c>
      <c r="C180" s="197">
        <v>27.5</v>
      </c>
      <c r="D180" s="197">
        <v>0</v>
      </c>
      <c r="E180" s="198"/>
      <c r="F180" s="198"/>
      <c r="H180" s="182"/>
    </row>
    <row r="181" spans="1:8" hidden="1">
      <c r="A181" s="199" t="s">
        <v>216</v>
      </c>
      <c r="B181" s="219" t="s">
        <v>419</v>
      </c>
      <c r="C181" s="197">
        <v>5.5</v>
      </c>
      <c r="D181" s="197">
        <v>0</v>
      </c>
      <c r="E181" s="198"/>
      <c r="F181" s="198"/>
      <c r="H181" s="182"/>
    </row>
    <row r="182" spans="1:8" hidden="1">
      <c r="A182" s="200"/>
      <c r="B182" s="230"/>
      <c r="C182" s="201">
        <v>0</v>
      </c>
      <c r="D182" s="201">
        <v>0</v>
      </c>
      <c r="E182" s="202"/>
      <c r="F182" s="202"/>
      <c r="H182" s="182"/>
    </row>
    <row r="183" spans="1:8" hidden="1">
      <c r="A183" s="203" t="s">
        <v>217</v>
      </c>
      <c r="B183" s="231"/>
      <c r="C183" s="194"/>
      <c r="D183" s="194"/>
      <c r="E183" s="195">
        <f>SUM(C183:C186)</f>
        <v>67.2</v>
      </c>
      <c r="F183" s="195">
        <f>SUM(D183:D186)</f>
        <v>59.900000000000006</v>
      </c>
      <c r="H183" s="182"/>
    </row>
    <row r="184" spans="1:8" hidden="1">
      <c r="A184" s="199" t="s">
        <v>218</v>
      </c>
      <c r="B184" s="219" t="s">
        <v>420</v>
      </c>
      <c r="C184" s="197">
        <v>0</v>
      </c>
      <c r="D184" s="197">
        <v>-9.6</v>
      </c>
      <c r="E184" s="198"/>
      <c r="F184" s="198"/>
      <c r="H184" s="182"/>
    </row>
    <row r="185" spans="1:8" hidden="1">
      <c r="A185" s="199" t="s">
        <v>81</v>
      </c>
      <c r="B185" s="219" t="s">
        <v>421</v>
      </c>
      <c r="C185" s="197">
        <v>63.2</v>
      </c>
      <c r="D185" s="197">
        <v>65.400000000000006</v>
      </c>
      <c r="E185" s="198"/>
      <c r="F185" s="198"/>
      <c r="H185" s="182"/>
    </row>
    <row r="186" spans="1:8" hidden="1">
      <c r="A186" s="200" t="s">
        <v>219</v>
      </c>
      <c r="B186" s="232" t="s">
        <v>422</v>
      </c>
      <c r="C186" s="201">
        <v>4</v>
      </c>
      <c r="D186" s="201">
        <v>4.0999999999999996</v>
      </c>
      <c r="E186" s="202"/>
      <c r="F186" s="202"/>
      <c r="H186" s="182"/>
    </row>
    <row r="187" spans="1:8" hidden="1">
      <c r="A187" s="209" t="s">
        <v>220</v>
      </c>
      <c r="B187" s="233"/>
      <c r="C187" s="197"/>
      <c r="D187" s="197"/>
      <c r="E187" s="198">
        <f>SUM(C188:C189)</f>
        <v>105.1</v>
      </c>
      <c r="F187" s="198">
        <f>SUM(D188:D189)</f>
        <v>45.400000000000006</v>
      </c>
      <c r="H187" s="182"/>
    </row>
    <row r="188" spans="1:8" hidden="1">
      <c r="A188" s="199" t="s">
        <v>218</v>
      </c>
      <c r="B188" s="219"/>
      <c r="C188" s="197">
        <v>0</v>
      </c>
      <c r="D188" s="197">
        <v>-62.5</v>
      </c>
      <c r="E188" s="198"/>
      <c r="F188" s="198"/>
      <c r="H188" s="182"/>
    </row>
    <row r="189" spans="1:8" hidden="1">
      <c r="A189" s="200" t="s">
        <v>221</v>
      </c>
      <c r="B189" s="230"/>
      <c r="C189" s="201">
        <v>105.1</v>
      </c>
      <c r="D189" s="201">
        <v>107.9</v>
      </c>
      <c r="E189" s="202"/>
      <c r="F189" s="202"/>
      <c r="H189" s="182"/>
    </row>
    <row r="190" spans="1:8" hidden="1">
      <c r="A190" s="203" t="s">
        <v>222</v>
      </c>
      <c r="B190" s="231"/>
      <c r="C190" s="194"/>
      <c r="D190" s="194"/>
      <c r="E190" s="195">
        <f>SUM(C190:C194)</f>
        <v>299.40000000000003</v>
      </c>
      <c r="F190" s="195">
        <f>SUM(D190:D194)</f>
        <v>32.5</v>
      </c>
      <c r="H190" s="182"/>
    </row>
    <row r="191" spans="1:8" hidden="1">
      <c r="A191" s="199" t="s">
        <v>223</v>
      </c>
      <c r="B191" s="219" t="s">
        <v>423</v>
      </c>
      <c r="C191" s="197">
        <v>279.10000000000002</v>
      </c>
      <c r="D191" s="197">
        <v>14</v>
      </c>
      <c r="E191" s="198"/>
      <c r="F191" s="198"/>
      <c r="H191" s="182"/>
    </row>
    <row r="192" spans="1:8" hidden="1">
      <c r="A192" s="199" t="s">
        <v>218</v>
      </c>
      <c r="B192" s="219" t="s">
        <v>424</v>
      </c>
      <c r="C192" s="197">
        <v>0</v>
      </c>
      <c r="D192" s="197">
        <v>-2.5</v>
      </c>
      <c r="E192" s="198"/>
      <c r="F192" s="198"/>
      <c r="H192" s="182"/>
    </row>
    <row r="193" spans="1:8" hidden="1">
      <c r="A193" s="199" t="s">
        <v>224</v>
      </c>
      <c r="B193" s="219" t="s">
        <v>425</v>
      </c>
      <c r="C193" s="197">
        <v>16.600000000000001</v>
      </c>
      <c r="D193" s="197">
        <v>17.2</v>
      </c>
      <c r="E193" s="198"/>
      <c r="F193" s="198"/>
      <c r="H193" s="182"/>
    </row>
    <row r="194" spans="1:8" hidden="1">
      <c r="A194" s="200" t="s">
        <v>225</v>
      </c>
      <c r="B194" s="232" t="s">
        <v>426</v>
      </c>
      <c r="C194" s="201">
        <v>3.7</v>
      </c>
      <c r="D194" s="201">
        <v>3.8</v>
      </c>
      <c r="E194" s="202"/>
      <c r="F194" s="202"/>
      <c r="H194" s="182"/>
    </row>
    <row r="195" spans="1:8" hidden="1">
      <c r="A195" s="203" t="s">
        <v>226</v>
      </c>
      <c r="B195" s="233"/>
      <c r="C195" s="194"/>
      <c r="D195" s="194"/>
      <c r="E195" s="195">
        <f>C196</f>
        <v>12</v>
      </c>
      <c r="F195" s="195">
        <f>D196</f>
        <v>11.9</v>
      </c>
      <c r="H195" s="182"/>
    </row>
    <row r="196" spans="1:8" hidden="1">
      <c r="A196" s="200" t="s">
        <v>224</v>
      </c>
      <c r="B196" s="230"/>
      <c r="C196" s="201">
        <v>12</v>
      </c>
      <c r="D196" s="201">
        <v>11.9</v>
      </c>
      <c r="E196" s="202"/>
      <c r="F196" s="202"/>
      <c r="H196" s="182"/>
    </row>
    <row r="197" spans="1:8" hidden="1">
      <c r="A197" s="203" t="s">
        <v>227</v>
      </c>
      <c r="B197" s="233"/>
      <c r="C197" s="194"/>
      <c r="D197" s="194"/>
      <c r="E197" s="195">
        <f>SUM(C197:C202)</f>
        <v>1398.1000000000001</v>
      </c>
      <c r="F197" s="195">
        <f>SUM(D197:D202)</f>
        <v>195</v>
      </c>
      <c r="H197" s="182"/>
    </row>
    <row r="198" spans="1:8" hidden="1">
      <c r="A198" s="199" t="s">
        <v>228</v>
      </c>
      <c r="B198" s="219" t="s">
        <v>427</v>
      </c>
      <c r="C198" s="197">
        <v>680.3</v>
      </c>
      <c r="D198" s="197">
        <v>0</v>
      </c>
      <c r="E198" s="198"/>
      <c r="F198" s="198"/>
      <c r="H198" s="182"/>
    </row>
    <row r="199" spans="1:8" hidden="1">
      <c r="A199" s="199" t="s">
        <v>229</v>
      </c>
      <c r="B199" s="219" t="s">
        <v>428</v>
      </c>
      <c r="C199" s="197">
        <v>60</v>
      </c>
      <c r="D199" s="197">
        <v>195</v>
      </c>
      <c r="E199" s="198"/>
      <c r="F199" s="198"/>
      <c r="H199" s="182"/>
    </row>
    <row r="200" spans="1:8" hidden="1">
      <c r="A200" s="199" t="s">
        <v>230</v>
      </c>
      <c r="B200" s="219" t="s">
        <v>429</v>
      </c>
      <c r="C200" s="197">
        <v>24.7</v>
      </c>
      <c r="D200" s="197">
        <v>0</v>
      </c>
      <c r="E200" s="198"/>
      <c r="F200" s="198"/>
      <c r="H200" s="182"/>
    </row>
    <row r="201" spans="1:8" hidden="1">
      <c r="A201" s="199" t="s">
        <v>231</v>
      </c>
      <c r="B201" s="219" t="s">
        <v>430</v>
      </c>
      <c r="C201" s="197">
        <v>1313.4</v>
      </c>
      <c r="D201" s="197">
        <v>0</v>
      </c>
      <c r="E201" s="198"/>
      <c r="F201" s="198"/>
      <c r="H201" s="182"/>
    </row>
    <row r="202" spans="1:8" hidden="1">
      <c r="A202" s="200" t="s">
        <v>232</v>
      </c>
      <c r="B202" s="230" t="s">
        <v>431</v>
      </c>
      <c r="C202" s="201">
        <v>-680.3</v>
      </c>
      <c r="D202" s="201">
        <v>0</v>
      </c>
      <c r="E202" s="202"/>
      <c r="F202" s="202"/>
      <c r="H202" s="182"/>
    </row>
    <row r="203" spans="1:8">
      <c r="A203" s="210" t="s">
        <v>233</v>
      </c>
      <c r="B203" s="231"/>
      <c r="C203" s="194"/>
      <c r="D203" s="194"/>
      <c r="E203" s="195"/>
      <c r="F203" s="195"/>
      <c r="H203" s="182"/>
    </row>
    <row r="204" spans="1:8">
      <c r="A204" s="337" t="s">
        <v>470</v>
      </c>
      <c r="B204" s="231"/>
      <c r="C204" s="197">
        <f>E204</f>
        <v>163907.80000000002</v>
      </c>
      <c r="D204" s="197"/>
      <c r="E204" s="198">
        <f>161883.2+2024.6</f>
        <v>163907.80000000002</v>
      </c>
      <c r="F204" s="198"/>
      <c r="H204" s="182"/>
    </row>
    <row r="205" spans="1:8">
      <c r="A205" s="336"/>
      <c r="B205" s="231"/>
      <c r="C205" s="197"/>
      <c r="D205" s="197"/>
      <c r="E205" s="198"/>
      <c r="F205" s="198"/>
      <c r="H205" s="182"/>
    </row>
    <row r="206" spans="1:8">
      <c r="A206" s="199" t="s">
        <v>234</v>
      </c>
      <c r="B206" s="219" t="s">
        <v>432</v>
      </c>
      <c r="C206" s="197">
        <v>250</v>
      </c>
      <c r="D206" s="197">
        <v>0</v>
      </c>
      <c r="E206" s="198"/>
      <c r="F206" s="198"/>
      <c r="G206" s="312">
        <f>E206-C206</f>
        <v>-250</v>
      </c>
      <c r="H206" s="324">
        <f>F206-D206</f>
        <v>0</v>
      </c>
    </row>
    <row r="207" spans="1:8" ht="25.5">
      <c r="A207" s="199" t="s">
        <v>235</v>
      </c>
      <c r="B207" s="219" t="s">
        <v>433</v>
      </c>
      <c r="C207" s="197">
        <v>1500</v>
      </c>
      <c r="D207" s="197">
        <v>0</v>
      </c>
      <c r="E207" s="198">
        <v>1000</v>
      </c>
      <c r="F207" s="198"/>
      <c r="G207" s="312">
        <f t="shared" ref="G207:G265" si="0">E207-C207</f>
        <v>-500</v>
      </c>
      <c r="H207" s="324">
        <f t="shared" ref="H207:H265" si="1">F207-D207</f>
        <v>0</v>
      </c>
    </row>
    <row r="208" spans="1:8" ht="25.5">
      <c r="A208" s="199" t="s">
        <v>236</v>
      </c>
      <c r="B208" s="219" t="s">
        <v>434</v>
      </c>
      <c r="C208" s="197">
        <v>56.7</v>
      </c>
      <c r="D208" s="197">
        <v>0</v>
      </c>
      <c r="E208" s="198">
        <v>56.7</v>
      </c>
      <c r="F208" s="198"/>
      <c r="G208" s="312">
        <f t="shared" si="0"/>
        <v>0</v>
      </c>
      <c r="H208" s="324">
        <f t="shared" si="1"/>
        <v>0</v>
      </c>
    </row>
    <row r="209" spans="1:8">
      <c r="A209" s="199" t="s">
        <v>237</v>
      </c>
      <c r="B209" s="219" t="s">
        <v>435</v>
      </c>
      <c r="C209" s="197">
        <v>191</v>
      </c>
      <c r="D209" s="197">
        <v>0</v>
      </c>
      <c r="E209" s="198">
        <f>319-39</f>
        <v>280</v>
      </c>
      <c r="F209" s="198"/>
      <c r="G209" s="312">
        <f t="shared" si="0"/>
        <v>89</v>
      </c>
      <c r="H209" s="324">
        <f t="shared" si="1"/>
        <v>0</v>
      </c>
    </row>
    <row r="210" spans="1:8">
      <c r="A210" s="199" t="s">
        <v>238</v>
      </c>
      <c r="B210" s="219" t="s">
        <v>436</v>
      </c>
      <c r="C210" s="197">
        <v>-34</v>
      </c>
      <c r="D210" s="197">
        <v>-36</v>
      </c>
      <c r="E210" s="198"/>
      <c r="F210" s="198"/>
      <c r="G210" s="312">
        <f t="shared" si="0"/>
        <v>34</v>
      </c>
      <c r="H210" s="324">
        <f t="shared" si="1"/>
        <v>36</v>
      </c>
    </row>
    <row r="211" spans="1:8">
      <c r="A211" s="199" t="s">
        <v>126</v>
      </c>
      <c r="B211" s="219" t="s">
        <v>437</v>
      </c>
      <c r="C211" s="197">
        <v>249</v>
      </c>
      <c r="D211" s="197">
        <v>1237</v>
      </c>
      <c r="E211" s="198">
        <v>39</v>
      </c>
      <c r="F211" s="198">
        <v>332</v>
      </c>
      <c r="G211" s="312">
        <f t="shared" si="0"/>
        <v>-210</v>
      </c>
      <c r="H211" s="324">
        <f t="shared" si="1"/>
        <v>-905</v>
      </c>
    </row>
    <row r="212" spans="1:8">
      <c r="A212" s="199" t="s">
        <v>81</v>
      </c>
      <c r="B212" s="219" t="s">
        <v>438</v>
      </c>
      <c r="C212" s="197">
        <v>815.7</v>
      </c>
      <c r="D212" s="197">
        <v>840.2</v>
      </c>
      <c r="E212" s="198">
        <f>205.8+176.6</f>
        <v>382.4</v>
      </c>
      <c r="F212" s="198">
        <f>210.9+181</f>
        <v>391.9</v>
      </c>
      <c r="G212" s="312">
        <f t="shared" si="0"/>
        <v>-433.30000000000007</v>
      </c>
      <c r="H212" s="324">
        <f t="shared" si="1"/>
        <v>-448.30000000000007</v>
      </c>
    </row>
    <row r="213" spans="1:8">
      <c r="A213" s="200" t="s">
        <v>239</v>
      </c>
      <c r="B213" s="230" t="s">
        <v>439</v>
      </c>
      <c r="C213" s="201">
        <v>9</v>
      </c>
      <c r="D213" s="201">
        <v>9.3000000000000007</v>
      </c>
      <c r="E213" s="202">
        <v>226.7</v>
      </c>
      <c r="F213" s="202">
        <v>232.3</v>
      </c>
      <c r="G213" s="335">
        <f t="shared" si="0"/>
        <v>217.7</v>
      </c>
      <c r="H213" s="327">
        <f t="shared" si="1"/>
        <v>223</v>
      </c>
    </row>
    <row r="214" spans="1:8" hidden="1">
      <c r="A214" s="210" t="s">
        <v>240</v>
      </c>
      <c r="B214" s="233"/>
      <c r="C214" s="194"/>
      <c r="D214" s="194"/>
      <c r="E214" s="195">
        <f>C215</f>
        <v>181</v>
      </c>
      <c r="F214" s="195">
        <f>D215</f>
        <v>186.5</v>
      </c>
      <c r="G214" s="312">
        <f t="shared" si="0"/>
        <v>181</v>
      </c>
      <c r="H214" s="324">
        <f t="shared" si="1"/>
        <v>186.5</v>
      </c>
    </row>
    <row r="215" spans="1:8" hidden="1">
      <c r="A215" s="200" t="s">
        <v>241</v>
      </c>
      <c r="B215" s="230" t="s">
        <v>440</v>
      </c>
      <c r="C215" s="201">
        <v>181</v>
      </c>
      <c r="D215" s="201">
        <v>186.5</v>
      </c>
      <c r="E215" s="202"/>
      <c r="F215" s="202"/>
      <c r="G215" s="312">
        <f t="shared" si="0"/>
        <v>-181</v>
      </c>
      <c r="H215" s="324">
        <f t="shared" si="1"/>
        <v>-186.5</v>
      </c>
    </row>
    <row r="216" spans="1:8" hidden="1">
      <c r="A216" s="210" t="s">
        <v>242</v>
      </c>
      <c r="B216" s="231"/>
      <c r="C216" s="194"/>
      <c r="D216" s="194"/>
      <c r="E216" s="195">
        <f>C217</f>
        <v>-10</v>
      </c>
      <c r="F216" s="195">
        <f>D217</f>
        <v>-10</v>
      </c>
      <c r="G216" s="312">
        <f t="shared" si="0"/>
        <v>-10</v>
      </c>
      <c r="H216" s="324">
        <f t="shared" si="1"/>
        <v>-10</v>
      </c>
    </row>
    <row r="217" spans="1:8" hidden="1">
      <c r="A217" s="199" t="s">
        <v>243</v>
      </c>
      <c r="B217" s="219" t="s">
        <v>441</v>
      </c>
      <c r="C217" s="197">
        <v>-10</v>
      </c>
      <c r="D217" s="197">
        <v>-10</v>
      </c>
      <c r="E217" s="198"/>
      <c r="F217" s="198"/>
      <c r="G217" s="312">
        <f t="shared" si="0"/>
        <v>10</v>
      </c>
      <c r="H217" s="324">
        <f t="shared" si="1"/>
        <v>10</v>
      </c>
    </row>
    <row r="218" spans="1:8" hidden="1">
      <c r="A218" s="200"/>
      <c r="B218" s="232"/>
      <c r="C218" s="201"/>
      <c r="D218" s="201"/>
      <c r="E218" s="202"/>
      <c r="F218" s="202"/>
      <c r="G218" s="312">
        <f t="shared" si="0"/>
        <v>0</v>
      </c>
      <c r="H218" s="324">
        <f t="shared" si="1"/>
        <v>0</v>
      </c>
    </row>
    <row r="219" spans="1:8" hidden="1">
      <c r="A219" s="203" t="s">
        <v>244</v>
      </c>
      <c r="B219" s="234" t="s">
        <v>16</v>
      </c>
      <c r="C219" s="194"/>
      <c r="D219" s="194"/>
      <c r="E219" s="195">
        <f>SUM(C219:C221)</f>
        <v>219.5</v>
      </c>
      <c r="F219" s="195">
        <f>SUM(D219:D221)</f>
        <v>222.6</v>
      </c>
      <c r="G219" s="312">
        <f t="shared" si="0"/>
        <v>219.5</v>
      </c>
      <c r="H219" s="324">
        <f t="shared" si="1"/>
        <v>222.6</v>
      </c>
    </row>
    <row r="220" spans="1:8" hidden="1">
      <c r="A220" s="211" t="s">
        <v>245</v>
      </c>
      <c r="B220" s="219" t="s">
        <v>442</v>
      </c>
      <c r="C220" s="197">
        <v>148</v>
      </c>
      <c r="D220" s="197">
        <v>27</v>
      </c>
      <c r="E220" s="198"/>
      <c r="F220" s="198"/>
      <c r="G220" s="312">
        <f t="shared" si="0"/>
        <v>-148</v>
      </c>
      <c r="H220" s="324">
        <f t="shared" si="1"/>
        <v>-27</v>
      </c>
    </row>
    <row r="221" spans="1:8" hidden="1">
      <c r="A221" s="200" t="s">
        <v>246</v>
      </c>
      <c r="B221" s="230" t="s">
        <v>443</v>
      </c>
      <c r="C221" s="201">
        <v>71.5</v>
      </c>
      <c r="D221" s="201">
        <v>195.6</v>
      </c>
      <c r="E221" s="202"/>
      <c r="F221" s="202"/>
      <c r="G221" s="312">
        <f t="shared" si="0"/>
        <v>-71.5</v>
      </c>
      <c r="H221" s="324">
        <f t="shared" si="1"/>
        <v>-195.6</v>
      </c>
    </row>
    <row r="222" spans="1:8" hidden="1">
      <c r="A222" s="203" t="s">
        <v>247</v>
      </c>
      <c r="B222" s="231"/>
      <c r="C222" s="194"/>
      <c r="D222" s="194"/>
      <c r="E222" s="195">
        <f>C223</f>
        <v>865.5</v>
      </c>
      <c r="F222" s="195">
        <f>D223</f>
        <v>882.8</v>
      </c>
      <c r="G222" s="312">
        <f t="shared" si="0"/>
        <v>865.5</v>
      </c>
      <c r="H222" s="324">
        <f t="shared" si="1"/>
        <v>882.8</v>
      </c>
    </row>
    <row r="223" spans="1:8" hidden="1">
      <c r="A223" s="200" t="s">
        <v>248</v>
      </c>
      <c r="B223" s="235" t="s">
        <v>444</v>
      </c>
      <c r="C223" s="201">
        <v>865.5</v>
      </c>
      <c r="D223" s="201">
        <v>882.8</v>
      </c>
      <c r="E223" s="202"/>
      <c r="F223" s="202"/>
      <c r="G223" s="312">
        <f t="shared" si="0"/>
        <v>-865.5</v>
      </c>
      <c r="H223" s="324">
        <f t="shared" si="1"/>
        <v>-882.8</v>
      </c>
    </row>
    <row r="224" spans="1:8" hidden="1">
      <c r="A224" s="203" t="s">
        <v>249</v>
      </c>
      <c r="B224" s="234" t="s">
        <v>16</v>
      </c>
      <c r="C224" s="194"/>
      <c r="D224" s="194"/>
      <c r="E224" s="195">
        <f>C225</f>
        <v>-480</v>
      </c>
      <c r="F224" s="195">
        <f>D225</f>
        <v>0</v>
      </c>
      <c r="G224" s="312">
        <f t="shared" si="0"/>
        <v>-480</v>
      </c>
      <c r="H224" s="324">
        <f t="shared" si="1"/>
        <v>0</v>
      </c>
    </row>
    <row r="225" spans="1:8" hidden="1">
      <c r="A225" s="200" t="s">
        <v>250</v>
      </c>
      <c r="B225" s="230" t="s">
        <v>445</v>
      </c>
      <c r="C225" s="201">
        <v>-480</v>
      </c>
      <c r="D225" s="201">
        <v>0</v>
      </c>
      <c r="E225" s="202"/>
      <c r="F225" s="202"/>
      <c r="G225" s="312">
        <f t="shared" si="0"/>
        <v>480</v>
      </c>
      <c r="H225" s="324">
        <f t="shared" si="1"/>
        <v>0</v>
      </c>
    </row>
    <row r="226" spans="1:8" hidden="1">
      <c r="A226" s="203" t="s">
        <v>251</v>
      </c>
      <c r="B226" s="231"/>
      <c r="C226" s="194"/>
      <c r="D226" s="194"/>
      <c r="E226" s="195">
        <f>SUM(C226:C236)</f>
        <v>188000</v>
      </c>
      <c r="F226" s="195">
        <f>SUM(D226:D236)</f>
        <v>0</v>
      </c>
      <c r="G226" s="312">
        <f t="shared" si="0"/>
        <v>188000</v>
      </c>
      <c r="H226" s="324">
        <f t="shared" si="1"/>
        <v>0</v>
      </c>
    </row>
    <row r="227" spans="1:8" hidden="1">
      <c r="A227" s="199" t="s">
        <v>245</v>
      </c>
      <c r="B227" s="219"/>
      <c r="C227" s="197">
        <v>27000</v>
      </c>
      <c r="D227" s="197">
        <v>0</v>
      </c>
      <c r="E227" s="198"/>
      <c r="F227" s="198"/>
      <c r="G227" s="312">
        <f t="shared" si="0"/>
        <v>-27000</v>
      </c>
      <c r="H227" s="324">
        <f t="shared" si="1"/>
        <v>0</v>
      </c>
    </row>
    <row r="228" spans="1:8" hidden="1">
      <c r="A228" s="199" t="s">
        <v>252</v>
      </c>
      <c r="B228" s="219"/>
      <c r="C228" s="197">
        <v>16000</v>
      </c>
      <c r="D228" s="197">
        <v>0</v>
      </c>
      <c r="E228" s="198"/>
      <c r="F228" s="198"/>
      <c r="G228" s="312">
        <f t="shared" si="0"/>
        <v>-16000</v>
      </c>
      <c r="H228" s="324">
        <f t="shared" si="1"/>
        <v>0</v>
      </c>
    </row>
    <row r="229" spans="1:8" hidden="1">
      <c r="A229" s="199" t="s">
        <v>253</v>
      </c>
      <c r="B229" s="219"/>
      <c r="C229" s="197">
        <v>20000</v>
      </c>
      <c r="D229" s="197">
        <v>0</v>
      </c>
      <c r="E229" s="198"/>
      <c r="F229" s="198"/>
      <c r="G229" s="312">
        <f t="shared" si="0"/>
        <v>-20000</v>
      </c>
      <c r="H229" s="324">
        <f t="shared" si="1"/>
        <v>0</v>
      </c>
    </row>
    <row r="230" spans="1:8" hidden="1">
      <c r="A230" s="199" t="s">
        <v>254</v>
      </c>
      <c r="B230" s="219"/>
      <c r="C230" s="197">
        <v>11000</v>
      </c>
      <c r="D230" s="197">
        <v>0</v>
      </c>
      <c r="E230" s="198"/>
      <c r="F230" s="198"/>
      <c r="G230" s="312">
        <f t="shared" si="0"/>
        <v>-11000</v>
      </c>
      <c r="H230" s="324">
        <f t="shared" si="1"/>
        <v>0</v>
      </c>
    </row>
    <row r="231" spans="1:8" hidden="1">
      <c r="A231" s="199" t="s">
        <v>255</v>
      </c>
      <c r="B231" s="219"/>
      <c r="C231" s="197">
        <v>4000</v>
      </c>
      <c r="D231" s="197">
        <v>0</v>
      </c>
      <c r="E231" s="198"/>
      <c r="F231" s="198"/>
      <c r="G231" s="312">
        <f t="shared" si="0"/>
        <v>-4000</v>
      </c>
      <c r="H231" s="324">
        <f t="shared" si="1"/>
        <v>0</v>
      </c>
    </row>
    <row r="232" spans="1:8" hidden="1">
      <c r="A232" s="199" t="s">
        <v>256</v>
      </c>
      <c r="B232" s="219"/>
      <c r="C232" s="197">
        <v>4000</v>
      </c>
      <c r="D232" s="197">
        <v>0</v>
      </c>
      <c r="E232" s="198"/>
      <c r="F232" s="198"/>
      <c r="G232" s="312">
        <f t="shared" si="0"/>
        <v>-4000</v>
      </c>
      <c r="H232" s="324">
        <f t="shared" si="1"/>
        <v>0</v>
      </c>
    </row>
    <row r="233" spans="1:8" hidden="1">
      <c r="A233" s="199" t="s">
        <v>257</v>
      </c>
      <c r="B233" s="219"/>
      <c r="C233" s="197">
        <v>3000</v>
      </c>
      <c r="D233" s="197">
        <v>0</v>
      </c>
      <c r="E233" s="198"/>
      <c r="F233" s="198"/>
      <c r="G233" s="312">
        <f t="shared" si="0"/>
        <v>-3000</v>
      </c>
      <c r="H233" s="324">
        <f t="shared" si="1"/>
        <v>0</v>
      </c>
    </row>
    <row r="234" spans="1:8" hidden="1">
      <c r="A234" s="199" t="s">
        <v>258</v>
      </c>
      <c r="B234" s="219"/>
      <c r="C234" s="197">
        <v>8000</v>
      </c>
      <c r="D234" s="197">
        <v>0</v>
      </c>
      <c r="E234" s="198"/>
      <c r="F234" s="198"/>
      <c r="G234" s="312">
        <f t="shared" si="0"/>
        <v>-8000</v>
      </c>
      <c r="H234" s="324">
        <f t="shared" si="1"/>
        <v>0</v>
      </c>
    </row>
    <row r="235" spans="1:8" hidden="1">
      <c r="A235" s="199" t="s">
        <v>259</v>
      </c>
      <c r="B235" s="219"/>
      <c r="C235" s="197">
        <v>92000</v>
      </c>
      <c r="D235" s="197">
        <v>0</v>
      </c>
      <c r="E235" s="198"/>
      <c r="F235" s="198"/>
      <c r="G235" s="312">
        <f t="shared" si="0"/>
        <v>-92000</v>
      </c>
      <c r="H235" s="324">
        <f t="shared" si="1"/>
        <v>0</v>
      </c>
    </row>
    <row r="236" spans="1:8" hidden="1">
      <c r="A236" s="200" t="s">
        <v>260</v>
      </c>
      <c r="B236" s="232"/>
      <c r="C236" s="201">
        <v>3000</v>
      </c>
      <c r="D236" s="201">
        <v>0</v>
      </c>
      <c r="E236" s="202"/>
      <c r="F236" s="202"/>
      <c r="G236" s="312">
        <f t="shared" si="0"/>
        <v>-3000</v>
      </c>
      <c r="H236" s="324">
        <f t="shared" si="1"/>
        <v>0</v>
      </c>
    </row>
    <row r="237" spans="1:8" hidden="1">
      <c r="A237" s="203" t="s">
        <v>261</v>
      </c>
      <c r="B237" s="233"/>
      <c r="C237" s="194"/>
      <c r="D237" s="194"/>
      <c r="E237" s="195">
        <f>C238</f>
        <v>6900</v>
      </c>
      <c r="F237" s="195">
        <f>D238</f>
        <v>0</v>
      </c>
      <c r="G237" s="312">
        <f t="shared" si="0"/>
        <v>6900</v>
      </c>
      <c r="H237" s="324">
        <f t="shared" si="1"/>
        <v>0</v>
      </c>
    </row>
    <row r="238" spans="1:8" hidden="1">
      <c r="A238" s="200" t="s">
        <v>262</v>
      </c>
      <c r="B238" s="230"/>
      <c r="C238" s="201">
        <v>6900</v>
      </c>
      <c r="D238" s="201"/>
      <c r="E238" s="202"/>
      <c r="F238" s="202"/>
      <c r="G238" s="312">
        <f t="shared" si="0"/>
        <v>-6900</v>
      </c>
      <c r="H238" s="324">
        <f t="shared" si="1"/>
        <v>0</v>
      </c>
    </row>
    <row r="239" spans="1:8" hidden="1">
      <c r="A239" s="226" t="s">
        <v>263</v>
      </c>
      <c r="B239" s="236"/>
      <c r="C239" s="194"/>
      <c r="D239" s="194"/>
      <c r="E239" s="195">
        <f>SUM(C239:C243)</f>
        <v>42875</v>
      </c>
      <c r="F239" s="195">
        <f>SUM(D239:D243)</f>
        <v>16355.9</v>
      </c>
      <c r="G239" s="312">
        <f t="shared" si="0"/>
        <v>42875</v>
      </c>
      <c r="H239" s="324">
        <f t="shared" si="1"/>
        <v>16355.9</v>
      </c>
    </row>
    <row r="240" spans="1:8" hidden="1">
      <c r="A240" s="227" t="s">
        <v>245</v>
      </c>
      <c r="B240" s="237" t="s">
        <v>446</v>
      </c>
      <c r="C240" s="197">
        <v>26661</v>
      </c>
      <c r="D240" s="197">
        <v>0</v>
      </c>
      <c r="E240" s="198"/>
      <c r="F240" s="198"/>
      <c r="G240" s="312">
        <f t="shared" si="0"/>
        <v>-26661</v>
      </c>
      <c r="H240" s="324">
        <f t="shared" si="1"/>
        <v>0</v>
      </c>
    </row>
    <row r="241" spans="1:8" hidden="1">
      <c r="A241" s="227" t="s">
        <v>264</v>
      </c>
      <c r="B241" s="237"/>
      <c r="C241" s="197">
        <v>2746.8</v>
      </c>
      <c r="D241" s="197">
        <v>0</v>
      </c>
      <c r="E241" s="198"/>
      <c r="F241" s="198"/>
      <c r="G241" s="312">
        <f t="shared" si="0"/>
        <v>-2746.8</v>
      </c>
      <c r="H241" s="324">
        <f t="shared" si="1"/>
        <v>0</v>
      </c>
    </row>
    <row r="242" spans="1:8" ht="25.5" hidden="1">
      <c r="A242" s="227" t="s">
        <v>265</v>
      </c>
      <c r="B242" s="237"/>
      <c r="C242" s="197">
        <v>6997.4</v>
      </c>
      <c r="D242" s="197">
        <v>15983.9</v>
      </c>
      <c r="E242" s="198"/>
      <c r="F242" s="198"/>
      <c r="G242" s="312">
        <f t="shared" si="0"/>
        <v>-6997.4</v>
      </c>
      <c r="H242" s="324">
        <f t="shared" si="1"/>
        <v>-15983.9</v>
      </c>
    </row>
    <row r="243" spans="1:8" ht="25.5" hidden="1">
      <c r="A243" s="228" t="s">
        <v>266</v>
      </c>
      <c r="B243" s="238"/>
      <c r="C243" s="201">
        <v>6469.8</v>
      </c>
      <c r="D243" s="201">
        <v>372</v>
      </c>
      <c r="E243" s="202"/>
      <c r="F243" s="202"/>
      <c r="G243" s="312">
        <f t="shared" si="0"/>
        <v>-6469.8</v>
      </c>
      <c r="H243" s="324">
        <f t="shared" si="1"/>
        <v>-372</v>
      </c>
    </row>
    <row r="244" spans="1:8" hidden="1">
      <c r="A244" s="203" t="s">
        <v>267</v>
      </c>
      <c r="B244" s="239"/>
      <c r="C244" s="194"/>
      <c r="D244" s="194"/>
      <c r="E244" s="195">
        <f>C245</f>
        <v>31.6</v>
      </c>
      <c r="F244" s="195">
        <f>D245</f>
        <v>6.2</v>
      </c>
      <c r="G244" s="312">
        <f t="shared" si="0"/>
        <v>31.6</v>
      </c>
      <c r="H244" s="324">
        <f t="shared" si="1"/>
        <v>6.2</v>
      </c>
    </row>
    <row r="245" spans="1:8" hidden="1">
      <c r="A245" s="200" t="s">
        <v>268</v>
      </c>
      <c r="B245" s="230" t="s">
        <v>447</v>
      </c>
      <c r="C245" s="201">
        <v>31.6</v>
      </c>
      <c r="D245" s="201">
        <v>6.2</v>
      </c>
      <c r="E245" s="202"/>
      <c r="F245" s="202"/>
      <c r="G245" s="312">
        <f t="shared" si="0"/>
        <v>-31.6</v>
      </c>
      <c r="H245" s="324">
        <f t="shared" si="1"/>
        <v>-6.2</v>
      </c>
    </row>
    <row r="246" spans="1:8" hidden="1">
      <c r="A246" s="212" t="s">
        <v>269</v>
      </c>
      <c r="B246" s="240"/>
      <c r="C246" s="194"/>
      <c r="D246" s="194"/>
      <c r="E246" s="195">
        <f>SUM(C246:C251)</f>
        <v>454047.3</v>
      </c>
      <c r="F246" s="195">
        <f>SUM(D246:D251)</f>
        <v>103782.09999999999</v>
      </c>
      <c r="G246" s="312">
        <f t="shared" si="0"/>
        <v>454047.3</v>
      </c>
      <c r="H246" s="324">
        <f t="shared" si="1"/>
        <v>103782.09999999999</v>
      </c>
    </row>
    <row r="247" spans="1:8" hidden="1">
      <c r="A247" s="213" t="s">
        <v>270</v>
      </c>
      <c r="B247" s="241"/>
      <c r="C247" s="197">
        <v>266300</v>
      </c>
      <c r="D247" s="197">
        <v>67800</v>
      </c>
      <c r="E247" s="198"/>
      <c r="F247" s="198"/>
      <c r="G247" s="312">
        <f t="shared" si="0"/>
        <v>-266300</v>
      </c>
      <c r="H247" s="324">
        <f t="shared" si="1"/>
        <v>-67800</v>
      </c>
    </row>
    <row r="248" spans="1:8" hidden="1">
      <c r="A248" s="213" t="s">
        <v>271</v>
      </c>
      <c r="B248" s="241"/>
      <c r="C248" s="197">
        <v>75995.8</v>
      </c>
      <c r="D248" s="197">
        <v>63755.8</v>
      </c>
      <c r="E248" s="198"/>
      <c r="F248" s="198"/>
      <c r="G248" s="312">
        <f t="shared" si="0"/>
        <v>-75995.8</v>
      </c>
      <c r="H248" s="324">
        <f t="shared" si="1"/>
        <v>-63755.8</v>
      </c>
    </row>
    <row r="249" spans="1:8" hidden="1">
      <c r="A249" s="213" t="s">
        <v>272</v>
      </c>
      <c r="B249" s="241"/>
      <c r="C249" s="197">
        <v>65891.199999999997</v>
      </c>
      <c r="D249" s="197">
        <v>-27773.7</v>
      </c>
      <c r="E249" s="198"/>
      <c r="F249" s="198"/>
      <c r="G249" s="312">
        <f t="shared" si="0"/>
        <v>-65891.199999999997</v>
      </c>
      <c r="H249" s="324">
        <f t="shared" si="1"/>
        <v>27773.7</v>
      </c>
    </row>
    <row r="250" spans="1:8" hidden="1">
      <c r="A250" s="207" t="s">
        <v>273</v>
      </c>
      <c r="B250" s="221"/>
      <c r="C250" s="197">
        <v>16931.8</v>
      </c>
      <c r="D250" s="197">
        <v>0</v>
      </c>
      <c r="E250" s="198"/>
      <c r="F250" s="198"/>
      <c r="G250" s="312">
        <f t="shared" si="0"/>
        <v>-16931.8</v>
      </c>
      <c r="H250" s="324">
        <f t="shared" si="1"/>
        <v>0</v>
      </c>
    </row>
    <row r="251" spans="1:8" hidden="1">
      <c r="A251" s="205" t="s">
        <v>274</v>
      </c>
      <c r="B251" s="222"/>
      <c r="C251" s="201">
        <v>28928.5</v>
      </c>
      <c r="D251" s="201">
        <v>0</v>
      </c>
      <c r="E251" s="202"/>
      <c r="F251" s="202"/>
      <c r="G251" s="312">
        <f t="shared" si="0"/>
        <v>-28928.5</v>
      </c>
      <c r="H251" s="324">
        <f t="shared" si="1"/>
        <v>0</v>
      </c>
    </row>
    <row r="252" spans="1:8" ht="18" hidden="1" customHeight="1">
      <c r="A252" s="214" t="s">
        <v>275</v>
      </c>
      <c r="B252" s="223"/>
      <c r="C252" s="215">
        <v>734261.7</v>
      </c>
      <c r="D252" s="215">
        <v>111598.5</v>
      </c>
      <c r="E252" s="215">
        <f>SUM(E6:E251)</f>
        <v>897116.89999999991</v>
      </c>
      <c r="F252" s="215">
        <f>SUM(F6:F251)</f>
        <v>110504.19999999998</v>
      </c>
      <c r="G252" s="312">
        <f t="shared" si="0"/>
        <v>162855.19999999995</v>
      </c>
      <c r="H252" s="324">
        <f t="shared" si="1"/>
        <v>-1094.3000000000175</v>
      </c>
    </row>
    <row r="253" spans="1:8">
      <c r="A253" s="325"/>
      <c r="B253" s="224"/>
      <c r="G253" s="312"/>
      <c r="H253" s="324"/>
    </row>
    <row r="254" spans="1:8">
      <c r="A254" s="326"/>
      <c r="B254" s="238"/>
      <c r="C254" s="312">
        <f>SUM(C206:C213)</f>
        <v>3037.3999999999996</v>
      </c>
      <c r="D254" s="312">
        <f>SUM(D206:D213)</f>
        <v>2050.5</v>
      </c>
      <c r="G254" s="312"/>
      <c r="H254" s="324"/>
    </row>
    <row r="255" spans="1:8">
      <c r="A255" s="326" t="s">
        <v>245</v>
      </c>
      <c r="B255" s="238"/>
      <c r="C255" s="338">
        <v>2395.9</v>
      </c>
      <c r="E255" s="427">
        <v>2395.9</v>
      </c>
      <c r="F255" s="427">
        <v>2664.7</v>
      </c>
      <c r="G255" s="428">
        <f>E255</f>
        <v>2395.9</v>
      </c>
      <c r="H255" s="429">
        <f>F255</f>
        <v>2664.7</v>
      </c>
    </row>
    <row r="256" spans="1:8">
      <c r="A256" s="326" t="s">
        <v>465</v>
      </c>
      <c r="B256" s="238"/>
      <c r="C256" s="338">
        <v>699.2</v>
      </c>
      <c r="E256" s="181">
        <v>699.2</v>
      </c>
      <c r="F256" s="181">
        <v>695</v>
      </c>
      <c r="G256" s="312">
        <f t="shared" si="0"/>
        <v>0</v>
      </c>
      <c r="H256" s="324">
        <f t="shared" si="1"/>
        <v>695</v>
      </c>
    </row>
    <row r="257" spans="1:8">
      <c r="A257" s="326" t="s">
        <v>466</v>
      </c>
      <c r="B257" s="238"/>
      <c r="C257" s="338">
        <v>348.3</v>
      </c>
      <c r="E257" s="319">
        <v>348.3</v>
      </c>
      <c r="F257" s="319">
        <v>355.3</v>
      </c>
      <c r="G257" s="320">
        <f t="shared" si="0"/>
        <v>0</v>
      </c>
      <c r="H257" s="327">
        <f t="shared" si="1"/>
        <v>355.3</v>
      </c>
    </row>
    <row r="258" spans="1:8">
      <c r="A258" s="326"/>
      <c r="B258" s="238"/>
      <c r="G258" s="312"/>
      <c r="H258" s="324"/>
    </row>
    <row r="259" spans="1:8" s="321" customFormat="1">
      <c r="A259" s="188" t="s">
        <v>467</v>
      </c>
      <c r="B259" s="313"/>
      <c r="C259" s="189">
        <f>SUM(C254:C257)</f>
        <v>6480.7999999999993</v>
      </c>
      <c r="E259" s="189">
        <f>SUM(E206:E213)+SUM(E255:E258)</f>
        <v>5428.2000000000007</v>
      </c>
      <c r="F259" s="189">
        <f>SUM(F206:F213)+SUM(F255:F258)</f>
        <v>4671.2</v>
      </c>
      <c r="G259" s="189">
        <f>SUM(G206:G213)+SUM(G255:G258)</f>
        <v>1343.3</v>
      </c>
      <c r="H259" s="328">
        <f>SUM(H206:H213)+SUM(H255:H258)</f>
        <v>2620.6999999999998</v>
      </c>
    </row>
    <row r="260" spans="1:8">
      <c r="A260" s="326"/>
      <c r="B260" s="238"/>
      <c r="G260" s="312"/>
      <c r="H260" s="324"/>
    </row>
    <row r="261" spans="1:8" s="322" customFormat="1">
      <c r="A261" s="329" t="s">
        <v>468</v>
      </c>
      <c r="B261" s="330"/>
      <c r="E261" s="323">
        <f>E259-E255</f>
        <v>3032.3000000000006</v>
      </c>
      <c r="F261" s="323">
        <f>F259-F255</f>
        <v>2006.5</v>
      </c>
      <c r="G261" s="323">
        <f>G259-G255</f>
        <v>-1052.6000000000001</v>
      </c>
      <c r="H261" s="331">
        <f>H259-H255</f>
        <v>-44</v>
      </c>
    </row>
    <row r="262" spans="1:8">
      <c r="A262" s="326"/>
      <c r="B262" s="238"/>
      <c r="G262" s="312"/>
      <c r="H262" s="324"/>
    </row>
    <row r="263" spans="1:8">
      <c r="A263" s="326" t="s">
        <v>471</v>
      </c>
      <c r="B263" s="238"/>
      <c r="C263" s="312">
        <f>C259+C204</f>
        <v>170388.6</v>
      </c>
      <c r="D263" s="312"/>
      <c r="E263" s="312">
        <f>E259+E204</f>
        <v>169336.00000000003</v>
      </c>
      <c r="G263" s="312"/>
      <c r="H263" s="324"/>
    </row>
    <row r="264" spans="1:8">
      <c r="A264" s="326"/>
      <c r="B264" s="238"/>
      <c r="D264" s="312">
        <f>E263-C263</f>
        <v>-1052.5999999999767</v>
      </c>
      <c r="G264" s="312"/>
      <c r="H264" s="324"/>
    </row>
    <row r="265" spans="1:8">
      <c r="A265" s="326" t="s">
        <v>469</v>
      </c>
      <c r="B265" s="238"/>
      <c r="E265" s="181">
        <v>1037</v>
      </c>
      <c r="F265" s="181">
        <v>8550</v>
      </c>
      <c r="G265" s="312">
        <f t="shared" si="0"/>
        <v>1037</v>
      </c>
      <c r="H265" s="324">
        <f t="shared" si="1"/>
        <v>8550</v>
      </c>
    </row>
    <row r="266" spans="1:8">
      <c r="A266" s="332"/>
      <c r="B266" s="333"/>
      <c r="C266" s="319"/>
      <c r="D266" s="319"/>
      <c r="E266" s="319"/>
      <c r="F266" s="319"/>
      <c r="G266" s="319"/>
      <c r="H266" s="334"/>
    </row>
    <row r="268" spans="1:8">
      <c r="D268" s="312">
        <f>D264-C254</f>
        <v>-4089.9999999999764</v>
      </c>
    </row>
    <row r="269" spans="1:8">
      <c r="D269" s="312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12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21" customWidth="1"/>
    <col min="3" max="3" width="37.7109375" style="21" customWidth="1"/>
    <col min="4" max="4" width="12.42578125" style="21" customWidth="1"/>
    <col min="5" max="5" width="10.7109375" style="21" customWidth="1"/>
    <col min="6" max="6" width="12.140625" style="21" customWidth="1"/>
    <col min="7" max="7" width="11" style="21" customWidth="1"/>
    <col min="8" max="8" width="9.140625" style="21"/>
    <col min="9" max="10" width="12.140625" style="24" customWidth="1"/>
    <col min="11" max="11" width="3" style="21" customWidth="1"/>
    <col min="12" max="16384" width="9.140625" style="21"/>
  </cols>
  <sheetData>
    <row r="1" spans="1:14" s="22" customFormat="1" ht="26.25" customHeight="1">
      <c r="A1" s="1038"/>
      <c r="B1" s="1038"/>
      <c r="C1" s="1039"/>
      <c r="D1" s="1039"/>
      <c r="E1" s="1039"/>
      <c r="F1" s="1039"/>
      <c r="G1" s="1039"/>
      <c r="H1" s="1039"/>
      <c r="I1" s="1039"/>
      <c r="J1" s="1039"/>
      <c r="K1" s="1039"/>
      <c r="L1" s="1039"/>
      <c r="M1" s="1039"/>
      <c r="N1" s="1039"/>
    </row>
    <row r="2" spans="1:14" ht="26.25" customHeight="1">
      <c r="A2" s="15"/>
      <c r="B2" s="15"/>
      <c r="C2" s="1053" t="s">
        <v>532</v>
      </c>
      <c r="D2" s="1053"/>
      <c r="E2" s="1053"/>
      <c r="F2" s="1053"/>
      <c r="G2" s="1053"/>
      <c r="H2" s="1053"/>
      <c r="I2" s="1053"/>
      <c r="J2" s="1053"/>
      <c r="K2" s="16"/>
      <c r="L2" s="16"/>
      <c r="M2" s="16"/>
      <c r="N2" s="16"/>
    </row>
    <row r="3" spans="1:14" ht="15" customHeight="1" thickBot="1">
      <c r="C3" s="28"/>
      <c r="D3" s="29"/>
      <c r="E3" s="29"/>
      <c r="F3" s="29"/>
      <c r="G3" s="29"/>
      <c r="I3" s="21"/>
      <c r="J3" s="21"/>
    </row>
    <row r="4" spans="1:14" s="2" customFormat="1" ht="36" customHeight="1">
      <c r="C4" s="258"/>
      <c r="D4" s="1051" t="s">
        <v>533</v>
      </c>
      <c r="E4" s="1054" t="s">
        <v>534</v>
      </c>
      <c r="F4" s="1054" t="s">
        <v>535</v>
      </c>
      <c r="G4" s="1047" t="s">
        <v>536</v>
      </c>
      <c r="H4" s="1048"/>
      <c r="I4" s="259" t="s">
        <v>7</v>
      </c>
      <c r="J4" s="260"/>
    </row>
    <row r="5" spans="1:14" s="23" customFormat="1" ht="15" customHeight="1">
      <c r="C5" s="261"/>
      <c r="D5" s="1052"/>
      <c r="E5" s="1055"/>
      <c r="F5" s="1055"/>
      <c r="G5" s="1049"/>
      <c r="H5" s="1050"/>
      <c r="I5" s="1">
        <v>2012</v>
      </c>
      <c r="J5" s="262">
        <v>2013</v>
      </c>
    </row>
    <row r="6" spans="1:14" ht="18.75" customHeight="1">
      <c r="C6" s="263" t="s">
        <v>0</v>
      </c>
      <c r="D6" s="4" t="s">
        <v>1</v>
      </c>
      <c r="E6" s="19" t="s">
        <v>1</v>
      </c>
      <c r="F6" s="19" t="s">
        <v>1</v>
      </c>
      <c r="G6" s="5" t="s">
        <v>1</v>
      </c>
      <c r="H6" s="5" t="s">
        <v>2</v>
      </c>
      <c r="I6" s="174" t="s">
        <v>1</v>
      </c>
      <c r="J6" s="264" t="s">
        <v>1</v>
      </c>
    </row>
    <row r="7" spans="1:14" ht="21" customHeight="1">
      <c r="C7" s="265" t="s">
        <v>3</v>
      </c>
      <c r="D7" s="148" t="e">
        <f>#REF!</f>
        <v>#REF!</v>
      </c>
      <c r="E7" s="151"/>
      <c r="F7" s="151" t="e">
        <f>#REF!</f>
        <v>#REF!</v>
      </c>
      <c r="G7" s="108" t="e">
        <f>F7-D7</f>
        <v>#REF!</v>
      </c>
      <c r="H7" s="108" t="e">
        <f>IF(D7=0,"NA",G7/D7*100)</f>
        <v>#REF!</v>
      </c>
      <c r="I7" s="149" t="e">
        <f>'Table 1-2012 Rec'' Budget'!J6</f>
        <v>#REF!</v>
      </c>
      <c r="J7" s="266" t="e">
        <f>'Table 1-2012 Rec'' Budget'!K6</f>
        <v>#REF!</v>
      </c>
    </row>
    <row r="8" spans="1:14" ht="21" customHeight="1">
      <c r="C8" s="267" t="s">
        <v>4</v>
      </c>
      <c r="D8" s="106" t="e">
        <f>#REF!</f>
        <v>#REF!</v>
      </c>
      <c r="E8" s="150"/>
      <c r="F8" s="150" t="e">
        <f>#REF!</f>
        <v>#REF!</v>
      </c>
      <c r="G8" s="107" t="e">
        <f>F8-D8</f>
        <v>#REF!</v>
      </c>
      <c r="H8" s="107" t="e">
        <f>IF(D8=0,"NA",G8/D8*100)</f>
        <v>#REF!</v>
      </c>
      <c r="I8" s="104" t="e">
        <f>'Table 1-2012 Rec'' Budget'!J7</f>
        <v>#REF!</v>
      </c>
      <c r="J8" s="268" t="e">
        <f>'Table 1-2012 Rec'' Budget'!K7</f>
        <v>#REF!</v>
      </c>
    </row>
    <row r="9" spans="1:14" ht="21" customHeight="1">
      <c r="C9" s="269" t="s">
        <v>23</v>
      </c>
      <c r="D9" s="175" t="e">
        <f>D7-D8</f>
        <v>#REF!</v>
      </c>
      <c r="E9" s="176">
        <f>E7-E8</f>
        <v>0</v>
      </c>
      <c r="F9" s="176" t="e">
        <f>F7-F8</f>
        <v>#REF!</v>
      </c>
      <c r="G9" s="173" t="e">
        <f>F9-D9</f>
        <v>#REF!</v>
      </c>
      <c r="H9" s="173" t="e">
        <f>IF(D9=0,"NA",G9/D9*100)</f>
        <v>#REF!</v>
      </c>
      <c r="I9" s="177" t="e">
        <f>I7-I8</f>
        <v>#REF!</v>
      </c>
      <c r="J9" s="270" t="e">
        <f>J7-J8</f>
        <v>#REF!</v>
      </c>
    </row>
    <row r="10" spans="1:14" ht="28.5" customHeight="1" thickBot="1">
      <c r="C10" s="271" t="s">
        <v>5</v>
      </c>
      <c r="D10" s="272" t="e">
        <f>#REF!</f>
        <v>#REF!</v>
      </c>
      <c r="E10" s="273"/>
      <c r="F10" s="273" t="e">
        <f>#REF!</f>
        <v>#REF!</v>
      </c>
      <c r="G10" s="274" t="e">
        <f>F10-D10</f>
        <v>#REF!</v>
      </c>
      <c r="H10" s="274" t="e">
        <f>IF(D10=0,"NA",G10/D10*100)</f>
        <v>#REF!</v>
      </c>
      <c r="I10" s="275">
        <f>'Table 1-2012 Rec'' Budget'!J9</f>
        <v>0</v>
      </c>
      <c r="J10" s="276">
        <f>'Table 1-2012 Rec'' Budget'!K9</f>
        <v>0</v>
      </c>
    </row>
    <row r="11" spans="1:14" ht="18.75" customHeight="1">
      <c r="C11" s="245" t="s">
        <v>453</v>
      </c>
      <c r="D11" s="246"/>
      <c r="E11" s="247" t="e">
        <f>'Table 1-2012 Rec'' Budget'!#REF!</f>
        <v>#REF!</v>
      </c>
      <c r="F11" s="247" t="e">
        <f>'Table 1-2012 Rec'' Budget'!#REF!</f>
        <v>#REF!</v>
      </c>
      <c r="G11" s="248"/>
      <c r="H11" s="248"/>
      <c r="I11" s="249" t="e">
        <f>'Table 1-2012 Rec'' Budget'!#REF!</f>
        <v>#REF!</v>
      </c>
      <c r="J11" s="250"/>
      <c r="L11" t="s">
        <v>451</v>
      </c>
    </row>
    <row r="12" spans="1:14" ht="15.75" customHeight="1">
      <c r="C12" s="251" t="s">
        <v>454</v>
      </c>
      <c r="D12" s="171"/>
      <c r="E12" s="170" t="e">
        <f>E9-E11</f>
        <v>#REF!</v>
      </c>
      <c r="F12" s="170" t="e">
        <f>F9-F11</f>
        <v>#REF!</v>
      </c>
      <c r="G12" s="171"/>
      <c r="H12" s="171"/>
      <c r="I12" s="178"/>
      <c r="J12" s="252"/>
    </row>
    <row r="13" spans="1:14" ht="15.75" customHeight="1" thickBot="1">
      <c r="C13" s="253" t="s">
        <v>455</v>
      </c>
      <c r="D13" s="254"/>
      <c r="E13" s="255" t="e">
        <f>IF(E12=0,0,E12/E11)</f>
        <v>#REF!</v>
      </c>
      <c r="F13" s="255" t="e">
        <f>IF(F12=0,0,F12/F11)</f>
        <v>#REF!</v>
      </c>
      <c r="G13" s="254"/>
      <c r="H13" s="254"/>
      <c r="I13" s="256"/>
      <c r="J13" s="257"/>
    </row>
    <row r="14" spans="1:14" ht="9.75" customHeight="1" thickBot="1">
      <c r="I14" s="21"/>
      <c r="J14" s="21"/>
    </row>
    <row r="15" spans="1:14" ht="18" customHeight="1">
      <c r="C15" s="277" t="s">
        <v>458</v>
      </c>
      <c r="D15" s="318" t="e">
        <f>E15/(D9)</f>
        <v>#REF!</v>
      </c>
      <c r="E15" s="247" t="e">
        <f>'Table 1-2012 Rec'' Budget'!#REF!</f>
        <v>#REF!</v>
      </c>
      <c r="F15" s="435" t="e">
        <f>E15</f>
        <v>#REF!</v>
      </c>
      <c r="G15"/>
      <c r="I15" s="21"/>
      <c r="J15" s="21"/>
      <c r="K15" t="s">
        <v>457</v>
      </c>
    </row>
    <row r="16" spans="1:14" ht="18" customHeight="1">
      <c r="C16" s="279" t="s">
        <v>452</v>
      </c>
      <c r="D16" s="315"/>
      <c r="E16" s="172" t="e">
        <f>#REF!</f>
        <v>#REF!</v>
      </c>
      <c r="F16" s="436" t="e">
        <f>#REF!</f>
        <v>#REF!</v>
      </c>
      <c r="G16"/>
      <c r="I16" s="21"/>
      <c r="J16" s="21"/>
      <c r="K16" t="s">
        <v>463</v>
      </c>
    </row>
    <row r="17" spans="3:11" ht="15" customHeight="1">
      <c r="C17" s="251" t="s">
        <v>13</v>
      </c>
      <c r="D17" s="316"/>
      <c r="E17" s="311" t="e">
        <f>E15-E16</f>
        <v>#REF!</v>
      </c>
      <c r="F17" s="437" t="e">
        <f>F15-F16</f>
        <v>#REF!</v>
      </c>
      <c r="G17"/>
      <c r="I17" s="21"/>
      <c r="J17" s="21"/>
      <c r="K17"/>
    </row>
    <row r="18" spans="3:11" ht="15" customHeight="1" thickBot="1">
      <c r="C18" s="253" t="s">
        <v>459</v>
      </c>
      <c r="D18" s="317"/>
      <c r="E18" s="255" t="e">
        <f>E16/E15*D15</f>
        <v>#REF!</v>
      </c>
      <c r="F18" s="438" t="e">
        <f>F16/F15*D15</f>
        <v>#REF!</v>
      </c>
      <c r="G18"/>
      <c r="I18" s="21"/>
      <c r="J18" s="21"/>
      <c r="K18"/>
    </row>
    <row r="19" spans="3:11" ht="9.75" customHeight="1" thickBot="1">
      <c r="I19" s="21"/>
      <c r="J19" s="21"/>
    </row>
    <row r="20" spans="3:11" ht="18" customHeight="1">
      <c r="C20" s="277" t="s">
        <v>460</v>
      </c>
      <c r="D20" s="318" t="e">
        <f>E20/D9</f>
        <v>#REF!</v>
      </c>
      <c r="E20" s="247" t="e">
        <f>#REF!</f>
        <v>#REF!</v>
      </c>
      <c r="F20" s="435" t="e">
        <f>E20</f>
        <v>#REF!</v>
      </c>
      <c r="G20"/>
      <c r="I20" s="21"/>
      <c r="J20" s="21"/>
      <c r="K20" t="s">
        <v>461</v>
      </c>
    </row>
    <row r="21" spans="3:11" ht="18" customHeight="1">
      <c r="C21" s="279" t="s">
        <v>452</v>
      </c>
      <c r="D21" s="147"/>
      <c r="E21" s="172" t="e">
        <f>#REF!-'Table3 2011 Rec''d Base Bud CM'!E16</f>
        <v>#REF!</v>
      </c>
      <c r="F21" s="436" t="e">
        <f>#REF!-'Table3 2011 Rec''d Base Bud CM'!F16</f>
        <v>#REF!</v>
      </c>
      <c r="G21"/>
      <c r="I21" s="21"/>
      <c r="J21" s="21"/>
      <c r="K21" t="s">
        <v>463</v>
      </c>
    </row>
    <row r="22" spans="3:11" ht="15" customHeight="1">
      <c r="C22" s="251" t="s">
        <v>13</v>
      </c>
      <c r="D22" s="20"/>
      <c r="E22" s="311" t="e">
        <f>E21-E20</f>
        <v>#REF!</v>
      </c>
      <c r="F22" s="437" t="e">
        <f>F21-F20</f>
        <v>#REF!</v>
      </c>
      <c r="G22"/>
      <c r="I22" s="21"/>
      <c r="J22" s="21"/>
      <c r="K22"/>
    </row>
    <row r="23" spans="3:11" ht="15" customHeight="1" thickBot="1">
      <c r="C23" s="253" t="s">
        <v>464</v>
      </c>
      <c r="D23" s="278"/>
      <c r="E23" s="255" t="e">
        <f>IF(E21=0,0,E21/E20*D20)</f>
        <v>#REF!</v>
      </c>
      <c r="F23" s="438" t="e">
        <f>IF(F21=0,0,F21/F20*D20)</f>
        <v>#REF!</v>
      </c>
      <c r="G23"/>
      <c r="I23" s="21"/>
      <c r="J23" s="21"/>
      <c r="K23"/>
    </row>
    <row r="24" spans="3:11" ht="9.75" customHeight="1" thickBot="1">
      <c r="I24" s="21"/>
      <c r="J24" s="21"/>
    </row>
    <row r="25" spans="3:11" ht="18" customHeight="1">
      <c r="C25" s="277" t="s">
        <v>456</v>
      </c>
      <c r="D25" s="318" t="e">
        <f>E25/(D9)</f>
        <v>#REF!</v>
      </c>
      <c r="E25" s="247" t="e">
        <f>#REF!</f>
        <v>#REF!</v>
      </c>
      <c r="F25" s="435" t="e">
        <f>E25</f>
        <v>#REF!</v>
      </c>
      <c r="G25"/>
      <c r="I25" s="21"/>
      <c r="J25" s="21"/>
      <c r="K25" t="s">
        <v>461</v>
      </c>
    </row>
    <row r="26" spans="3:11" ht="18" customHeight="1">
      <c r="C26" s="279" t="s">
        <v>452</v>
      </c>
      <c r="D26" s="147"/>
      <c r="E26" s="172" t="e">
        <f>#REF!</f>
        <v>#REF!</v>
      </c>
      <c r="F26" s="436" t="e">
        <f>#REF!</f>
        <v>#REF!</v>
      </c>
      <c r="G26"/>
      <c r="I26" s="21"/>
      <c r="J26" s="21"/>
      <c r="K26" t="s">
        <v>462</v>
      </c>
    </row>
    <row r="27" spans="3:11" ht="15" customHeight="1">
      <c r="C27" s="251" t="s">
        <v>13</v>
      </c>
      <c r="D27" s="20"/>
      <c r="E27" s="311" t="e">
        <f>E25-E26</f>
        <v>#REF!</v>
      </c>
      <c r="F27" s="437" t="e">
        <f>F25-F26</f>
        <v>#REF!</v>
      </c>
      <c r="G27"/>
      <c r="I27" s="21"/>
      <c r="J27" s="21"/>
      <c r="K27"/>
    </row>
    <row r="28" spans="3:11" ht="15" customHeight="1" thickBot="1">
      <c r="C28" s="253" t="s">
        <v>14</v>
      </c>
      <c r="D28" s="278"/>
      <c r="E28" s="255" t="e">
        <f>E26/E25*D25</f>
        <v>#REF!</v>
      </c>
      <c r="F28" s="438" t="e">
        <f>F26/F25*D25</f>
        <v>#REF!</v>
      </c>
      <c r="G28"/>
      <c r="I28" s="21"/>
      <c r="J28" s="21"/>
      <c r="K28"/>
    </row>
    <row r="29" spans="3:11">
      <c r="I29" s="21"/>
      <c r="J29" s="21"/>
    </row>
    <row r="30" spans="3:11">
      <c r="I30" s="21"/>
      <c r="J30" s="21"/>
    </row>
    <row r="31" spans="3:11">
      <c r="I31" s="21"/>
      <c r="J31" s="21"/>
    </row>
    <row r="32" spans="3:11">
      <c r="I32" s="21"/>
      <c r="J32" s="21"/>
    </row>
    <row r="33" spans="9:10">
      <c r="I33" s="21"/>
      <c r="J33" s="21"/>
    </row>
    <row r="34" spans="9:10">
      <c r="I34" s="21"/>
      <c r="J34" s="21"/>
    </row>
    <row r="35" spans="9:10">
      <c r="I35" s="21"/>
      <c r="J35" s="21"/>
    </row>
    <row r="36" spans="9:10">
      <c r="I36" s="21"/>
      <c r="J36" s="21"/>
    </row>
    <row r="37" spans="9:10">
      <c r="I37" s="21"/>
      <c r="J37" s="21"/>
    </row>
    <row r="38" spans="9:10">
      <c r="I38" s="21"/>
      <c r="J38" s="21"/>
    </row>
    <row r="39" spans="9:10">
      <c r="I39" s="21"/>
      <c r="J39" s="21"/>
    </row>
    <row r="40" spans="9:10">
      <c r="I40" s="21"/>
      <c r="J40" s="21"/>
    </row>
    <row r="41" spans="9:10">
      <c r="I41" s="21"/>
      <c r="J41" s="21"/>
    </row>
    <row r="42" spans="9:10">
      <c r="I42" s="21"/>
      <c r="J42" s="21"/>
    </row>
    <row r="43" spans="9:10">
      <c r="I43" s="21"/>
      <c r="J43" s="21"/>
    </row>
    <row r="44" spans="9:10">
      <c r="I44" s="21"/>
      <c r="J44" s="21"/>
    </row>
    <row r="45" spans="9:10">
      <c r="I45" s="21"/>
      <c r="J45" s="21"/>
    </row>
    <row r="46" spans="9:10">
      <c r="I46" s="21"/>
      <c r="J46" s="21"/>
    </row>
    <row r="47" spans="9:10">
      <c r="I47" s="21"/>
      <c r="J47" s="21"/>
    </row>
  </sheetData>
  <mergeCells count="6">
    <mergeCell ref="A1:N1"/>
    <mergeCell ref="G4:H5"/>
    <mergeCell ref="D4:D5"/>
    <mergeCell ref="C2:J2"/>
    <mergeCell ref="F4:F5"/>
    <mergeCell ref="E4:E5"/>
  </mergeCells>
  <phoneticPr fontId="12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40"/>
      <c r="B1" s="439">
        <v>2011</v>
      </c>
      <c r="C1" s="444">
        <v>2012</v>
      </c>
      <c r="D1" s="446">
        <v>2013</v>
      </c>
    </row>
    <row r="2" spans="1:4">
      <c r="A2" s="441"/>
      <c r="B2" s="333" t="s">
        <v>492</v>
      </c>
      <c r="C2" s="445" t="s">
        <v>492</v>
      </c>
      <c r="D2" s="447" t="s">
        <v>492</v>
      </c>
    </row>
    <row r="3" spans="1:4">
      <c r="A3" s="442" t="s">
        <v>543</v>
      </c>
      <c r="B3" s="448" t="e">
        <f>'Table 1-2012 Rec'' Budget'!C9</f>
        <v>#REF!</v>
      </c>
      <c r="C3" s="449" t="e">
        <f>B11</f>
        <v>#REF!</v>
      </c>
      <c r="D3" s="450" t="e">
        <f>C11</f>
        <v>#REF!</v>
      </c>
    </row>
    <row r="4" spans="1:4">
      <c r="A4" s="442" t="s">
        <v>541</v>
      </c>
      <c r="B4" s="448"/>
      <c r="C4" s="449"/>
      <c r="D4" s="450"/>
    </row>
    <row r="5" spans="1:4">
      <c r="A5" s="442" t="s">
        <v>546</v>
      </c>
      <c r="B5" s="448"/>
      <c r="C5" s="449"/>
      <c r="D5" s="450"/>
    </row>
    <row r="6" spans="1:4">
      <c r="A6" s="442" t="s">
        <v>542</v>
      </c>
      <c r="B6" s="448">
        <f>'Operating Impact'!C28</f>
        <v>0</v>
      </c>
      <c r="C6" s="449">
        <f>'Operating Impact'!E28</f>
        <v>5.4</v>
      </c>
      <c r="D6" s="450">
        <f>'Operating Impact'!G28</f>
        <v>11</v>
      </c>
    </row>
    <row r="7" spans="1:4" ht="25.5">
      <c r="A7" s="457" t="s">
        <v>547</v>
      </c>
      <c r="B7" s="458">
        <v>3</v>
      </c>
      <c r="C7" s="459">
        <v>0</v>
      </c>
      <c r="D7" s="460">
        <v>0</v>
      </c>
    </row>
    <row r="8" spans="1:4" ht="25.5">
      <c r="A8" s="457" t="s">
        <v>548</v>
      </c>
      <c r="B8" s="458">
        <v>0</v>
      </c>
      <c r="C8" s="459">
        <v>0</v>
      </c>
      <c r="D8" s="460">
        <v>0</v>
      </c>
    </row>
    <row r="9" spans="1:4">
      <c r="A9" s="441" t="s">
        <v>545</v>
      </c>
      <c r="B9" s="451" t="e">
        <f>#REF!</f>
        <v>#REF!</v>
      </c>
      <c r="C9" s="452" t="e">
        <f>#REF!</f>
        <v>#REF!</v>
      </c>
      <c r="D9" s="453" t="e">
        <f>#REF!</f>
        <v>#REF!</v>
      </c>
    </row>
    <row r="10" spans="1:4">
      <c r="A10" s="442"/>
      <c r="B10" s="448"/>
      <c r="C10" s="449"/>
      <c r="D10" s="450"/>
    </row>
    <row r="11" spans="1:4" ht="13.5" thickBot="1">
      <c r="A11" s="443" t="s">
        <v>544</v>
      </c>
      <c r="B11" s="454" t="e">
        <f>SUM(B3:B10)</f>
        <v>#REF!</v>
      </c>
      <c r="C11" s="455" t="e">
        <f>SUM(C3:C10)</f>
        <v>#REF!</v>
      </c>
      <c r="D11" s="456" t="e">
        <f>SUM(D3:D10)</f>
        <v>#REF!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8" customWidth="1"/>
    <col min="11" max="11" width="11.140625" style="8" customWidth="1"/>
    <col min="12" max="12" width="3.85546875" style="3" customWidth="1"/>
    <col min="13" max="16384" width="9.140625" style="3"/>
  </cols>
  <sheetData>
    <row r="1" spans="2:12" ht="20.25">
      <c r="B1" s="1058"/>
      <c r="C1" s="1058"/>
      <c r="D1" s="1058"/>
      <c r="E1" s="1058"/>
      <c r="F1" s="1058"/>
      <c r="G1" s="1058"/>
      <c r="H1" s="1058"/>
      <c r="I1" s="1058"/>
      <c r="J1" s="1058"/>
      <c r="K1" s="1058"/>
      <c r="L1" s="48"/>
    </row>
    <row r="2" spans="2:12" ht="20.25">
      <c r="B2" s="1057" t="s">
        <v>17</v>
      </c>
      <c r="C2" s="1057"/>
      <c r="D2" s="1057"/>
      <c r="E2" s="1057"/>
      <c r="F2" s="1057"/>
      <c r="G2" s="1057"/>
      <c r="H2" s="1057"/>
      <c r="I2" s="1057"/>
      <c r="J2" s="1057"/>
      <c r="K2" s="1057"/>
      <c r="L2" s="83"/>
    </row>
    <row r="3" spans="2:12" ht="20.25">
      <c r="B3" s="1019" t="s">
        <v>53</v>
      </c>
      <c r="C3" s="1019"/>
      <c r="D3" s="1019"/>
      <c r="E3" s="1019"/>
      <c r="F3" s="1019"/>
      <c r="G3" s="1019"/>
      <c r="H3" s="1019"/>
      <c r="I3" s="1019"/>
      <c r="J3" s="1019"/>
      <c r="K3" s="1019"/>
      <c r="L3" s="49"/>
    </row>
    <row r="4" spans="2:12" ht="15.75">
      <c r="B4" s="1020" t="s">
        <v>24</v>
      </c>
      <c r="C4" s="1020"/>
      <c r="D4" s="1020"/>
      <c r="E4" s="1020"/>
      <c r="F4" s="1020"/>
      <c r="G4" s="1020"/>
      <c r="H4" s="1020"/>
      <c r="I4" s="1020"/>
      <c r="J4" s="1020"/>
      <c r="K4" s="1020"/>
      <c r="L4" s="50"/>
    </row>
    <row r="5" spans="2:12" ht="13.5" thickBot="1">
      <c r="B5" s="51"/>
      <c r="C5" s="51"/>
      <c r="D5" s="51"/>
      <c r="E5" s="51"/>
      <c r="F5" s="51"/>
      <c r="G5" s="51"/>
      <c r="H5" s="51"/>
      <c r="I5" s="52"/>
      <c r="J5" s="52"/>
      <c r="K5" s="51"/>
      <c r="L5" s="53"/>
    </row>
    <row r="6" spans="2:12">
      <c r="B6" s="54"/>
      <c r="C6" s="55"/>
      <c r="D6" s="56"/>
      <c r="E6" s="56"/>
      <c r="F6" s="56"/>
      <c r="G6" s="56"/>
      <c r="H6" s="56"/>
      <c r="I6" s="57"/>
      <c r="J6" s="57"/>
      <c r="K6" s="58"/>
      <c r="L6" s="53"/>
    </row>
    <row r="7" spans="2:12">
      <c r="B7" s="64" t="s">
        <v>517</v>
      </c>
      <c r="C7" s="59"/>
      <c r="D7" s="60"/>
      <c r="E7" s="53"/>
      <c r="F7" s="53"/>
      <c r="G7" s="53"/>
      <c r="H7" s="53"/>
      <c r="I7" s="61"/>
      <c r="J7" s="61"/>
      <c r="K7" s="62"/>
      <c r="L7" s="53"/>
    </row>
    <row r="8" spans="2:12">
      <c r="B8" s="85" t="s">
        <v>518</v>
      </c>
      <c r="C8" s="63"/>
      <c r="D8" s="53"/>
      <c r="E8" s="53"/>
      <c r="F8" s="53"/>
      <c r="G8" s="53"/>
      <c r="H8" s="53"/>
      <c r="I8" s="61"/>
      <c r="J8" s="61"/>
      <c r="K8" s="62"/>
      <c r="L8" s="53"/>
    </row>
    <row r="9" spans="2:12" ht="13.5" thickBot="1">
      <c r="B9" s="64"/>
      <c r="C9" s="53"/>
      <c r="D9" s="53"/>
      <c r="E9" s="53"/>
      <c r="F9" s="53"/>
      <c r="G9" s="53"/>
      <c r="H9" s="53"/>
      <c r="I9" s="53"/>
      <c r="J9" s="53"/>
      <c r="K9" s="62"/>
      <c r="L9" s="53"/>
    </row>
    <row r="10" spans="2:12">
      <c r="B10" s="65"/>
      <c r="C10" s="66" t="s">
        <v>16</v>
      </c>
      <c r="D10" s="67"/>
      <c r="E10" s="68"/>
      <c r="F10" s="123"/>
      <c r="G10" s="123"/>
      <c r="H10" s="124"/>
      <c r="I10" s="280"/>
      <c r="J10" s="291"/>
      <c r="K10" s="304"/>
      <c r="L10" s="59"/>
    </row>
    <row r="11" spans="2:12">
      <c r="B11" s="69"/>
      <c r="C11" s="70"/>
      <c r="D11" s="86">
        <v>2010</v>
      </c>
      <c r="E11" s="87">
        <v>2010</v>
      </c>
      <c r="F11" s="125">
        <v>2011</v>
      </c>
      <c r="G11" s="125">
        <v>2011</v>
      </c>
      <c r="H11" s="1059" t="s">
        <v>25</v>
      </c>
      <c r="I11" s="1059"/>
      <c r="J11" s="292"/>
      <c r="K11" s="305"/>
      <c r="L11" s="88"/>
    </row>
    <row r="12" spans="2:12">
      <c r="B12" s="69"/>
      <c r="C12" s="70"/>
      <c r="D12" s="89" t="s">
        <v>26</v>
      </c>
      <c r="E12" s="87" t="s">
        <v>27</v>
      </c>
      <c r="F12" s="125" t="s">
        <v>448</v>
      </c>
      <c r="G12" s="125" t="s">
        <v>28</v>
      </c>
      <c r="H12" s="1060" t="s">
        <v>540</v>
      </c>
      <c r="I12" s="1060"/>
      <c r="J12" s="293">
        <v>2012</v>
      </c>
      <c r="K12" s="293">
        <v>2013</v>
      </c>
      <c r="L12" s="84"/>
    </row>
    <row r="13" spans="2:12">
      <c r="B13" s="64"/>
      <c r="C13" s="71"/>
      <c r="D13" s="90" t="s">
        <v>29</v>
      </c>
      <c r="E13" s="91" t="s">
        <v>30</v>
      </c>
      <c r="F13" s="126" t="s">
        <v>29</v>
      </c>
      <c r="G13" s="126" t="s">
        <v>449</v>
      </c>
      <c r="H13" s="1056" t="s">
        <v>29</v>
      </c>
      <c r="I13" s="1056"/>
      <c r="J13" s="294" t="s">
        <v>31</v>
      </c>
      <c r="K13" s="294" t="s">
        <v>31</v>
      </c>
      <c r="L13" s="84"/>
    </row>
    <row r="14" spans="2:12">
      <c r="B14" s="72"/>
      <c r="C14" s="73"/>
      <c r="D14" s="92" t="s">
        <v>1</v>
      </c>
      <c r="E14" s="93" t="s">
        <v>1</v>
      </c>
      <c r="F14" s="127" t="s">
        <v>1</v>
      </c>
      <c r="G14" s="127" t="s">
        <v>1</v>
      </c>
      <c r="H14" s="128" t="s">
        <v>1</v>
      </c>
      <c r="I14" s="281" t="s">
        <v>2</v>
      </c>
      <c r="J14" s="295" t="s">
        <v>1</v>
      </c>
      <c r="K14" s="295" t="s">
        <v>1</v>
      </c>
      <c r="L14" s="94"/>
    </row>
    <row r="15" spans="2:12">
      <c r="B15" s="74"/>
      <c r="C15" s="75"/>
      <c r="D15" s="109"/>
      <c r="E15" s="110"/>
      <c r="F15" s="129"/>
      <c r="G15" s="129"/>
      <c r="H15" s="130"/>
      <c r="I15" s="282"/>
      <c r="J15" s="296"/>
      <c r="K15" s="306"/>
      <c r="L15" s="95"/>
    </row>
    <row r="16" spans="2:12">
      <c r="B16" s="74"/>
      <c r="C16" s="179" t="s">
        <v>32</v>
      </c>
      <c r="D16" s="111">
        <v>133056.4</v>
      </c>
      <c r="E16" s="112">
        <f>D16+2024.6-1374.6</f>
        <v>133706.4</v>
      </c>
      <c r="F16" s="131">
        <v>135829.70000000001</v>
      </c>
      <c r="G16" s="131">
        <f>-4234</f>
        <v>-4234</v>
      </c>
      <c r="H16" s="132">
        <f>F16+G16-D16</f>
        <v>-1460.6999999999825</v>
      </c>
      <c r="I16" s="283">
        <f t="shared" ref="I16:I24" si="0">IF(D16=0,"n/a",H16/D16)</f>
        <v>-1.0978051412784223E-2</v>
      </c>
      <c r="J16" s="296">
        <f>F16+G16+253+210.9+181+2664.7+232.3-4833</f>
        <v>130304.6</v>
      </c>
      <c r="K16" s="300">
        <f>J16+623+216+185.4+2718+238-4020</f>
        <v>130265</v>
      </c>
      <c r="L16" s="96"/>
    </row>
    <row r="17" spans="2:12">
      <c r="B17" s="74"/>
      <c r="C17" s="179" t="s">
        <v>33</v>
      </c>
      <c r="D17" s="111">
        <v>19716.8</v>
      </c>
      <c r="E17" s="112">
        <f t="shared" ref="E17:E22" si="1">D17</f>
        <v>19716.8</v>
      </c>
      <c r="F17" s="131">
        <v>20158.400000000001</v>
      </c>
      <c r="G17" s="131">
        <f>-348.3-1740</f>
        <v>-2088.3000000000002</v>
      </c>
      <c r="H17" s="132">
        <f t="shared" ref="H17:H24" si="2">F17+G17-D17</f>
        <v>-1646.6999999999971</v>
      </c>
      <c r="I17" s="283">
        <f t="shared" si="0"/>
        <v>-8.3517609348372823E-2</v>
      </c>
      <c r="J17" s="296">
        <f>F17+G17+20+355.3-782</f>
        <v>17663.400000000001</v>
      </c>
      <c r="K17" s="300">
        <f>J17+104+362.4-782</f>
        <v>17347.800000000003</v>
      </c>
      <c r="L17" s="96"/>
    </row>
    <row r="18" spans="2:12">
      <c r="B18" s="74"/>
      <c r="C18" s="179" t="s">
        <v>34</v>
      </c>
      <c r="D18" s="111">
        <v>10.3</v>
      </c>
      <c r="E18" s="112">
        <f t="shared" si="1"/>
        <v>10.3</v>
      </c>
      <c r="F18" s="131">
        <v>112.3</v>
      </c>
      <c r="G18" s="131"/>
      <c r="H18" s="132">
        <f t="shared" si="2"/>
        <v>102</v>
      </c>
      <c r="I18" s="283">
        <f t="shared" si="0"/>
        <v>9.9029126213592225</v>
      </c>
      <c r="J18" s="296">
        <f>F18+G18</f>
        <v>112.3</v>
      </c>
      <c r="K18" s="300">
        <f>J18</f>
        <v>112.3</v>
      </c>
      <c r="L18" s="96"/>
    </row>
    <row r="19" spans="2:12">
      <c r="B19" s="74"/>
      <c r="C19" s="179" t="s">
        <v>35</v>
      </c>
      <c r="D19" s="111">
        <v>22507.200000000001</v>
      </c>
      <c r="E19" s="112">
        <f t="shared" si="1"/>
        <v>22507.200000000001</v>
      </c>
      <c r="F19" s="131">
        <v>23584.799999999999</v>
      </c>
      <c r="G19" s="131">
        <v>-699.2</v>
      </c>
      <c r="H19" s="132">
        <f t="shared" si="2"/>
        <v>378.39999999999782</v>
      </c>
      <c r="I19" s="283">
        <f t="shared" si="0"/>
        <v>1.6812397810478327E-2</v>
      </c>
      <c r="J19" s="296">
        <f>F19+G19+59+695</f>
        <v>23639.599999999999</v>
      </c>
      <c r="K19" s="300">
        <f>J19+104+712.7</f>
        <v>24456.3</v>
      </c>
      <c r="L19" s="96"/>
    </row>
    <row r="20" spans="2:12">
      <c r="B20" s="74"/>
      <c r="C20" s="179" t="s">
        <v>36</v>
      </c>
      <c r="D20" s="111">
        <v>1708</v>
      </c>
      <c r="E20" s="112">
        <f t="shared" si="1"/>
        <v>1708</v>
      </c>
      <c r="F20" s="131">
        <v>1708</v>
      </c>
      <c r="G20" s="131"/>
      <c r="H20" s="132">
        <f t="shared" si="2"/>
        <v>0</v>
      </c>
      <c r="I20" s="283">
        <f t="shared" si="0"/>
        <v>0</v>
      </c>
      <c r="J20" s="296">
        <f>F20+G20</f>
        <v>1708</v>
      </c>
      <c r="K20" s="300">
        <f>J20</f>
        <v>1708</v>
      </c>
      <c r="L20" s="96"/>
    </row>
    <row r="21" spans="2:12">
      <c r="B21" s="74"/>
      <c r="C21" s="179" t="s">
        <v>37</v>
      </c>
      <c r="D21" s="111">
        <v>667</v>
      </c>
      <c r="E21" s="112">
        <f t="shared" si="1"/>
        <v>667</v>
      </c>
      <c r="F21" s="131">
        <v>705</v>
      </c>
      <c r="G21" s="131"/>
      <c r="H21" s="132">
        <f t="shared" si="2"/>
        <v>38</v>
      </c>
      <c r="I21" s="283">
        <f t="shared" si="0"/>
        <v>5.6971514242878558E-2</v>
      </c>
      <c r="J21" s="296">
        <f>F21+G21</f>
        <v>705</v>
      </c>
      <c r="K21" s="300">
        <f>J21</f>
        <v>705</v>
      </c>
      <c r="L21" s="96"/>
    </row>
    <row r="22" spans="2:12">
      <c r="B22" s="74"/>
      <c r="C22" s="179" t="s">
        <v>38</v>
      </c>
      <c r="D22" s="111">
        <v>4</v>
      </c>
      <c r="E22" s="112">
        <f t="shared" si="1"/>
        <v>4</v>
      </c>
      <c r="F22" s="131">
        <v>4</v>
      </c>
      <c r="G22" s="131"/>
      <c r="H22" s="132">
        <f t="shared" si="2"/>
        <v>0</v>
      </c>
      <c r="I22" s="283">
        <f t="shared" si="0"/>
        <v>0</v>
      </c>
      <c r="J22" s="296">
        <f>F22+G22</f>
        <v>4</v>
      </c>
      <c r="K22" s="300">
        <f>J22</f>
        <v>4</v>
      </c>
      <c r="L22" s="96"/>
    </row>
    <row r="23" spans="2:12">
      <c r="B23" s="74"/>
      <c r="C23" s="179" t="s">
        <v>39</v>
      </c>
      <c r="D23" s="111"/>
      <c r="E23" s="112"/>
      <c r="F23" s="131"/>
      <c r="G23" s="131"/>
      <c r="H23" s="132">
        <f>F23+G23-D23</f>
        <v>0</v>
      </c>
      <c r="I23" s="283" t="str">
        <f t="shared" si="0"/>
        <v>n/a</v>
      </c>
      <c r="J23" s="296"/>
      <c r="K23" s="300"/>
      <c r="L23" s="96"/>
    </row>
    <row r="24" spans="2:12">
      <c r="B24" s="74"/>
      <c r="C24" s="179" t="s">
        <v>450</v>
      </c>
      <c r="D24" s="111"/>
      <c r="E24" s="112"/>
      <c r="F24" s="131"/>
      <c r="G24" s="131"/>
      <c r="H24" s="132">
        <f t="shared" si="2"/>
        <v>0</v>
      </c>
      <c r="I24" s="283" t="str">
        <f t="shared" si="0"/>
        <v>n/a</v>
      </c>
      <c r="J24" s="296"/>
      <c r="K24" s="300"/>
      <c r="L24" s="96"/>
    </row>
    <row r="25" spans="2:12">
      <c r="B25" s="74"/>
      <c r="C25" s="75"/>
      <c r="D25" s="113"/>
      <c r="E25" s="114"/>
      <c r="F25" s="133"/>
      <c r="G25" s="133"/>
      <c r="H25" s="134"/>
      <c r="I25" s="284"/>
      <c r="J25" s="297"/>
      <c r="K25" s="307"/>
      <c r="L25" s="96"/>
    </row>
    <row r="26" spans="2:12">
      <c r="B26" s="76" t="s">
        <v>40</v>
      </c>
      <c r="C26" s="97"/>
      <c r="D26" s="115">
        <f>SUM(D16:D25)</f>
        <v>177669.69999999998</v>
      </c>
      <c r="E26" s="116">
        <f>SUM(E16:E24)</f>
        <v>178319.69999999998</v>
      </c>
      <c r="F26" s="135">
        <f>SUM(F16:F24)</f>
        <v>182102.19999999998</v>
      </c>
      <c r="G26" s="135">
        <f>SUM(G16:G24)</f>
        <v>-7021.5</v>
      </c>
      <c r="H26" s="136">
        <f>SUM(H16:H24)</f>
        <v>-2588.9999999999818</v>
      </c>
      <c r="I26" s="285">
        <f>IF(D26=0,"n/a",H26/D26)</f>
        <v>-1.4571983855435013E-2</v>
      </c>
      <c r="J26" s="298">
        <f>SUM(J15:J24)</f>
        <v>174136.9</v>
      </c>
      <c r="K26" s="298">
        <f>SUM(K16:K24)</f>
        <v>174598.39999999997</v>
      </c>
      <c r="L26" s="98"/>
    </row>
    <row r="27" spans="2:12">
      <c r="B27" s="74"/>
      <c r="C27" s="75"/>
      <c r="D27" s="111"/>
      <c r="E27" s="114"/>
      <c r="F27" s="131"/>
      <c r="G27" s="131"/>
      <c r="H27" s="132"/>
      <c r="I27" s="283"/>
      <c r="J27" s="296"/>
      <c r="K27" s="300"/>
      <c r="L27" s="96"/>
    </row>
    <row r="28" spans="2:12">
      <c r="B28" s="74"/>
      <c r="C28" s="179" t="s">
        <v>41</v>
      </c>
      <c r="D28" s="111"/>
      <c r="E28" s="112"/>
      <c r="F28" s="131"/>
      <c r="G28" s="131"/>
      <c r="H28" s="132">
        <f>F28+G28-D28</f>
        <v>0</v>
      </c>
      <c r="I28" s="283" t="str">
        <f t="shared" ref="I28:I37" si="3">IF(D28=0,"n/a",H28/D28)</f>
        <v>n/a</v>
      </c>
      <c r="J28" s="296"/>
      <c r="K28" s="300"/>
      <c r="L28" s="96"/>
    </row>
    <row r="29" spans="2:12">
      <c r="B29" s="74"/>
      <c r="C29" s="179" t="s">
        <v>42</v>
      </c>
      <c r="D29" s="111">
        <v>5674.9</v>
      </c>
      <c r="E29" s="112">
        <f>D29</f>
        <v>5674.9</v>
      </c>
      <c r="F29" s="131">
        <v>5637.4</v>
      </c>
      <c r="G29" s="131"/>
      <c r="H29" s="132">
        <f t="shared" ref="H29:H37" si="4">F29+G29-D29</f>
        <v>-37.5</v>
      </c>
      <c r="I29" s="283">
        <f t="shared" si="3"/>
        <v>-6.6080459567569479E-3</v>
      </c>
      <c r="J29" s="296">
        <f>F29+G29</f>
        <v>5637.4</v>
      </c>
      <c r="K29" s="300">
        <f>J29</f>
        <v>5637.4</v>
      </c>
      <c r="L29" s="96"/>
    </row>
    <row r="30" spans="2:12">
      <c r="B30" s="74"/>
      <c r="C30" s="179" t="s">
        <v>43</v>
      </c>
      <c r="D30" s="111">
        <v>44.3</v>
      </c>
      <c r="E30" s="112">
        <f t="shared" ref="E30:E36" si="5">D30</f>
        <v>44.3</v>
      </c>
      <c r="F30" s="131">
        <v>0</v>
      </c>
      <c r="G30" s="131"/>
      <c r="H30" s="132">
        <f t="shared" si="4"/>
        <v>-44.3</v>
      </c>
      <c r="I30" s="283">
        <f t="shared" si="3"/>
        <v>-1</v>
      </c>
      <c r="J30" s="296">
        <f t="shared" ref="J30:J36" si="6">F30+G30</f>
        <v>0</v>
      </c>
      <c r="K30" s="300">
        <f t="shared" ref="K30:K36" si="7">J30</f>
        <v>0</v>
      </c>
      <c r="L30" s="96"/>
    </row>
    <row r="31" spans="2:12">
      <c r="B31" s="74"/>
      <c r="C31" s="179" t="s">
        <v>44</v>
      </c>
      <c r="D31" s="111">
        <v>245</v>
      </c>
      <c r="E31" s="112">
        <f t="shared" si="5"/>
        <v>245</v>
      </c>
      <c r="F31" s="131">
        <v>43.2</v>
      </c>
      <c r="G31" s="131"/>
      <c r="H31" s="132">
        <f t="shared" si="4"/>
        <v>-201.8</v>
      </c>
      <c r="I31" s="283">
        <f t="shared" si="3"/>
        <v>-0.8236734693877551</v>
      </c>
      <c r="J31" s="296">
        <f t="shared" si="6"/>
        <v>43.2</v>
      </c>
      <c r="K31" s="300">
        <f t="shared" si="7"/>
        <v>43.2</v>
      </c>
      <c r="L31" s="96"/>
    </row>
    <row r="32" spans="2:12">
      <c r="B32" s="74"/>
      <c r="C32" s="179" t="s">
        <v>45</v>
      </c>
      <c r="D32" s="111">
        <v>5163.6000000000004</v>
      </c>
      <c r="E32" s="112">
        <f>D32+674.2</f>
        <v>5837.8</v>
      </c>
      <c r="F32" s="131">
        <v>4264.5</v>
      </c>
      <c r="G32" s="131"/>
      <c r="H32" s="132">
        <f t="shared" si="4"/>
        <v>-899.10000000000036</v>
      </c>
      <c r="I32" s="283">
        <f t="shared" si="3"/>
        <v>-0.17412270508947253</v>
      </c>
      <c r="J32" s="296">
        <f t="shared" si="6"/>
        <v>4264.5</v>
      </c>
      <c r="K32" s="300">
        <f t="shared" si="7"/>
        <v>4264.5</v>
      </c>
      <c r="L32" s="96"/>
    </row>
    <row r="33" spans="2:12">
      <c r="B33" s="74"/>
      <c r="C33" s="179" t="s">
        <v>46</v>
      </c>
      <c r="D33" s="111">
        <v>530.79999999999995</v>
      </c>
      <c r="E33" s="112">
        <f t="shared" si="5"/>
        <v>530.79999999999995</v>
      </c>
      <c r="F33" s="131">
        <v>564.79999999999995</v>
      </c>
      <c r="G33" s="131"/>
      <c r="H33" s="132">
        <f t="shared" si="4"/>
        <v>34</v>
      </c>
      <c r="I33" s="283">
        <f t="shared" si="3"/>
        <v>6.4054257724189906E-2</v>
      </c>
      <c r="J33" s="296">
        <f t="shared" si="6"/>
        <v>564.79999999999995</v>
      </c>
      <c r="K33" s="300">
        <f t="shared" si="7"/>
        <v>564.79999999999995</v>
      </c>
      <c r="L33" s="96"/>
    </row>
    <row r="34" spans="2:12">
      <c r="B34" s="74"/>
      <c r="C34" s="179" t="s">
        <v>47</v>
      </c>
      <c r="D34" s="111">
        <v>1500</v>
      </c>
      <c r="E34" s="112">
        <f t="shared" si="5"/>
        <v>1500</v>
      </c>
      <c r="F34" s="131">
        <v>500</v>
      </c>
      <c r="G34" s="131">
        <v>500</v>
      </c>
      <c r="H34" s="132">
        <f t="shared" si="4"/>
        <v>-500</v>
      </c>
      <c r="I34" s="283">
        <f t="shared" si="3"/>
        <v>-0.33333333333333331</v>
      </c>
      <c r="J34" s="296">
        <f t="shared" si="6"/>
        <v>1000</v>
      </c>
      <c r="K34" s="300">
        <f t="shared" si="7"/>
        <v>1000</v>
      </c>
      <c r="L34" s="96"/>
    </row>
    <row r="35" spans="2:12">
      <c r="B35" s="74"/>
      <c r="C35" s="179" t="s">
        <v>48</v>
      </c>
      <c r="D35" s="111"/>
      <c r="E35" s="112">
        <f t="shared" si="5"/>
        <v>0</v>
      </c>
      <c r="F35" s="131"/>
      <c r="G35" s="131"/>
      <c r="H35" s="132">
        <f t="shared" si="4"/>
        <v>0</v>
      </c>
      <c r="I35" s="283" t="str">
        <f t="shared" si="3"/>
        <v>n/a</v>
      </c>
      <c r="J35" s="296">
        <f t="shared" si="6"/>
        <v>0</v>
      </c>
      <c r="K35" s="300">
        <f t="shared" si="7"/>
        <v>0</v>
      </c>
      <c r="L35" s="96"/>
    </row>
    <row r="36" spans="2:12">
      <c r="B36" s="74"/>
      <c r="C36" s="179" t="s">
        <v>49</v>
      </c>
      <c r="D36" s="111">
        <v>603.29999999999995</v>
      </c>
      <c r="E36" s="112">
        <f t="shared" si="5"/>
        <v>603.29999999999995</v>
      </c>
      <c r="F36" s="131">
        <v>1790.3</v>
      </c>
      <c r="G36" s="131"/>
      <c r="H36" s="132">
        <f>F36+G36-D36</f>
        <v>1187</v>
      </c>
      <c r="I36" s="283">
        <f t="shared" si="3"/>
        <v>1.9675120172385216</v>
      </c>
      <c r="J36" s="296">
        <f t="shared" si="6"/>
        <v>1790.3</v>
      </c>
      <c r="K36" s="300">
        <f t="shared" si="7"/>
        <v>1790.3</v>
      </c>
      <c r="L36" s="96"/>
    </row>
    <row r="37" spans="2:12">
      <c r="B37" s="74"/>
      <c r="C37" s="179" t="s">
        <v>450</v>
      </c>
      <c r="D37" s="111"/>
      <c r="E37" s="112"/>
      <c r="F37" s="131"/>
      <c r="G37" s="131"/>
      <c r="H37" s="132">
        <f t="shared" si="4"/>
        <v>0</v>
      </c>
      <c r="I37" s="283" t="str">
        <f t="shared" si="3"/>
        <v>n/a</v>
      </c>
      <c r="J37" s="296">
        <f>F37+G37</f>
        <v>0</v>
      </c>
      <c r="K37" s="300">
        <f>J37</f>
        <v>0</v>
      </c>
      <c r="L37" s="96"/>
    </row>
    <row r="38" spans="2:12">
      <c r="B38" s="74"/>
      <c r="C38" s="75"/>
      <c r="D38" s="113"/>
      <c r="E38" s="114"/>
      <c r="F38" s="133"/>
      <c r="G38" s="133"/>
      <c r="H38" s="137" t="s">
        <v>16</v>
      </c>
      <c r="I38" s="286"/>
      <c r="J38" s="297"/>
      <c r="K38" s="307"/>
      <c r="L38" s="96"/>
    </row>
    <row r="39" spans="2:12">
      <c r="B39" s="76" t="s">
        <v>50</v>
      </c>
      <c r="C39" s="97"/>
      <c r="D39" s="115">
        <f>SUM(D28:D38)</f>
        <v>13761.899999999998</v>
      </c>
      <c r="E39" s="116">
        <f>SUM(E28:E37)</f>
        <v>14436.099999999999</v>
      </c>
      <c r="F39" s="135">
        <f>SUM(F28:F37)</f>
        <v>12800.199999999997</v>
      </c>
      <c r="G39" s="135">
        <f>SUM(G28:G37)</f>
        <v>500</v>
      </c>
      <c r="H39" s="138">
        <f>SUM(H28:H37)</f>
        <v>-461.70000000000027</v>
      </c>
      <c r="I39" s="285">
        <f>IF(D39=0,"n/a",H39/D39)</f>
        <v>-3.3549146556798144E-2</v>
      </c>
      <c r="J39" s="299">
        <f>SUM(J28:J37)</f>
        <v>13300.199999999997</v>
      </c>
      <c r="K39" s="298">
        <f>SUM(K28:K37)</f>
        <v>13300.199999999997</v>
      </c>
      <c r="L39" s="98"/>
    </row>
    <row r="40" spans="2:12">
      <c r="B40" s="74"/>
      <c r="C40" s="75"/>
      <c r="D40" s="111"/>
      <c r="E40" s="112"/>
      <c r="F40" s="131"/>
      <c r="G40" s="131"/>
      <c r="H40" s="132"/>
      <c r="I40" s="283"/>
      <c r="J40" s="296"/>
      <c r="K40" s="300"/>
      <c r="L40" s="96"/>
    </row>
    <row r="41" spans="2:12">
      <c r="B41" s="74" t="s">
        <v>51</v>
      </c>
      <c r="C41" s="75"/>
      <c r="D41" s="111">
        <f t="shared" ref="D41:K41" si="8">D26-D39</f>
        <v>163907.79999999999</v>
      </c>
      <c r="E41" s="111">
        <f t="shared" si="8"/>
        <v>163883.59999999998</v>
      </c>
      <c r="F41" s="143">
        <f t="shared" si="8"/>
        <v>169302</v>
      </c>
      <c r="G41" s="143">
        <f>G26-G39</f>
        <v>-7521.5</v>
      </c>
      <c r="H41" s="145">
        <f t="shared" si="8"/>
        <v>-2127.2999999999815</v>
      </c>
      <c r="I41" s="287">
        <f t="shared" si="8"/>
        <v>1.8977162701363133E-2</v>
      </c>
      <c r="J41" s="300">
        <f t="shared" si="8"/>
        <v>160836.70000000001</v>
      </c>
      <c r="K41" s="300">
        <f t="shared" si="8"/>
        <v>161298.19999999995</v>
      </c>
      <c r="L41" s="96"/>
    </row>
    <row r="42" spans="2:12">
      <c r="B42" s="77"/>
      <c r="C42" s="99"/>
      <c r="D42" s="117"/>
      <c r="E42" s="118"/>
      <c r="F42" s="139"/>
      <c r="G42" s="139"/>
      <c r="H42" s="140"/>
      <c r="I42" s="288"/>
      <c r="J42" s="301"/>
      <c r="K42" s="308"/>
      <c r="L42" s="100"/>
    </row>
    <row r="43" spans="2:12" ht="13.5" thickBot="1">
      <c r="B43" s="78"/>
      <c r="C43" s="101"/>
      <c r="D43" s="119"/>
      <c r="E43" s="120"/>
      <c r="F43" s="141"/>
      <c r="G43" s="141"/>
      <c r="H43" s="142"/>
      <c r="I43" s="289"/>
      <c r="J43" s="302"/>
      <c r="K43" s="309"/>
      <c r="L43" s="96"/>
    </row>
    <row r="44" spans="2:12">
      <c r="B44" s="79"/>
      <c r="C44" s="102"/>
      <c r="D44" s="111"/>
      <c r="E44" s="112"/>
      <c r="F44" s="131"/>
      <c r="G44" s="131"/>
      <c r="H44" s="132"/>
      <c r="I44" s="283"/>
      <c r="J44" s="296"/>
      <c r="K44" s="300"/>
      <c r="L44" s="96"/>
    </row>
    <row r="45" spans="2:12">
      <c r="B45" s="80" t="s">
        <v>52</v>
      </c>
      <c r="C45" s="103"/>
      <c r="D45" s="121" t="e">
        <f>#REF!</f>
        <v>#REF!</v>
      </c>
      <c r="E45" s="122" t="e">
        <f>D45</f>
        <v>#REF!</v>
      </c>
      <c r="F45" s="143">
        <v>1832.6</v>
      </c>
      <c r="G45" s="143" t="e">
        <f>#REF!</f>
        <v>#REF!</v>
      </c>
      <c r="H45" s="132" t="e">
        <f>F45-D45</f>
        <v>#REF!</v>
      </c>
      <c r="I45" s="283" t="e">
        <f>IF(D45=0,"n/a",H45/D45)</f>
        <v>#REF!</v>
      </c>
      <c r="J45" s="296" t="e">
        <f>G45+5.4-43.3</f>
        <v>#REF!</v>
      </c>
      <c r="K45" s="300" t="e">
        <f>J45+11-52.7</f>
        <v>#REF!</v>
      </c>
      <c r="L45" s="96"/>
    </row>
    <row r="46" spans="2:12" ht="13.5" thickBot="1">
      <c r="B46" s="81"/>
      <c r="C46" s="82"/>
      <c r="D46" s="119"/>
      <c r="E46" s="120"/>
      <c r="F46" s="141"/>
      <c r="G46" s="141"/>
      <c r="H46" s="144"/>
      <c r="I46" s="290"/>
      <c r="J46" s="303"/>
      <c r="K46" s="310"/>
      <c r="L46" s="96"/>
    </row>
    <row r="48" spans="2:12">
      <c r="J48" s="433">
        <f>F41+G41</f>
        <v>161780.5</v>
      </c>
      <c r="K48" s="434">
        <f>K41-J41</f>
        <v>461.49999999994179</v>
      </c>
    </row>
    <row r="49" spans="10:10">
      <c r="J49" s="434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12" type="noConversion"/>
  <pageMargins left="0.75" right="0.75" top="1" bottom="1" header="0.5" footer="0.5"/>
  <pageSetup scale="7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79998168889431442"/>
  </sheetPr>
  <dimension ref="A1:N18"/>
  <sheetViews>
    <sheetView showGridLines="0" zoomScale="90" zoomScaleNormal="90" workbookViewId="0">
      <selection activeCell="O38" sqref="O38"/>
    </sheetView>
  </sheetViews>
  <sheetFormatPr defaultRowHeight="12.75"/>
  <cols>
    <col min="1" max="1" width="1.85546875" style="18" customWidth="1"/>
    <col min="2" max="2" width="22.28515625" style="18" customWidth="1"/>
    <col min="3" max="3" width="9.85546875" style="18" customWidth="1"/>
    <col min="4" max="4" width="9.28515625" style="18" customWidth="1"/>
    <col min="5" max="5" width="11.140625" style="18" customWidth="1"/>
    <col min="6" max="6" width="12.140625" style="18" customWidth="1"/>
    <col min="7" max="7" width="14.28515625" style="18" customWidth="1"/>
    <col min="8" max="8" width="10.7109375" style="18" customWidth="1"/>
    <col min="9" max="9" width="8" style="18" customWidth="1"/>
    <col min="10" max="10" width="10.28515625" style="18" customWidth="1"/>
    <col min="11" max="11" width="9.28515625" style="18" customWidth="1"/>
    <col min="12" max="12" width="2.28515625" style="18" customWidth="1"/>
    <col min="13" max="13" width="9.140625" style="18"/>
    <col min="14" max="14" width="9.85546875" style="18" bestFit="1" customWidth="1"/>
    <col min="15" max="16384" width="9.140625" style="18"/>
  </cols>
  <sheetData>
    <row r="1" spans="1:14" s="21" customFormat="1" ht="19.5" customHeight="1">
      <c r="B1" s="981" t="s">
        <v>588</v>
      </c>
      <c r="C1" s="981"/>
      <c r="D1" s="981"/>
      <c r="E1" s="981"/>
      <c r="F1" s="981"/>
      <c r="G1" s="981"/>
      <c r="H1" s="981"/>
      <c r="I1" s="981"/>
      <c r="J1" s="981"/>
      <c r="K1" s="981"/>
      <c r="L1" s="15"/>
      <c r="M1" s="15"/>
    </row>
    <row r="2" spans="1:14" s="21" customFormat="1" ht="10.5" customHeight="1" thickBot="1">
      <c r="A2" s="20"/>
      <c r="B2" s="10"/>
      <c r="C2" s="9"/>
      <c r="D2" s="9"/>
      <c r="E2" s="9"/>
      <c r="F2" s="9"/>
      <c r="G2" s="9"/>
      <c r="H2" s="11"/>
      <c r="I2" s="9"/>
      <c r="J2" s="9"/>
      <c r="K2" s="9"/>
      <c r="L2" s="20"/>
      <c r="M2" s="20"/>
    </row>
    <row r="3" spans="1:14" ht="33.75" customHeight="1">
      <c r="B3" s="594"/>
      <c r="C3" s="595">
        <v>2011</v>
      </c>
      <c r="D3" s="526"/>
      <c r="E3" s="525" t="s">
        <v>556</v>
      </c>
      <c r="F3" s="526"/>
      <c r="G3" s="527"/>
      <c r="H3" s="977" t="s">
        <v>557</v>
      </c>
      <c r="I3" s="978"/>
      <c r="J3" s="494" t="s">
        <v>7</v>
      </c>
      <c r="K3" s="495"/>
    </row>
    <row r="4" spans="1:14" ht="40.5" customHeight="1">
      <c r="B4" s="596"/>
      <c r="C4" s="597" t="s">
        <v>559</v>
      </c>
      <c r="D4" s="598" t="s">
        <v>560</v>
      </c>
      <c r="E4" s="528" t="s">
        <v>561</v>
      </c>
      <c r="F4" s="529" t="s">
        <v>562</v>
      </c>
      <c r="G4" s="530" t="s">
        <v>563</v>
      </c>
      <c r="H4" s="979"/>
      <c r="I4" s="980"/>
      <c r="J4" s="554">
        <v>2013</v>
      </c>
      <c r="K4" s="496">
        <v>2014</v>
      </c>
    </row>
    <row r="5" spans="1:14" s="26" customFormat="1" ht="16.5" customHeight="1">
      <c r="B5" s="599" t="s">
        <v>0</v>
      </c>
      <c r="C5" s="531" t="s">
        <v>1</v>
      </c>
      <c r="D5" s="532" t="s">
        <v>1</v>
      </c>
      <c r="E5" s="531" t="s">
        <v>1</v>
      </c>
      <c r="F5" s="532" t="s">
        <v>1</v>
      </c>
      <c r="G5" s="533" t="s">
        <v>1</v>
      </c>
      <c r="H5" s="532" t="s">
        <v>1</v>
      </c>
      <c r="I5" s="532" t="s">
        <v>2</v>
      </c>
      <c r="J5" s="555" t="s">
        <v>1</v>
      </c>
      <c r="K5" s="497" t="s">
        <v>1</v>
      </c>
    </row>
    <row r="6" spans="1:14" ht="21" customHeight="1">
      <c r="B6" s="600" t="s">
        <v>3</v>
      </c>
      <c r="C6" s="674" t="e">
        <f>#REF!</f>
        <v>#REF!</v>
      </c>
      <c r="D6" s="805">
        <v>53308.517743223361</v>
      </c>
      <c r="E6" s="674" t="e">
        <f>#REF!</f>
        <v>#REF!</v>
      </c>
      <c r="F6" s="675">
        <f>'Table 5 - New  Enhanced'!H29</f>
        <v>0</v>
      </c>
      <c r="G6" s="676" t="e">
        <f>E6+F6</f>
        <v>#REF!</v>
      </c>
      <c r="H6" s="675" t="e">
        <f>G6-C6</f>
        <v>#REF!</v>
      </c>
      <c r="I6" s="676" t="e">
        <f>IF(C6=0,"NA",H6/C6*100)</f>
        <v>#REF!</v>
      </c>
      <c r="J6" s="925" t="e">
        <f>'Appendix 2 - Budget by Category'!#REF!</f>
        <v>#REF!</v>
      </c>
      <c r="K6" s="677" t="e">
        <f>'Appendix 2 - Budget by Category'!#REF!</f>
        <v>#REF!</v>
      </c>
      <c r="M6"/>
    </row>
    <row r="7" spans="1:14" ht="21" customHeight="1">
      <c r="B7" s="601" t="s">
        <v>4</v>
      </c>
      <c r="C7" s="678" t="e">
        <f>#REF!</f>
        <v>#REF!</v>
      </c>
      <c r="D7" s="806">
        <v>66395.16</v>
      </c>
      <c r="E7" s="679" t="e">
        <f>#REF!</f>
        <v>#REF!</v>
      </c>
      <c r="F7" s="678">
        <f>'Table 5 - New  Enhanced'!H29-'Table 5 - New  Enhanced'!I29</f>
        <v>0</v>
      </c>
      <c r="G7" s="680" t="e">
        <f>E7+F7</f>
        <v>#REF!</v>
      </c>
      <c r="H7" s="681" t="e">
        <f>G7-C7</f>
        <v>#REF!</v>
      </c>
      <c r="I7" s="680" t="e">
        <f>IF(C7=0,"NA",H7/C7*100)</f>
        <v>#REF!</v>
      </c>
      <c r="J7" s="682" t="e">
        <f>'Appendix 2 - Budget by Category'!#REF!</f>
        <v>#REF!</v>
      </c>
      <c r="K7" s="683" t="e">
        <f>'Appendix 2 - Budget by Category'!#REF!</f>
        <v>#REF!</v>
      </c>
      <c r="M7"/>
    </row>
    <row r="8" spans="1:14" ht="19.5" customHeight="1">
      <c r="B8" s="601" t="s">
        <v>23</v>
      </c>
      <c r="C8" s="678" t="e">
        <f>C6-C7</f>
        <v>#REF!</v>
      </c>
      <c r="D8" s="678">
        <f>D6-D7</f>
        <v>-13086.642256776642</v>
      </c>
      <c r="E8" s="684" t="e">
        <f>#REF!</f>
        <v>#REF!</v>
      </c>
      <c r="F8" s="678">
        <f>F6-F7</f>
        <v>0</v>
      </c>
      <c r="G8" s="680" t="e">
        <f>E8+F8</f>
        <v>#REF!</v>
      </c>
      <c r="H8" s="685" t="e">
        <f>G8-C8</f>
        <v>#REF!</v>
      </c>
      <c r="I8" s="678" t="e">
        <f>IF(C8=0,"NA",H8/C8*100)</f>
        <v>#REF!</v>
      </c>
      <c r="J8" s="682" t="e">
        <f>J6-J7</f>
        <v>#REF!</v>
      </c>
      <c r="K8" s="683" t="e">
        <f>K6-K7</f>
        <v>#REF!</v>
      </c>
    </row>
    <row r="9" spans="1:14" ht="27.75" customHeight="1" thickBot="1">
      <c r="B9" s="602" t="s">
        <v>5</v>
      </c>
      <c r="C9" s="686" t="e">
        <f>#REF!</f>
        <v>#REF!</v>
      </c>
      <c r="D9" s="687">
        <v>290</v>
      </c>
      <c r="E9" s="686" t="e">
        <f>#REF!</f>
        <v>#REF!</v>
      </c>
      <c r="F9" s="687">
        <f>'Table 5 - New  Enhanced'!J29</f>
        <v>0</v>
      </c>
      <c r="G9" s="688" t="e">
        <f>E9+F9</f>
        <v>#REF!</v>
      </c>
      <c r="H9" s="687" t="e">
        <f>G9-C9</f>
        <v>#REF!</v>
      </c>
      <c r="I9" s="687" t="e">
        <f>IF(C9=0,"NA",H9/C9*100)</f>
        <v>#REF!</v>
      </c>
      <c r="J9" s="689">
        <v>0</v>
      </c>
      <c r="K9" s="690">
        <v>0</v>
      </c>
      <c r="M9"/>
      <c r="N9" s="242"/>
    </row>
    <row r="10" spans="1:14" ht="15.75" customHeight="1" thickBot="1">
      <c r="A10" s="21"/>
      <c r="B10" s="557"/>
      <c r="C10" s="557"/>
      <c r="D10" s="557"/>
      <c r="E10" s="535"/>
      <c r="F10" s="535"/>
      <c r="G10" s="535"/>
      <c r="H10" s="557"/>
      <c r="I10" s="557"/>
      <c r="J10" s="535"/>
      <c r="K10" s="557"/>
      <c r="L10" s="21"/>
      <c r="N10" s="314"/>
    </row>
    <row r="11" spans="1:14" ht="63.75">
      <c r="A11" s="21"/>
      <c r="B11" s="661" t="s">
        <v>596</v>
      </c>
      <c r="C11" s="662" t="s">
        <v>597</v>
      </c>
      <c r="D11" s="663" t="s">
        <v>599</v>
      </c>
      <c r="E11" s="664" t="s">
        <v>600</v>
      </c>
      <c r="F11" s="673" t="s">
        <v>609</v>
      </c>
      <c r="G11" s="534"/>
      <c r="H11" s="556"/>
      <c r="I11" s="649"/>
      <c r="J11" s="534"/>
      <c r="K11" s="556"/>
      <c r="L11" s="21"/>
      <c r="M11"/>
    </row>
    <row r="12" spans="1:14" ht="29.25" customHeight="1" thickBot="1">
      <c r="A12" s="21"/>
      <c r="B12" s="651" t="s">
        <v>598</v>
      </c>
      <c r="C12" s="691">
        <v>-1220.9000000000001</v>
      </c>
      <c r="D12" s="692">
        <f>'Table 4 - Rec''d Service Changes'!E32</f>
        <v>-1660.9</v>
      </c>
      <c r="E12" s="693">
        <f>C12-D12</f>
        <v>440</v>
      </c>
      <c r="F12" s="652">
        <f>D12/C12/10</f>
        <v>0.1360389876320747</v>
      </c>
      <c r="G12" s="534"/>
      <c r="H12" s="556"/>
      <c r="I12" s="556"/>
      <c r="J12" s="534"/>
      <c r="K12" s="556"/>
      <c r="L12" s="244"/>
      <c r="M12" s="243"/>
    </row>
    <row r="13" spans="1:14">
      <c r="A13" s="21"/>
      <c r="B13" s="21"/>
      <c r="C13" s="21"/>
      <c r="D13" s="21"/>
      <c r="E13" s="21"/>
      <c r="F13" s="21"/>
      <c r="G13" s="27"/>
      <c r="H13" s="558"/>
      <c r="I13" s="465"/>
      <c r="J13" s="465"/>
      <c r="K13" s="21"/>
      <c r="L13" s="21"/>
    </row>
    <row r="14" spans="1:14" ht="12.75" customHeight="1"/>
    <row r="16" spans="1:14" ht="16.5">
      <c r="B16" s="646" t="s">
        <v>595</v>
      </c>
      <c r="C16" s="646"/>
      <c r="D16" s="646"/>
      <c r="E16" s="647"/>
      <c r="F16" s="647"/>
      <c r="G16" s="647"/>
      <c r="H16" s="647"/>
    </row>
    <row r="17" spans="2:8" ht="16.5">
      <c r="B17" s="646" t="s">
        <v>593</v>
      </c>
      <c r="C17" s="648"/>
      <c r="D17" s="648"/>
      <c r="E17" s="647"/>
      <c r="F17" s="647"/>
      <c r="G17" s="647"/>
      <c r="H17" s="647"/>
    </row>
    <row r="18" spans="2:8">
      <c r="B18" s="645" t="s">
        <v>594</v>
      </c>
      <c r="C18" s="645"/>
      <c r="D18" s="645"/>
    </row>
  </sheetData>
  <mergeCells count="2">
    <mergeCell ref="H3:I4"/>
    <mergeCell ref="B1:K1"/>
  </mergeCells>
  <phoneticPr fontId="12" type="noConversion"/>
  <hyperlinks>
    <hyperlink ref="B18" r:id="rId1"/>
  </hyperlinks>
  <printOptions horizontalCentered="1"/>
  <pageMargins left="0.59055118110236204" right="0.43307086614173201" top="0.98425196850393704" bottom="0.98425196850393704" header="0.511811023622047" footer="0.511811023622047"/>
  <pageSetup scale="95" fitToHeight="2" orientation="landscape" r:id="rId2"/>
  <headerFooter alignWithMargins="0"/>
  <ignoredErrors>
    <ignoredError sqref="E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48"/>
  <sheetViews>
    <sheetView showGridLines="0" workbookViewId="0">
      <selection activeCell="K15" sqref="B3:K15"/>
    </sheetView>
  </sheetViews>
  <sheetFormatPr defaultRowHeight="12.75"/>
  <cols>
    <col min="1" max="2" width="2.28515625" style="462" customWidth="1"/>
    <col min="3" max="3" width="24" style="462" customWidth="1"/>
    <col min="4" max="4" width="12.42578125" style="462" customWidth="1"/>
    <col min="5" max="6" width="12.42578125" style="462" hidden="1" customWidth="1"/>
    <col min="7" max="7" width="12.140625" style="462" customWidth="1"/>
    <col min="8" max="8" width="14" style="462" customWidth="1"/>
    <col min="9" max="9" width="12.28515625" style="462" customWidth="1"/>
    <col min="10" max="11" width="12.140625" style="464" customWidth="1"/>
    <col min="12" max="12" width="3" style="462" customWidth="1"/>
    <col min="13" max="256" width="9.140625" style="462"/>
    <col min="257" max="258" width="2.28515625" style="462" customWidth="1"/>
    <col min="259" max="259" width="37.7109375" style="462" customWidth="1"/>
    <col min="260" max="260" width="12.42578125" style="462" customWidth="1"/>
    <col min="261" max="262" width="0" style="462" hidden="1" customWidth="1"/>
    <col min="263" max="263" width="12.140625" style="462" customWidth="1"/>
    <col min="264" max="264" width="11" style="462" customWidth="1"/>
    <col min="265" max="265" width="9.140625" style="462"/>
    <col min="266" max="267" width="12.140625" style="462" customWidth="1"/>
    <col min="268" max="268" width="3" style="462" customWidth="1"/>
    <col min="269" max="512" width="9.140625" style="462"/>
    <col min="513" max="514" width="2.28515625" style="462" customWidth="1"/>
    <col min="515" max="515" width="37.7109375" style="462" customWidth="1"/>
    <col min="516" max="516" width="12.42578125" style="462" customWidth="1"/>
    <col min="517" max="518" width="0" style="462" hidden="1" customWidth="1"/>
    <col min="519" max="519" width="12.140625" style="462" customWidth="1"/>
    <col min="520" max="520" width="11" style="462" customWidth="1"/>
    <col min="521" max="521" width="9.140625" style="462"/>
    <col min="522" max="523" width="12.140625" style="462" customWidth="1"/>
    <col min="524" max="524" width="3" style="462" customWidth="1"/>
    <col min="525" max="768" width="9.140625" style="462"/>
    <col min="769" max="770" width="2.28515625" style="462" customWidth="1"/>
    <col min="771" max="771" width="37.7109375" style="462" customWidth="1"/>
    <col min="772" max="772" width="12.42578125" style="462" customWidth="1"/>
    <col min="773" max="774" width="0" style="462" hidden="1" customWidth="1"/>
    <col min="775" max="775" width="12.140625" style="462" customWidth="1"/>
    <col min="776" max="776" width="11" style="462" customWidth="1"/>
    <col min="777" max="777" width="9.140625" style="462"/>
    <col min="778" max="779" width="12.140625" style="462" customWidth="1"/>
    <col min="780" max="780" width="3" style="462" customWidth="1"/>
    <col min="781" max="1024" width="9.140625" style="462"/>
    <col min="1025" max="1026" width="2.28515625" style="462" customWidth="1"/>
    <col min="1027" max="1027" width="37.7109375" style="462" customWidth="1"/>
    <col min="1028" max="1028" width="12.42578125" style="462" customWidth="1"/>
    <col min="1029" max="1030" width="0" style="462" hidden="1" customWidth="1"/>
    <col min="1031" max="1031" width="12.140625" style="462" customWidth="1"/>
    <col min="1032" max="1032" width="11" style="462" customWidth="1"/>
    <col min="1033" max="1033" width="9.140625" style="462"/>
    <col min="1034" max="1035" width="12.140625" style="462" customWidth="1"/>
    <col min="1036" max="1036" width="3" style="462" customWidth="1"/>
    <col min="1037" max="1280" width="9.140625" style="462"/>
    <col min="1281" max="1282" width="2.28515625" style="462" customWidth="1"/>
    <col min="1283" max="1283" width="37.7109375" style="462" customWidth="1"/>
    <col min="1284" max="1284" width="12.42578125" style="462" customWidth="1"/>
    <col min="1285" max="1286" width="0" style="462" hidden="1" customWidth="1"/>
    <col min="1287" max="1287" width="12.140625" style="462" customWidth="1"/>
    <col min="1288" max="1288" width="11" style="462" customWidth="1"/>
    <col min="1289" max="1289" width="9.140625" style="462"/>
    <col min="1290" max="1291" width="12.140625" style="462" customWidth="1"/>
    <col min="1292" max="1292" width="3" style="462" customWidth="1"/>
    <col min="1293" max="1536" width="9.140625" style="462"/>
    <col min="1537" max="1538" width="2.28515625" style="462" customWidth="1"/>
    <col min="1539" max="1539" width="37.7109375" style="462" customWidth="1"/>
    <col min="1540" max="1540" width="12.42578125" style="462" customWidth="1"/>
    <col min="1541" max="1542" width="0" style="462" hidden="1" customWidth="1"/>
    <col min="1543" max="1543" width="12.140625" style="462" customWidth="1"/>
    <col min="1544" max="1544" width="11" style="462" customWidth="1"/>
    <col min="1545" max="1545" width="9.140625" style="462"/>
    <col min="1546" max="1547" width="12.140625" style="462" customWidth="1"/>
    <col min="1548" max="1548" width="3" style="462" customWidth="1"/>
    <col min="1549" max="1792" width="9.140625" style="462"/>
    <col min="1793" max="1794" width="2.28515625" style="462" customWidth="1"/>
    <col min="1795" max="1795" width="37.7109375" style="462" customWidth="1"/>
    <col min="1796" max="1796" width="12.42578125" style="462" customWidth="1"/>
    <col min="1797" max="1798" width="0" style="462" hidden="1" customWidth="1"/>
    <col min="1799" max="1799" width="12.140625" style="462" customWidth="1"/>
    <col min="1800" max="1800" width="11" style="462" customWidth="1"/>
    <col min="1801" max="1801" width="9.140625" style="462"/>
    <col min="1802" max="1803" width="12.140625" style="462" customWidth="1"/>
    <col min="1804" max="1804" width="3" style="462" customWidth="1"/>
    <col min="1805" max="2048" width="9.140625" style="462"/>
    <col min="2049" max="2050" width="2.28515625" style="462" customWidth="1"/>
    <col min="2051" max="2051" width="37.7109375" style="462" customWidth="1"/>
    <col min="2052" max="2052" width="12.42578125" style="462" customWidth="1"/>
    <col min="2053" max="2054" width="0" style="462" hidden="1" customWidth="1"/>
    <col min="2055" max="2055" width="12.140625" style="462" customWidth="1"/>
    <col min="2056" max="2056" width="11" style="462" customWidth="1"/>
    <col min="2057" max="2057" width="9.140625" style="462"/>
    <col min="2058" max="2059" width="12.140625" style="462" customWidth="1"/>
    <col min="2060" max="2060" width="3" style="462" customWidth="1"/>
    <col min="2061" max="2304" width="9.140625" style="462"/>
    <col min="2305" max="2306" width="2.28515625" style="462" customWidth="1"/>
    <col min="2307" max="2307" width="37.7109375" style="462" customWidth="1"/>
    <col min="2308" max="2308" width="12.42578125" style="462" customWidth="1"/>
    <col min="2309" max="2310" width="0" style="462" hidden="1" customWidth="1"/>
    <col min="2311" max="2311" width="12.140625" style="462" customWidth="1"/>
    <col min="2312" max="2312" width="11" style="462" customWidth="1"/>
    <col min="2313" max="2313" width="9.140625" style="462"/>
    <col min="2314" max="2315" width="12.140625" style="462" customWidth="1"/>
    <col min="2316" max="2316" width="3" style="462" customWidth="1"/>
    <col min="2317" max="2560" width="9.140625" style="462"/>
    <col min="2561" max="2562" width="2.28515625" style="462" customWidth="1"/>
    <col min="2563" max="2563" width="37.7109375" style="462" customWidth="1"/>
    <col min="2564" max="2564" width="12.42578125" style="462" customWidth="1"/>
    <col min="2565" max="2566" width="0" style="462" hidden="1" customWidth="1"/>
    <col min="2567" max="2567" width="12.140625" style="462" customWidth="1"/>
    <col min="2568" max="2568" width="11" style="462" customWidth="1"/>
    <col min="2569" max="2569" width="9.140625" style="462"/>
    <col min="2570" max="2571" width="12.140625" style="462" customWidth="1"/>
    <col min="2572" max="2572" width="3" style="462" customWidth="1"/>
    <col min="2573" max="2816" width="9.140625" style="462"/>
    <col min="2817" max="2818" width="2.28515625" style="462" customWidth="1"/>
    <col min="2819" max="2819" width="37.7109375" style="462" customWidth="1"/>
    <col min="2820" max="2820" width="12.42578125" style="462" customWidth="1"/>
    <col min="2821" max="2822" width="0" style="462" hidden="1" customWidth="1"/>
    <col min="2823" max="2823" width="12.140625" style="462" customWidth="1"/>
    <col min="2824" max="2824" width="11" style="462" customWidth="1"/>
    <col min="2825" max="2825" width="9.140625" style="462"/>
    <col min="2826" max="2827" width="12.140625" style="462" customWidth="1"/>
    <col min="2828" max="2828" width="3" style="462" customWidth="1"/>
    <col min="2829" max="3072" width="9.140625" style="462"/>
    <col min="3073" max="3074" width="2.28515625" style="462" customWidth="1"/>
    <col min="3075" max="3075" width="37.7109375" style="462" customWidth="1"/>
    <col min="3076" max="3076" width="12.42578125" style="462" customWidth="1"/>
    <col min="3077" max="3078" width="0" style="462" hidden="1" customWidth="1"/>
    <col min="3079" max="3079" width="12.140625" style="462" customWidth="1"/>
    <col min="3080" max="3080" width="11" style="462" customWidth="1"/>
    <col min="3081" max="3081" width="9.140625" style="462"/>
    <col min="3082" max="3083" width="12.140625" style="462" customWidth="1"/>
    <col min="3084" max="3084" width="3" style="462" customWidth="1"/>
    <col min="3085" max="3328" width="9.140625" style="462"/>
    <col min="3329" max="3330" width="2.28515625" style="462" customWidth="1"/>
    <col min="3331" max="3331" width="37.7109375" style="462" customWidth="1"/>
    <col min="3332" max="3332" width="12.42578125" style="462" customWidth="1"/>
    <col min="3333" max="3334" width="0" style="462" hidden="1" customWidth="1"/>
    <col min="3335" max="3335" width="12.140625" style="462" customWidth="1"/>
    <col min="3336" max="3336" width="11" style="462" customWidth="1"/>
    <col min="3337" max="3337" width="9.140625" style="462"/>
    <col min="3338" max="3339" width="12.140625" style="462" customWidth="1"/>
    <col min="3340" max="3340" width="3" style="462" customWidth="1"/>
    <col min="3341" max="3584" width="9.140625" style="462"/>
    <col min="3585" max="3586" width="2.28515625" style="462" customWidth="1"/>
    <col min="3587" max="3587" width="37.7109375" style="462" customWidth="1"/>
    <col min="3588" max="3588" width="12.42578125" style="462" customWidth="1"/>
    <col min="3589" max="3590" width="0" style="462" hidden="1" customWidth="1"/>
    <col min="3591" max="3591" width="12.140625" style="462" customWidth="1"/>
    <col min="3592" max="3592" width="11" style="462" customWidth="1"/>
    <col min="3593" max="3593" width="9.140625" style="462"/>
    <col min="3594" max="3595" width="12.140625" style="462" customWidth="1"/>
    <col min="3596" max="3596" width="3" style="462" customWidth="1"/>
    <col min="3597" max="3840" width="9.140625" style="462"/>
    <col min="3841" max="3842" width="2.28515625" style="462" customWidth="1"/>
    <col min="3843" max="3843" width="37.7109375" style="462" customWidth="1"/>
    <col min="3844" max="3844" width="12.42578125" style="462" customWidth="1"/>
    <col min="3845" max="3846" width="0" style="462" hidden="1" customWidth="1"/>
    <col min="3847" max="3847" width="12.140625" style="462" customWidth="1"/>
    <col min="3848" max="3848" width="11" style="462" customWidth="1"/>
    <col min="3849" max="3849" width="9.140625" style="462"/>
    <col min="3850" max="3851" width="12.140625" style="462" customWidth="1"/>
    <col min="3852" max="3852" width="3" style="462" customWidth="1"/>
    <col min="3853" max="4096" width="9.140625" style="462"/>
    <col min="4097" max="4098" width="2.28515625" style="462" customWidth="1"/>
    <col min="4099" max="4099" width="37.7109375" style="462" customWidth="1"/>
    <col min="4100" max="4100" width="12.42578125" style="462" customWidth="1"/>
    <col min="4101" max="4102" width="0" style="462" hidden="1" customWidth="1"/>
    <col min="4103" max="4103" width="12.140625" style="462" customWidth="1"/>
    <col min="4104" max="4104" width="11" style="462" customWidth="1"/>
    <col min="4105" max="4105" width="9.140625" style="462"/>
    <col min="4106" max="4107" width="12.140625" style="462" customWidth="1"/>
    <col min="4108" max="4108" width="3" style="462" customWidth="1"/>
    <col min="4109" max="4352" width="9.140625" style="462"/>
    <col min="4353" max="4354" width="2.28515625" style="462" customWidth="1"/>
    <col min="4355" max="4355" width="37.7109375" style="462" customWidth="1"/>
    <col min="4356" max="4356" width="12.42578125" style="462" customWidth="1"/>
    <col min="4357" max="4358" width="0" style="462" hidden="1" customWidth="1"/>
    <col min="4359" max="4359" width="12.140625" style="462" customWidth="1"/>
    <col min="4360" max="4360" width="11" style="462" customWidth="1"/>
    <col min="4361" max="4361" width="9.140625" style="462"/>
    <col min="4362" max="4363" width="12.140625" style="462" customWidth="1"/>
    <col min="4364" max="4364" width="3" style="462" customWidth="1"/>
    <col min="4365" max="4608" width="9.140625" style="462"/>
    <col min="4609" max="4610" width="2.28515625" style="462" customWidth="1"/>
    <col min="4611" max="4611" width="37.7109375" style="462" customWidth="1"/>
    <col min="4612" max="4612" width="12.42578125" style="462" customWidth="1"/>
    <col min="4613" max="4614" width="0" style="462" hidden="1" customWidth="1"/>
    <col min="4615" max="4615" width="12.140625" style="462" customWidth="1"/>
    <col min="4616" max="4616" width="11" style="462" customWidth="1"/>
    <col min="4617" max="4617" width="9.140625" style="462"/>
    <col min="4618" max="4619" width="12.140625" style="462" customWidth="1"/>
    <col min="4620" max="4620" width="3" style="462" customWidth="1"/>
    <col min="4621" max="4864" width="9.140625" style="462"/>
    <col min="4865" max="4866" width="2.28515625" style="462" customWidth="1"/>
    <col min="4867" max="4867" width="37.7109375" style="462" customWidth="1"/>
    <col min="4868" max="4868" width="12.42578125" style="462" customWidth="1"/>
    <col min="4869" max="4870" width="0" style="462" hidden="1" customWidth="1"/>
    <col min="4871" max="4871" width="12.140625" style="462" customWidth="1"/>
    <col min="4872" max="4872" width="11" style="462" customWidth="1"/>
    <col min="4873" max="4873" width="9.140625" style="462"/>
    <col min="4874" max="4875" width="12.140625" style="462" customWidth="1"/>
    <col min="4876" max="4876" width="3" style="462" customWidth="1"/>
    <col min="4877" max="5120" width="9.140625" style="462"/>
    <col min="5121" max="5122" width="2.28515625" style="462" customWidth="1"/>
    <col min="5123" max="5123" width="37.7109375" style="462" customWidth="1"/>
    <col min="5124" max="5124" width="12.42578125" style="462" customWidth="1"/>
    <col min="5125" max="5126" width="0" style="462" hidden="1" customWidth="1"/>
    <col min="5127" max="5127" width="12.140625" style="462" customWidth="1"/>
    <col min="5128" max="5128" width="11" style="462" customWidth="1"/>
    <col min="5129" max="5129" width="9.140625" style="462"/>
    <col min="5130" max="5131" width="12.140625" style="462" customWidth="1"/>
    <col min="5132" max="5132" width="3" style="462" customWidth="1"/>
    <col min="5133" max="5376" width="9.140625" style="462"/>
    <col min="5377" max="5378" width="2.28515625" style="462" customWidth="1"/>
    <col min="5379" max="5379" width="37.7109375" style="462" customWidth="1"/>
    <col min="5380" max="5380" width="12.42578125" style="462" customWidth="1"/>
    <col min="5381" max="5382" width="0" style="462" hidden="1" customWidth="1"/>
    <col min="5383" max="5383" width="12.140625" style="462" customWidth="1"/>
    <col min="5384" max="5384" width="11" style="462" customWidth="1"/>
    <col min="5385" max="5385" width="9.140625" style="462"/>
    <col min="5386" max="5387" width="12.140625" style="462" customWidth="1"/>
    <col min="5388" max="5388" width="3" style="462" customWidth="1"/>
    <col min="5389" max="5632" width="9.140625" style="462"/>
    <col min="5633" max="5634" width="2.28515625" style="462" customWidth="1"/>
    <col min="5635" max="5635" width="37.7109375" style="462" customWidth="1"/>
    <col min="5636" max="5636" width="12.42578125" style="462" customWidth="1"/>
    <col min="5637" max="5638" width="0" style="462" hidden="1" customWidth="1"/>
    <col min="5639" max="5639" width="12.140625" style="462" customWidth="1"/>
    <col min="5640" max="5640" width="11" style="462" customWidth="1"/>
    <col min="5641" max="5641" width="9.140625" style="462"/>
    <col min="5642" max="5643" width="12.140625" style="462" customWidth="1"/>
    <col min="5644" max="5644" width="3" style="462" customWidth="1"/>
    <col min="5645" max="5888" width="9.140625" style="462"/>
    <col min="5889" max="5890" width="2.28515625" style="462" customWidth="1"/>
    <col min="5891" max="5891" width="37.7109375" style="462" customWidth="1"/>
    <col min="5892" max="5892" width="12.42578125" style="462" customWidth="1"/>
    <col min="5893" max="5894" width="0" style="462" hidden="1" customWidth="1"/>
    <col min="5895" max="5895" width="12.140625" style="462" customWidth="1"/>
    <col min="5896" max="5896" width="11" style="462" customWidth="1"/>
    <col min="5897" max="5897" width="9.140625" style="462"/>
    <col min="5898" max="5899" width="12.140625" style="462" customWidth="1"/>
    <col min="5900" max="5900" width="3" style="462" customWidth="1"/>
    <col min="5901" max="6144" width="9.140625" style="462"/>
    <col min="6145" max="6146" width="2.28515625" style="462" customWidth="1"/>
    <col min="6147" max="6147" width="37.7109375" style="462" customWidth="1"/>
    <col min="6148" max="6148" width="12.42578125" style="462" customWidth="1"/>
    <col min="6149" max="6150" width="0" style="462" hidden="1" customWidth="1"/>
    <col min="6151" max="6151" width="12.140625" style="462" customWidth="1"/>
    <col min="6152" max="6152" width="11" style="462" customWidth="1"/>
    <col min="6153" max="6153" width="9.140625" style="462"/>
    <col min="6154" max="6155" width="12.140625" style="462" customWidth="1"/>
    <col min="6156" max="6156" width="3" style="462" customWidth="1"/>
    <col min="6157" max="6400" width="9.140625" style="462"/>
    <col min="6401" max="6402" width="2.28515625" style="462" customWidth="1"/>
    <col min="6403" max="6403" width="37.7109375" style="462" customWidth="1"/>
    <col min="6404" max="6404" width="12.42578125" style="462" customWidth="1"/>
    <col min="6405" max="6406" width="0" style="462" hidden="1" customWidth="1"/>
    <col min="6407" max="6407" width="12.140625" style="462" customWidth="1"/>
    <col min="6408" max="6408" width="11" style="462" customWidth="1"/>
    <col min="6409" max="6409" width="9.140625" style="462"/>
    <col min="6410" max="6411" width="12.140625" style="462" customWidth="1"/>
    <col min="6412" max="6412" width="3" style="462" customWidth="1"/>
    <col min="6413" max="6656" width="9.140625" style="462"/>
    <col min="6657" max="6658" width="2.28515625" style="462" customWidth="1"/>
    <col min="6659" max="6659" width="37.7109375" style="462" customWidth="1"/>
    <col min="6660" max="6660" width="12.42578125" style="462" customWidth="1"/>
    <col min="6661" max="6662" width="0" style="462" hidden="1" customWidth="1"/>
    <col min="6663" max="6663" width="12.140625" style="462" customWidth="1"/>
    <col min="6664" max="6664" width="11" style="462" customWidth="1"/>
    <col min="6665" max="6665" width="9.140625" style="462"/>
    <col min="6666" max="6667" width="12.140625" style="462" customWidth="1"/>
    <col min="6668" max="6668" width="3" style="462" customWidth="1"/>
    <col min="6669" max="6912" width="9.140625" style="462"/>
    <col min="6913" max="6914" width="2.28515625" style="462" customWidth="1"/>
    <col min="6915" max="6915" width="37.7109375" style="462" customWidth="1"/>
    <col min="6916" max="6916" width="12.42578125" style="462" customWidth="1"/>
    <col min="6917" max="6918" width="0" style="462" hidden="1" customWidth="1"/>
    <col min="6919" max="6919" width="12.140625" style="462" customWidth="1"/>
    <col min="6920" max="6920" width="11" style="462" customWidth="1"/>
    <col min="6921" max="6921" width="9.140625" style="462"/>
    <col min="6922" max="6923" width="12.140625" style="462" customWidth="1"/>
    <col min="6924" max="6924" width="3" style="462" customWidth="1"/>
    <col min="6925" max="7168" width="9.140625" style="462"/>
    <col min="7169" max="7170" width="2.28515625" style="462" customWidth="1"/>
    <col min="7171" max="7171" width="37.7109375" style="462" customWidth="1"/>
    <col min="7172" max="7172" width="12.42578125" style="462" customWidth="1"/>
    <col min="7173" max="7174" width="0" style="462" hidden="1" customWidth="1"/>
    <col min="7175" max="7175" width="12.140625" style="462" customWidth="1"/>
    <col min="7176" max="7176" width="11" style="462" customWidth="1"/>
    <col min="7177" max="7177" width="9.140625" style="462"/>
    <col min="7178" max="7179" width="12.140625" style="462" customWidth="1"/>
    <col min="7180" max="7180" width="3" style="462" customWidth="1"/>
    <col min="7181" max="7424" width="9.140625" style="462"/>
    <col min="7425" max="7426" width="2.28515625" style="462" customWidth="1"/>
    <col min="7427" max="7427" width="37.7109375" style="462" customWidth="1"/>
    <col min="7428" max="7428" width="12.42578125" style="462" customWidth="1"/>
    <col min="7429" max="7430" width="0" style="462" hidden="1" customWidth="1"/>
    <col min="7431" max="7431" width="12.140625" style="462" customWidth="1"/>
    <col min="7432" max="7432" width="11" style="462" customWidth="1"/>
    <col min="7433" max="7433" width="9.140625" style="462"/>
    <col min="7434" max="7435" width="12.140625" style="462" customWidth="1"/>
    <col min="7436" max="7436" width="3" style="462" customWidth="1"/>
    <col min="7437" max="7680" width="9.140625" style="462"/>
    <col min="7681" max="7682" width="2.28515625" style="462" customWidth="1"/>
    <col min="7683" max="7683" width="37.7109375" style="462" customWidth="1"/>
    <col min="7684" max="7684" width="12.42578125" style="462" customWidth="1"/>
    <col min="7685" max="7686" width="0" style="462" hidden="1" customWidth="1"/>
    <col min="7687" max="7687" width="12.140625" style="462" customWidth="1"/>
    <col min="7688" max="7688" width="11" style="462" customWidth="1"/>
    <col min="7689" max="7689" width="9.140625" style="462"/>
    <col min="7690" max="7691" width="12.140625" style="462" customWidth="1"/>
    <col min="7692" max="7692" width="3" style="462" customWidth="1"/>
    <col min="7693" max="7936" width="9.140625" style="462"/>
    <col min="7937" max="7938" width="2.28515625" style="462" customWidth="1"/>
    <col min="7939" max="7939" width="37.7109375" style="462" customWidth="1"/>
    <col min="7940" max="7940" width="12.42578125" style="462" customWidth="1"/>
    <col min="7941" max="7942" width="0" style="462" hidden="1" customWidth="1"/>
    <col min="7943" max="7943" width="12.140625" style="462" customWidth="1"/>
    <col min="7944" max="7944" width="11" style="462" customWidth="1"/>
    <col min="7945" max="7945" width="9.140625" style="462"/>
    <col min="7946" max="7947" width="12.140625" style="462" customWidth="1"/>
    <col min="7948" max="7948" width="3" style="462" customWidth="1"/>
    <col min="7949" max="8192" width="9.140625" style="462"/>
    <col min="8193" max="8194" width="2.28515625" style="462" customWidth="1"/>
    <col min="8195" max="8195" width="37.7109375" style="462" customWidth="1"/>
    <col min="8196" max="8196" width="12.42578125" style="462" customWidth="1"/>
    <col min="8197" max="8198" width="0" style="462" hidden="1" customWidth="1"/>
    <col min="8199" max="8199" width="12.140625" style="462" customWidth="1"/>
    <col min="8200" max="8200" width="11" style="462" customWidth="1"/>
    <col min="8201" max="8201" width="9.140625" style="462"/>
    <col min="8202" max="8203" width="12.140625" style="462" customWidth="1"/>
    <col min="8204" max="8204" width="3" style="462" customWidth="1"/>
    <col min="8205" max="8448" width="9.140625" style="462"/>
    <col min="8449" max="8450" width="2.28515625" style="462" customWidth="1"/>
    <col min="8451" max="8451" width="37.7109375" style="462" customWidth="1"/>
    <col min="8452" max="8452" width="12.42578125" style="462" customWidth="1"/>
    <col min="8453" max="8454" width="0" style="462" hidden="1" customWidth="1"/>
    <col min="8455" max="8455" width="12.140625" style="462" customWidth="1"/>
    <col min="8456" max="8456" width="11" style="462" customWidth="1"/>
    <col min="8457" max="8457" width="9.140625" style="462"/>
    <col min="8458" max="8459" width="12.140625" style="462" customWidth="1"/>
    <col min="8460" max="8460" width="3" style="462" customWidth="1"/>
    <col min="8461" max="8704" width="9.140625" style="462"/>
    <col min="8705" max="8706" width="2.28515625" style="462" customWidth="1"/>
    <col min="8707" max="8707" width="37.7109375" style="462" customWidth="1"/>
    <col min="8708" max="8708" width="12.42578125" style="462" customWidth="1"/>
    <col min="8709" max="8710" width="0" style="462" hidden="1" customWidth="1"/>
    <col min="8711" max="8711" width="12.140625" style="462" customWidth="1"/>
    <col min="8712" max="8712" width="11" style="462" customWidth="1"/>
    <col min="8713" max="8713" width="9.140625" style="462"/>
    <col min="8714" max="8715" width="12.140625" style="462" customWidth="1"/>
    <col min="8716" max="8716" width="3" style="462" customWidth="1"/>
    <col min="8717" max="8960" width="9.140625" style="462"/>
    <col min="8961" max="8962" width="2.28515625" style="462" customWidth="1"/>
    <col min="8963" max="8963" width="37.7109375" style="462" customWidth="1"/>
    <col min="8964" max="8964" width="12.42578125" style="462" customWidth="1"/>
    <col min="8965" max="8966" width="0" style="462" hidden="1" customWidth="1"/>
    <col min="8967" max="8967" width="12.140625" style="462" customWidth="1"/>
    <col min="8968" max="8968" width="11" style="462" customWidth="1"/>
    <col min="8969" max="8969" width="9.140625" style="462"/>
    <col min="8970" max="8971" width="12.140625" style="462" customWidth="1"/>
    <col min="8972" max="8972" width="3" style="462" customWidth="1"/>
    <col min="8973" max="9216" width="9.140625" style="462"/>
    <col min="9217" max="9218" width="2.28515625" style="462" customWidth="1"/>
    <col min="9219" max="9219" width="37.7109375" style="462" customWidth="1"/>
    <col min="9220" max="9220" width="12.42578125" style="462" customWidth="1"/>
    <col min="9221" max="9222" width="0" style="462" hidden="1" customWidth="1"/>
    <col min="9223" max="9223" width="12.140625" style="462" customWidth="1"/>
    <col min="9224" max="9224" width="11" style="462" customWidth="1"/>
    <col min="9225" max="9225" width="9.140625" style="462"/>
    <col min="9226" max="9227" width="12.140625" style="462" customWidth="1"/>
    <col min="9228" max="9228" width="3" style="462" customWidth="1"/>
    <col min="9229" max="9472" width="9.140625" style="462"/>
    <col min="9473" max="9474" width="2.28515625" style="462" customWidth="1"/>
    <col min="9475" max="9475" width="37.7109375" style="462" customWidth="1"/>
    <col min="9476" max="9476" width="12.42578125" style="462" customWidth="1"/>
    <col min="9477" max="9478" width="0" style="462" hidden="1" customWidth="1"/>
    <col min="9479" max="9479" width="12.140625" style="462" customWidth="1"/>
    <col min="9480" max="9480" width="11" style="462" customWidth="1"/>
    <col min="9481" max="9481" width="9.140625" style="462"/>
    <col min="9482" max="9483" width="12.140625" style="462" customWidth="1"/>
    <col min="9484" max="9484" width="3" style="462" customWidth="1"/>
    <col min="9485" max="9728" width="9.140625" style="462"/>
    <col min="9729" max="9730" width="2.28515625" style="462" customWidth="1"/>
    <col min="9731" max="9731" width="37.7109375" style="462" customWidth="1"/>
    <col min="9732" max="9732" width="12.42578125" style="462" customWidth="1"/>
    <col min="9733" max="9734" width="0" style="462" hidden="1" customWidth="1"/>
    <col min="9735" max="9735" width="12.140625" style="462" customWidth="1"/>
    <col min="9736" max="9736" width="11" style="462" customWidth="1"/>
    <col min="9737" max="9737" width="9.140625" style="462"/>
    <col min="9738" max="9739" width="12.140625" style="462" customWidth="1"/>
    <col min="9740" max="9740" width="3" style="462" customWidth="1"/>
    <col min="9741" max="9984" width="9.140625" style="462"/>
    <col min="9985" max="9986" width="2.28515625" style="462" customWidth="1"/>
    <col min="9987" max="9987" width="37.7109375" style="462" customWidth="1"/>
    <col min="9988" max="9988" width="12.42578125" style="462" customWidth="1"/>
    <col min="9989" max="9990" width="0" style="462" hidden="1" customWidth="1"/>
    <col min="9991" max="9991" width="12.140625" style="462" customWidth="1"/>
    <col min="9992" max="9992" width="11" style="462" customWidth="1"/>
    <col min="9993" max="9993" width="9.140625" style="462"/>
    <col min="9994" max="9995" width="12.140625" style="462" customWidth="1"/>
    <col min="9996" max="9996" width="3" style="462" customWidth="1"/>
    <col min="9997" max="10240" width="9.140625" style="462"/>
    <col min="10241" max="10242" width="2.28515625" style="462" customWidth="1"/>
    <col min="10243" max="10243" width="37.7109375" style="462" customWidth="1"/>
    <col min="10244" max="10244" width="12.42578125" style="462" customWidth="1"/>
    <col min="10245" max="10246" width="0" style="462" hidden="1" customWidth="1"/>
    <col min="10247" max="10247" width="12.140625" style="462" customWidth="1"/>
    <col min="10248" max="10248" width="11" style="462" customWidth="1"/>
    <col min="10249" max="10249" width="9.140625" style="462"/>
    <col min="10250" max="10251" width="12.140625" style="462" customWidth="1"/>
    <col min="10252" max="10252" width="3" style="462" customWidth="1"/>
    <col min="10253" max="10496" width="9.140625" style="462"/>
    <col min="10497" max="10498" width="2.28515625" style="462" customWidth="1"/>
    <col min="10499" max="10499" width="37.7109375" style="462" customWidth="1"/>
    <col min="10500" max="10500" width="12.42578125" style="462" customWidth="1"/>
    <col min="10501" max="10502" width="0" style="462" hidden="1" customWidth="1"/>
    <col min="10503" max="10503" width="12.140625" style="462" customWidth="1"/>
    <col min="10504" max="10504" width="11" style="462" customWidth="1"/>
    <col min="10505" max="10505" width="9.140625" style="462"/>
    <col min="10506" max="10507" width="12.140625" style="462" customWidth="1"/>
    <col min="10508" max="10508" width="3" style="462" customWidth="1"/>
    <col min="10509" max="10752" width="9.140625" style="462"/>
    <col min="10753" max="10754" width="2.28515625" style="462" customWidth="1"/>
    <col min="10755" max="10755" width="37.7109375" style="462" customWidth="1"/>
    <col min="10756" max="10756" width="12.42578125" style="462" customWidth="1"/>
    <col min="10757" max="10758" width="0" style="462" hidden="1" customWidth="1"/>
    <col min="10759" max="10759" width="12.140625" style="462" customWidth="1"/>
    <col min="10760" max="10760" width="11" style="462" customWidth="1"/>
    <col min="10761" max="10761" width="9.140625" style="462"/>
    <col min="10762" max="10763" width="12.140625" style="462" customWidth="1"/>
    <col min="10764" max="10764" width="3" style="462" customWidth="1"/>
    <col min="10765" max="11008" width="9.140625" style="462"/>
    <col min="11009" max="11010" width="2.28515625" style="462" customWidth="1"/>
    <col min="11011" max="11011" width="37.7109375" style="462" customWidth="1"/>
    <col min="11012" max="11012" width="12.42578125" style="462" customWidth="1"/>
    <col min="11013" max="11014" width="0" style="462" hidden="1" customWidth="1"/>
    <col min="11015" max="11015" width="12.140625" style="462" customWidth="1"/>
    <col min="11016" max="11016" width="11" style="462" customWidth="1"/>
    <col min="11017" max="11017" width="9.140625" style="462"/>
    <col min="11018" max="11019" width="12.140625" style="462" customWidth="1"/>
    <col min="11020" max="11020" width="3" style="462" customWidth="1"/>
    <col min="11021" max="11264" width="9.140625" style="462"/>
    <col min="11265" max="11266" width="2.28515625" style="462" customWidth="1"/>
    <col min="11267" max="11267" width="37.7109375" style="462" customWidth="1"/>
    <col min="11268" max="11268" width="12.42578125" style="462" customWidth="1"/>
    <col min="11269" max="11270" width="0" style="462" hidden="1" customWidth="1"/>
    <col min="11271" max="11271" width="12.140625" style="462" customWidth="1"/>
    <col min="11272" max="11272" width="11" style="462" customWidth="1"/>
    <col min="11273" max="11273" width="9.140625" style="462"/>
    <col min="11274" max="11275" width="12.140625" style="462" customWidth="1"/>
    <col min="11276" max="11276" width="3" style="462" customWidth="1"/>
    <col min="11277" max="11520" width="9.140625" style="462"/>
    <col min="11521" max="11522" width="2.28515625" style="462" customWidth="1"/>
    <col min="11523" max="11523" width="37.7109375" style="462" customWidth="1"/>
    <col min="11524" max="11524" width="12.42578125" style="462" customWidth="1"/>
    <col min="11525" max="11526" width="0" style="462" hidden="1" customWidth="1"/>
    <col min="11527" max="11527" width="12.140625" style="462" customWidth="1"/>
    <col min="11528" max="11528" width="11" style="462" customWidth="1"/>
    <col min="11529" max="11529" width="9.140625" style="462"/>
    <col min="11530" max="11531" width="12.140625" style="462" customWidth="1"/>
    <col min="11532" max="11532" width="3" style="462" customWidth="1"/>
    <col min="11533" max="11776" width="9.140625" style="462"/>
    <col min="11777" max="11778" width="2.28515625" style="462" customWidth="1"/>
    <col min="11779" max="11779" width="37.7109375" style="462" customWidth="1"/>
    <col min="11780" max="11780" width="12.42578125" style="462" customWidth="1"/>
    <col min="11781" max="11782" width="0" style="462" hidden="1" customWidth="1"/>
    <col min="11783" max="11783" width="12.140625" style="462" customWidth="1"/>
    <col min="11784" max="11784" width="11" style="462" customWidth="1"/>
    <col min="11785" max="11785" width="9.140625" style="462"/>
    <col min="11786" max="11787" width="12.140625" style="462" customWidth="1"/>
    <col min="11788" max="11788" width="3" style="462" customWidth="1"/>
    <col min="11789" max="12032" width="9.140625" style="462"/>
    <col min="12033" max="12034" width="2.28515625" style="462" customWidth="1"/>
    <col min="12035" max="12035" width="37.7109375" style="462" customWidth="1"/>
    <col min="12036" max="12036" width="12.42578125" style="462" customWidth="1"/>
    <col min="12037" max="12038" width="0" style="462" hidden="1" customWidth="1"/>
    <col min="12039" max="12039" width="12.140625" style="462" customWidth="1"/>
    <col min="12040" max="12040" width="11" style="462" customWidth="1"/>
    <col min="12041" max="12041" width="9.140625" style="462"/>
    <col min="12042" max="12043" width="12.140625" style="462" customWidth="1"/>
    <col min="12044" max="12044" width="3" style="462" customWidth="1"/>
    <col min="12045" max="12288" width="9.140625" style="462"/>
    <col min="12289" max="12290" width="2.28515625" style="462" customWidth="1"/>
    <col min="12291" max="12291" width="37.7109375" style="462" customWidth="1"/>
    <col min="12292" max="12292" width="12.42578125" style="462" customWidth="1"/>
    <col min="12293" max="12294" width="0" style="462" hidden="1" customWidth="1"/>
    <col min="12295" max="12295" width="12.140625" style="462" customWidth="1"/>
    <col min="12296" max="12296" width="11" style="462" customWidth="1"/>
    <col min="12297" max="12297" width="9.140625" style="462"/>
    <col min="12298" max="12299" width="12.140625" style="462" customWidth="1"/>
    <col min="12300" max="12300" width="3" style="462" customWidth="1"/>
    <col min="12301" max="12544" width="9.140625" style="462"/>
    <col min="12545" max="12546" width="2.28515625" style="462" customWidth="1"/>
    <col min="12547" max="12547" width="37.7109375" style="462" customWidth="1"/>
    <col min="12548" max="12548" width="12.42578125" style="462" customWidth="1"/>
    <col min="12549" max="12550" width="0" style="462" hidden="1" customWidth="1"/>
    <col min="12551" max="12551" width="12.140625" style="462" customWidth="1"/>
    <col min="12552" max="12552" width="11" style="462" customWidth="1"/>
    <col min="12553" max="12553" width="9.140625" style="462"/>
    <col min="12554" max="12555" width="12.140625" style="462" customWidth="1"/>
    <col min="12556" max="12556" width="3" style="462" customWidth="1"/>
    <col min="12557" max="12800" width="9.140625" style="462"/>
    <col min="12801" max="12802" width="2.28515625" style="462" customWidth="1"/>
    <col min="12803" max="12803" width="37.7109375" style="462" customWidth="1"/>
    <col min="12804" max="12804" width="12.42578125" style="462" customWidth="1"/>
    <col min="12805" max="12806" width="0" style="462" hidden="1" customWidth="1"/>
    <col min="12807" max="12807" width="12.140625" style="462" customWidth="1"/>
    <col min="12808" max="12808" width="11" style="462" customWidth="1"/>
    <col min="12809" max="12809" width="9.140625" style="462"/>
    <col min="12810" max="12811" width="12.140625" style="462" customWidth="1"/>
    <col min="12812" max="12812" width="3" style="462" customWidth="1"/>
    <col min="12813" max="13056" width="9.140625" style="462"/>
    <col min="13057" max="13058" width="2.28515625" style="462" customWidth="1"/>
    <col min="13059" max="13059" width="37.7109375" style="462" customWidth="1"/>
    <col min="13060" max="13060" width="12.42578125" style="462" customWidth="1"/>
    <col min="13061" max="13062" width="0" style="462" hidden="1" customWidth="1"/>
    <col min="13063" max="13063" width="12.140625" style="462" customWidth="1"/>
    <col min="13064" max="13064" width="11" style="462" customWidth="1"/>
    <col min="13065" max="13065" width="9.140625" style="462"/>
    <col min="13066" max="13067" width="12.140625" style="462" customWidth="1"/>
    <col min="13068" max="13068" width="3" style="462" customWidth="1"/>
    <col min="13069" max="13312" width="9.140625" style="462"/>
    <col min="13313" max="13314" width="2.28515625" style="462" customWidth="1"/>
    <col min="13315" max="13315" width="37.7109375" style="462" customWidth="1"/>
    <col min="13316" max="13316" width="12.42578125" style="462" customWidth="1"/>
    <col min="13317" max="13318" width="0" style="462" hidden="1" customWidth="1"/>
    <col min="13319" max="13319" width="12.140625" style="462" customWidth="1"/>
    <col min="13320" max="13320" width="11" style="462" customWidth="1"/>
    <col min="13321" max="13321" width="9.140625" style="462"/>
    <col min="13322" max="13323" width="12.140625" style="462" customWidth="1"/>
    <col min="13324" max="13324" width="3" style="462" customWidth="1"/>
    <col min="13325" max="13568" width="9.140625" style="462"/>
    <col min="13569" max="13570" width="2.28515625" style="462" customWidth="1"/>
    <col min="13571" max="13571" width="37.7109375" style="462" customWidth="1"/>
    <col min="13572" max="13572" width="12.42578125" style="462" customWidth="1"/>
    <col min="13573" max="13574" width="0" style="462" hidden="1" customWidth="1"/>
    <col min="13575" max="13575" width="12.140625" style="462" customWidth="1"/>
    <col min="13576" max="13576" width="11" style="462" customWidth="1"/>
    <col min="13577" max="13577" width="9.140625" style="462"/>
    <col min="13578" max="13579" width="12.140625" style="462" customWidth="1"/>
    <col min="13580" max="13580" width="3" style="462" customWidth="1"/>
    <col min="13581" max="13824" width="9.140625" style="462"/>
    <col min="13825" max="13826" width="2.28515625" style="462" customWidth="1"/>
    <col min="13827" max="13827" width="37.7109375" style="462" customWidth="1"/>
    <col min="13828" max="13828" width="12.42578125" style="462" customWidth="1"/>
    <col min="13829" max="13830" width="0" style="462" hidden="1" customWidth="1"/>
    <col min="13831" max="13831" width="12.140625" style="462" customWidth="1"/>
    <col min="13832" max="13832" width="11" style="462" customWidth="1"/>
    <col min="13833" max="13833" width="9.140625" style="462"/>
    <col min="13834" max="13835" width="12.140625" style="462" customWidth="1"/>
    <col min="13836" max="13836" width="3" style="462" customWidth="1"/>
    <col min="13837" max="14080" width="9.140625" style="462"/>
    <col min="14081" max="14082" width="2.28515625" style="462" customWidth="1"/>
    <col min="14083" max="14083" width="37.7109375" style="462" customWidth="1"/>
    <col min="14084" max="14084" width="12.42578125" style="462" customWidth="1"/>
    <col min="14085" max="14086" width="0" style="462" hidden="1" customWidth="1"/>
    <col min="14087" max="14087" width="12.140625" style="462" customWidth="1"/>
    <col min="14088" max="14088" width="11" style="462" customWidth="1"/>
    <col min="14089" max="14089" width="9.140625" style="462"/>
    <col min="14090" max="14091" width="12.140625" style="462" customWidth="1"/>
    <col min="14092" max="14092" width="3" style="462" customWidth="1"/>
    <col min="14093" max="14336" width="9.140625" style="462"/>
    <col min="14337" max="14338" width="2.28515625" style="462" customWidth="1"/>
    <col min="14339" max="14339" width="37.7109375" style="462" customWidth="1"/>
    <col min="14340" max="14340" width="12.42578125" style="462" customWidth="1"/>
    <col min="14341" max="14342" width="0" style="462" hidden="1" customWidth="1"/>
    <col min="14343" max="14343" width="12.140625" style="462" customWidth="1"/>
    <col min="14344" max="14344" width="11" style="462" customWidth="1"/>
    <col min="14345" max="14345" width="9.140625" style="462"/>
    <col min="14346" max="14347" width="12.140625" style="462" customWidth="1"/>
    <col min="14348" max="14348" width="3" style="462" customWidth="1"/>
    <col min="14349" max="14592" width="9.140625" style="462"/>
    <col min="14593" max="14594" width="2.28515625" style="462" customWidth="1"/>
    <col min="14595" max="14595" width="37.7109375" style="462" customWidth="1"/>
    <col min="14596" max="14596" width="12.42578125" style="462" customWidth="1"/>
    <col min="14597" max="14598" width="0" style="462" hidden="1" customWidth="1"/>
    <col min="14599" max="14599" width="12.140625" style="462" customWidth="1"/>
    <col min="14600" max="14600" width="11" style="462" customWidth="1"/>
    <col min="14601" max="14601" width="9.140625" style="462"/>
    <col min="14602" max="14603" width="12.140625" style="462" customWidth="1"/>
    <col min="14604" max="14604" width="3" style="462" customWidth="1"/>
    <col min="14605" max="14848" width="9.140625" style="462"/>
    <col min="14849" max="14850" width="2.28515625" style="462" customWidth="1"/>
    <col min="14851" max="14851" width="37.7109375" style="462" customWidth="1"/>
    <col min="14852" max="14852" width="12.42578125" style="462" customWidth="1"/>
    <col min="14853" max="14854" width="0" style="462" hidden="1" customWidth="1"/>
    <col min="14855" max="14855" width="12.140625" style="462" customWidth="1"/>
    <col min="14856" max="14856" width="11" style="462" customWidth="1"/>
    <col min="14857" max="14857" width="9.140625" style="462"/>
    <col min="14858" max="14859" width="12.140625" style="462" customWidth="1"/>
    <col min="14860" max="14860" width="3" style="462" customWidth="1"/>
    <col min="14861" max="15104" width="9.140625" style="462"/>
    <col min="15105" max="15106" width="2.28515625" style="462" customWidth="1"/>
    <col min="15107" max="15107" width="37.7109375" style="462" customWidth="1"/>
    <col min="15108" max="15108" width="12.42578125" style="462" customWidth="1"/>
    <col min="15109" max="15110" width="0" style="462" hidden="1" customWidth="1"/>
    <col min="15111" max="15111" width="12.140625" style="462" customWidth="1"/>
    <col min="15112" max="15112" width="11" style="462" customWidth="1"/>
    <col min="15113" max="15113" width="9.140625" style="462"/>
    <col min="15114" max="15115" width="12.140625" style="462" customWidth="1"/>
    <col min="15116" max="15116" width="3" style="462" customWidth="1"/>
    <col min="15117" max="15360" width="9.140625" style="462"/>
    <col min="15361" max="15362" width="2.28515625" style="462" customWidth="1"/>
    <col min="15363" max="15363" width="37.7109375" style="462" customWidth="1"/>
    <col min="15364" max="15364" width="12.42578125" style="462" customWidth="1"/>
    <col min="15365" max="15366" width="0" style="462" hidden="1" customWidth="1"/>
    <col min="15367" max="15367" width="12.140625" style="462" customWidth="1"/>
    <col min="15368" max="15368" width="11" style="462" customWidth="1"/>
    <col min="15369" max="15369" width="9.140625" style="462"/>
    <col min="15370" max="15371" width="12.140625" style="462" customWidth="1"/>
    <col min="15372" max="15372" width="3" style="462" customWidth="1"/>
    <col min="15373" max="15616" width="9.140625" style="462"/>
    <col min="15617" max="15618" width="2.28515625" style="462" customWidth="1"/>
    <col min="15619" max="15619" width="37.7109375" style="462" customWidth="1"/>
    <col min="15620" max="15620" width="12.42578125" style="462" customWidth="1"/>
    <col min="15621" max="15622" width="0" style="462" hidden="1" customWidth="1"/>
    <col min="15623" max="15623" width="12.140625" style="462" customWidth="1"/>
    <col min="15624" max="15624" width="11" style="462" customWidth="1"/>
    <col min="15625" max="15625" width="9.140625" style="462"/>
    <col min="15626" max="15627" width="12.140625" style="462" customWidth="1"/>
    <col min="15628" max="15628" width="3" style="462" customWidth="1"/>
    <col min="15629" max="15872" width="9.140625" style="462"/>
    <col min="15873" max="15874" width="2.28515625" style="462" customWidth="1"/>
    <col min="15875" max="15875" width="37.7109375" style="462" customWidth="1"/>
    <col min="15876" max="15876" width="12.42578125" style="462" customWidth="1"/>
    <col min="15877" max="15878" width="0" style="462" hidden="1" customWidth="1"/>
    <col min="15879" max="15879" width="12.140625" style="462" customWidth="1"/>
    <col min="15880" max="15880" width="11" style="462" customWidth="1"/>
    <col min="15881" max="15881" width="9.140625" style="462"/>
    <col min="15882" max="15883" width="12.140625" style="462" customWidth="1"/>
    <col min="15884" max="15884" width="3" style="462" customWidth="1"/>
    <col min="15885" max="16128" width="9.140625" style="462"/>
    <col min="16129" max="16130" width="2.28515625" style="462" customWidth="1"/>
    <col min="16131" max="16131" width="37.7109375" style="462" customWidth="1"/>
    <col min="16132" max="16132" width="12.42578125" style="462" customWidth="1"/>
    <col min="16133" max="16134" width="0" style="462" hidden="1" customWidth="1"/>
    <col min="16135" max="16135" width="12.140625" style="462" customWidth="1"/>
    <col min="16136" max="16136" width="11" style="462" customWidth="1"/>
    <col min="16137" max="16137" width="9.140625" style="462"/>
    <col min="16138" max="16139" width="12.140625" style="462" customWidth="1"/>
    <col min="16140" max="16140" width="3" style="462" customWidth="1"/>
    <col min="16141" max="16384" width="9.140625" style="462"/>
  </cols>
  <sheetData>
    <row r="1" spans="1:18" s="461" customFormat="1" ht="17.25" customHeight="1">
      <c r="A1" s="490"/>
      <c r="B1" s="490"/>
      <c r="C1" s="517" t="s">
        <v>601</v>
      </c>
      <c r="D1" s="522"/>
      <c r="E1" s="522"/>
      <c r="F1" s="522"/>
      <c r="G1" s="522"/>
      <c r="H1" s="522"/>
      <c r="I1" s="522"/>
      <c r="J1" s="522"/>
      <c r="K1" s="522"/>
      <c r="L1" s="523"/>
      <c r="M1" s="523"/>
      <c r="N1" s="523"/>
      <c r="O1" s="491"/>
      <c r="P1" s="516"/>
      <c r="Q1" s="516"/>
      <c r="R1" s="516"/>
    </row>
    <row r="2" spans="1:18" ht="17.25" customHeight="1">
      <c r="A2" s="492"/>
      <c r="B2" s="492"/>
      <c r="C2" s="984" t="s">
        <v>610</v>
      </c>
      <c r="D2" s="984"/>
      <c r="E2" s="984"/>
      <c r="F2" s="984"/>
      <c r="G2" s="984"/>
      <c r="H2" s="984"/>
      <c r="I2" s="984"/>
      <c r="J2" s="984"/>
      <c r="K2" s="984"/>
      <c r="L2" s="493"/>
      <c r="M2" s="493"/>
      <c r="N2" s="493"/>
      <c r="O2" s="493"/>
      <c r="P2" s="467"/>
      <c r="Q2" s="467"/>
      <c r="R2" s="467"/>
    </row>
    <row r="3" spans="1:18" ht="9.75" customHeight="1" thickBot="1">
      <c r="A3" s="467"/>
      <c r="B3" s="467"/>
      <c r="C3" s="468"/>
      <c r="D3" s="469"/>
      <c r="E3" s="469"/>
      <c r="F3" s="469"/>
      <c r="G3" s="470" t="s">
        <v>549</v>
      </c>
      <c r="H3" s="469"/>
      <c r="I3" s="498"/>
      <c r="J3" s="498"/>
      <c r="K3" s="498"/>
      <c r="L3" s="467"/>
      <c r="M3" s="467"/>
      <c r="N3" s="467"/>
      <c r="O3" s="467"/>
      <c r="P3" s="467"/>
      <c r="Q3" s="467"/>
      <c r="R3" s="467"/>
    </row>
    <row r="4" spans="1:18" s="187" customFormat="1" ht="36" customHeight="1">
      <c r="A4" s="471"/>
      <c r="B4" s="471"/>
      <c r="C4" s="472"/>
      <c r="D4" s="985" t="s">
        <v>564</v>
      </c>
      <c r="E4" s="987" t="s">
        <v>550</v>
      </c>
      <c r="F4" s="987" t="s">
        <v>551</v>
      </c>
      <c r="G4" s="989" t="s">
        <v>565</v>
      </c>
      <c r="H4" s="991" t="s">
        <v>566</v>
      </c>
      <c r="I4" s="992"/>
      <c r="J4" s="473" t="s">
        <v>7</v>
      </c>
      <c r="K4" s="474"/>
      <c r="L4" s="471"/>
      <c r="M4" s="471"/>
      <c r="N4" s="471"/>
      <c r="O4" s="471"/>
      <c r="P4" s="471"/>
      <c r="Q4" s="471"/>
      <c r="R4" s="471"/>
    </row>
    <row r="5" spans="1:18" s="463" customFormat="1" ht="15" customHeight="1">
      <c r="A5" s="475"/>
      <c r="B5" s="475"/>
      <c r="C5" s="476"/>
      <c r="D5" s="986"/>
      <c r="E5" s="988"/>
      <c r="F5" s="988"/>
      <c r="G5" s="990"/>
      <c r="H5" s="993"/>
      <c r="I5" s="994"/>
      <c r="J5" s="477">
        <v>2013</v>
      </c>
      <c r="K5" s="478">
        <f>J5+1</f>
        <v>2014</v>
      </c>
      <c r="L5" s="475"/>
      <c r="M5" s="475"/>
      <c r="N5" s="475"/>
      <c r="O5" s="475"/>
      <c r="P5" s="475"/>
      <c r="Q5" s="475"/>
      <c r="R5" s="475"/>
    </row>
    <row r="6" spans="1:18" ht="18.75" customHeight="1">
      <c r="A6" s="467"/>
      <c r="B6" s="467"/>
      <c r="C6" s="479" t="s">
        <v>0</v>
      </c>
      <c r="D6" s="480" t="s">
        <v>1</v>
      </c>
      <c r="E6" s="521" t="s">
        <v>1</v>
      </c>
      <c r="F6" s="521" t="s">
        <v>1</v>
      </c>
      <c r="G6" s="481" t="s">
        <v>1</v>
      </c>
      <c r="H6" s="483" t="s">
        <v>1</v>
      </c>
      <c r="I6" s="482" t="s">
        <v>2</v>
      </c>
      <c r="J6" s="483" t="s">
        <v>1</v>
      </c>
      <c r="K6" s="484" t="s">
        <v>1</v>
      </c>
      <c r="L6" s="467"/>
      <c r="M6" s="467"/>
      <c r="N6" s="467"/>
      <c r="O6" s="467"/>
      <c r="P6" s="467"/>
      <c r="Q6" s="467"/>
      <c r="R6" s="467"/>
    </row>
    <row r="7" spans="1:18" ht="21" customHeight="1">
      <c r="A7" s="467"/>
      <c r="B7" s="467"/>
      <c r="C7" s="486" t="s">
        <v>3</v>
      </c>
      <c r="D7" s="694" t="e">
        <f>'Table 1-2012 Rec'' Budget'!C6</f>
        <v>#REF!</v>
      </c>
      <c r="E7" s="695" t="e">
        <f>SUM(#REF!)+SUM(#REF!)</f>
        <v>#REF!</v>
      </c>
      <c r="F7" s="695" t="e">
        <f>#REF!</f>
        <v>#REF!</v>
      </c>
      <c r="G7" s="696" t="e">
        <f>D7+E7+F7</f>
        <v>#REF!</v>
      </c>
      <c r="H7" s="696" t="e">
        <f>G7-D7</f>
        <v>#REF!</v>
      </c>
      <c r="I7" s="697" t="e">
        <f>IF(D7=0,"NA",H7/D7*100)</f>
        <v>#REF!</v>
      </c>
      <c r="J7" s="696" t="e">
        <f>'Table 1-2012 Rec'' Budget'!J6</f>
        <v>#REF!</v>
      </c>
      <c r="K7" s="698" t="e">
        <f>'Table 1-2012 Rec'' Budget'!K6</f>
        <v>#REF!</v>
      </c>
      <c r="L7" s="467"/>
      <c r="M7" s="506"/>
      <c r="N7" s="467"/>
      <c r="O7" s="467"/>
      <c r="P7" s="467"/>
      <c r="Q7" s="467"/>
      <c r="R7" s="467"/>
    </row>
    <row r="8" spans="1:18" ht="21" customHeight="1">
      <c r="A8" s="467"/>
      <c r="B8" s="467"/>
      <c r="C8" s="485" t="s">
        <v>4</v>
      </c>
      <c r="D8" s="699" t="e">
        <f>'Table 1-2012 Rec'' Budget'!C7</f>
        <v>#REF!</v>
      </c>
      <c r="E8" s="700" t="e">
        <f>SUM(#REF!)+SUM(#REF!)</f>
        <v>#REF!</v>
      </c>
      <c r="F8" s="700" t="e">
        <f>#REF!-#REF!</f>
        <v>#REF!</v>
      </c>
      <c r="G8" s="701" t="e">
        <f>D8+E8+F8</f>
        <v>#REF!</v>
      </c>
      <c r="H8" s="702" t="e">
        <f>G8-D8</f>
        <v>#REF!</v>
      </c>
      <c r="I8" s="703" t="e">
        <f>IF(D8=0,"NA",H8/D8*100)</f>
        <v>#REF!</v>
      </c>
      <c r="J8" s="701" t="e">
        <f>'Table 1-2012 Rec'' Budget'!J7</f>
        <v>#REF!</v>
      </c>
      <c r="K8" s="704" t="e">
        <f>'Table 1-2012 Rec'' Budget'!K7</f>
        <v>#REF!</v>
      </c>
      <c r="L8" s="467"/>
      <c r="M8" s="506"/>
      <c r="N8" s="467"/>
      <c r="O8" s="467"/>
      <c r="P8" s="467"/>
      <c r="Q8" s="467"/>
      <c r="R8" s="467"/>
    </row>
    <row r="9" spans="1:18" ht="21" customHeight="1">
      <c r="A9" s="467"/>
      <c r="B9" s="467"/>
      <c r="C9" s="486" t="s">
        <v>23</v>
      </c>
      <c r="D9" s="694" t="e">
        <f>D7-D8</f>
        <v>#REF!</v>
      </c>
      <c r="E9" s="695" t="e">
        <f>E7-E8</f>
        <v>#REF!</v>
      </c>
      <c r="F9" s="695" t="e">
        <f>F7-F8</f>
        <v>#REF!</v>
      </c>
      <c r="G9" s="696" t="e">
        <f>G7-G8-0.1</f>
        <v>#REF!</v>
      </c>
      <c r="H9" s="696" t="e">
        <f>G9-D9</f>
        <v>#REF!</v>
      </c>
      <c r="I9" s="697" t="e">
        <f>IF(D9=0,"NA",H9/D9*100)</f>
        <v>#REF!</v>
      </c>
      <c r="J9" s="696" t="e">
        <f>J7-J8</f>
        <v>#REF!</v>
      </c>
      <c r="K9" s="698" t="e">
        <f>K7-K8</f>
        <v>#REF!</v>
      </c>
      <c r="L9" s="467"/>
      <c r="M9" s="467"/>
      <c r="N9" s="467"/>
      <c r="O9" s="467"/>
      <c r="P9" s="467"/>
      <c r="Q9" s="467"/>
      <c r="R9" s="467"/>
    </row>
    <row r="10" spans="1:18" ht="28.5" customHeight="1" thickBot="1">
      <c r="A10" s="467"/>
      <c r="B10" s="467"/>
      <c r="C10" s="487" t="s">
        <v>5</v>
      </c>
      <c r="D10" s="705" t="e">
        <f>'Table 1-2012 Rec'' Budget'!C9</f>
        <v>#REF!</v>
      </c>
      <c r="E10" s="706" t="e">
        <f>#REF!+#REF!+#REF!+#REF!+#REF!+#REF!</f>
        <v>#REF!</v>
      </c>
      <c r="F10" s="706" t="e">
        <f>#REF!</f>
        <v>#REF!</v>
      </c>
      <c r="G10" s="707" t="e">
        <f>D10+E10+F10</f>
        <v>#REF!</v>
      </c>
      <c r="H10" s="707" t="e">
        <f>G10-D10</f>
        <v>#REF!</v>
      </c>
      <c r="I10" s="708" t="e">
        <f>IF(D10=0,"NA",H10/D10*100)</f>
        <v>#REF!</v>
      </c>
      <c r="J10" s="707">
        <f>'Table 1-2012 Rec'' Budget'!J9</f>
        <v>0</v>
      </c>
      <c r="K10" s="709">
        <f>'Table 1-2012 Rec'' Budget'!K9</f>
        <v>0</v>
      </c>
      <c r="L10" s="467"/>
      <c r="M10" s="506"/>
      <c r="N10" s="467"/>
      <c r="O10" s="467"/>
      <c r="P10" s="467"/>
      <c r="Q10" s="467"/>
      <c r="R10" s="467"/>
    </row>
    <row r="11" spans="1:18" ht="10.5" customHeight="1" thickBot="1">
      <c r="A11" s="467"/>
      <c r="B11" s="467"/>
      <c r="C11" s="488"/>
      <c r="D11" s="466"/>
      <c r="E11" s="466"/>
      <c r="F11" s="466"/>
      <c r="G11" s="466"/>
      <c r="H11" s="466"/>
      <c r="I11" s="466"/>
      <c r="J11" s="466"/>
      <c r="K11" s="466"/>
      <c r="L11" s="467"/>
      <c r="M11" s="467"/>
      <c r="N11" s="467"/>
      <c r="O11" s="467"/>
      <c r="P11" s="467"/>
      <c r="Q11" s="467"/>
      <c r="R11" s="467"/>
    </row>
    <row r="12" spans="1:18" ht="68.25" customHeight="1">
      <c r="A12" s="467"/>
      <c r="B12" s="467"/>
      <c r="C12" s="603" t="s">
        <v>596</v>
      </c>
      <c r="D12" s="657" t="s">
        <v>597</v>
      </c>
      <c r="E12" s="475"/>
      <c r="F12" s="475"/>
      <c r="G12" s="658" t="s">
        <v>599</v>
      </c>
      <c r="H12" s="650" t="s">
        <v>695</v>
      </c>
      <c r="I12" s="673" t="s">
        <v>609</v>
      </c>
      <c r="J12" s="983"/>
      <c r="K12" s="983"/>
      <c r="L12" s="467"/>
      <c r="M12" s="467"/>
      <c r="N12" s="467"/>
      <c r="O12" s="467"/>
      <c r="P12" s="467"/>
      <c r="Q12" s="467"/>
      <c r="R12" s="467"/>
    </row>
    <row r="13" spans="1:18" ht="26.25" customHeight="1" thickBot="1">
      <c r="A13" s="467"/>
      <c r="B13" s="467"/>
      <c r="C13" s="651" t="s">
        <v>696</v>
      </c>
      <c r="D13" s="655">
        <f>'Table 1-2012 Rec'' Budget'!C12</f>
        <v>-1220.9000000000001</v>
      </c>
      <c r="E13" s="475"/>
      <c r="F13" s="475"/>
      <c r="G13" s="656">
        <f>'Table 1-2012 Rec'' Budget'!D12</f>
        <v>-1660.9</v>
      </c>
      <c r="H13" s="653">
        <f>D13-G13</f>
        <v>440</v>
      </c>
      <c r="I13" s="652">
        <f>G13/D13/10</f>
        <v>0.1360389876320747</v>
      </c>
      <c r="J13" s="467"/>
      <c r="K13" s="467"/>
      <c r="L13" s="467"/>
      <c r="M13" s="982"/>
      <c r="N13" s="982"/>
      <c r="O13" s="467"/>
      <c r="P13" s="467"/>
      <c r="Q13" s="467"/>
      <c r="R13" s="467"/>
    </row>
    <row r="14" spans="1:18" ht="9.75" customHeight="1">
      <c r="A14" s="467"/>
      <c r="B14" s="467"/>
      <c r="C14" s="498"/>
      <c r="D14" s="498"/>
      <c r="E14" s="498"/>
      <c r="F14" s="498"/>
      <c r="G14" s="498"/>
      <c r="H14" s="498"/>
      <c r="I14" s="498"/>
      <c r="J14" s="498"/>
      <c r="K14" s="498"/>
      <c r="L14" s="467"/>
      <c r="M14" s="467"/>
      <c r="N14" s="467"/>
      <c r="O14" s="467"/>
      <c r="P14" s="467"/>
      <c r="Q14" s="467"/>
      <c r="R14" s="467"/>
    </row>
    <row r="15" spans="1:18">
      <c r="A15" s="467"/>
      <c r="B15" s="467"/>
      <c r="C15" s="498" t="s">
        <v>703</v>
      </c>
      <c r="D15" s="498"/>
      <c r="E15" s="498"/>
      <c r="F15" s="498"/>
      <c r="G15" s="498"/>
      <c r="H15" s="498"/>
      <c r="I15" s="498"/>
      <c r="J15" s="498"/>
      <c r="K15" s="498"/>
      <c r="L15" s="467"/>
      <c r="M15" s="467"/>
      <c r="N15" s="467"/>
      <c r="O15" s="467"/>
      <c r="P15" s="467"/>
      <c r="Q15" s="467"/>
      <c r="R15" s="467"/>
    </row>
    <row r="16" spans="1:18">
      <c r="A16" s="467"/>
      <c r="B16" s="467"/>
      <c r="C16" s="498"/>
      <c r="D16" s="498"/>
      <c r="E16" s="498"/>
      <c r="F16" s="498"/>
      <c r="G16" s="498"/>
      <c r="H16" s="499"/>
      <c r="I16" s="498"/>
      <c r="J16" s="498"/>
      <c r="K16" s="498"/>
      <c r="L16" s="467"/>
      <c r="M16" s="467"/>
      <c r="N16" s="467"/>
      <c r="O16" s="467"/>
      <c r="P16" s="467"/>
      <c r="Q16" s="467"/>
      <c r="R16" s="467"/>
    </row>
    <row r="17" spans="1:18">
      <c r="A17" s="467"/>
      <c r="B17" s="467"/>
      <c r="C17" s="498"/>
      <c r="D17" s="498"/>
      <c r="E17" s="498"/>
      <c r="F17" s="498"/>
      <c r="G17" s="498"/>
      <c r="H17" s="498"/>
      <c r="I17" s="498"/>
      <c r="J17" s="498"/>
      <c r="K17" s="498"/>
      <c r="L17" s="467"/>
      <c r="M17" s="467"/>
      <c r="N17" s="467"/>
      <c r="O17" s="467"/>
      <c r="P17" s="467"/>
      <c r="Q17" s="467"/>
      <c r="R17" s="467"/>
    </row>
    <row r="18" spans="1:18">
      <c r="A18" s="467"/>
      <c r="B18" s="467"/>
      <c r="C18" s="498"/>
      <c r="D18" s="498"/>
      <c r="E18" s="498"/>
      <c r="F18" s="498"/>
      <c r="G18" s="498"/>
      <c r="H18" s="499"/>
      <c r="I18" s="498"/>
      <c r="J18" s="498"/>
      <c r="K18" s="498"/>
      <c r="L18" s="467"/>
      <c r="M18" s="467"/>
      <c r="N18" s="467"/>
      <c r="O18" s="467"/>
      <c r="P18" s="467"/>
      <c r="Q18" s="467"/>
      <c r="R18" s="467"/>
    </row>
    <row r="19" spans="1:18">
      <c r="A19" s="467"/>
      <c r="B19" s="467"/>
      <c r="C19" s="498"/>
      <c r="D19" s="498"/>
      <c r="E19" s="498"/>
      <c r="F19" s="498"/>
      <c r="G19" s="498"/>
      <c r="H19" s="498"/>
      <c r="I19" s="498"/>
      <c r="J19" s="498"/>
      <c r="K19" s="498"/>
      <c r="L19" s="467"/>
      <c r="M19" s="467"/>
      <c r="N19" s="467"/>
      <c r="O19" s="467"/>
      <c r="P19" s="467"/>
      <c r="Q19" s="467"/>
      <c r="R19" s="467"/>
    </row>
    <row r="20" spans="1:18">
      <c r="A20" s="467"/>
      <c r="B20" s="467"/>
      <c r="C20" s="467"/>
      <c r="D20" s="467"/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  <c r="Q20" s="467"/>
      <c r="R20" s="467"/>
    </row>
    <row r="21" spans="1:18">
      <c r="A21" s="467"/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</row>
    <row r="22" spans="1:18">
      <c r="A22" s="467"/>
      <c r="B22" s="467"/>
      <c r="C22" s="467"/>
      <c r="D22" s="467"/>
      <c r="E22" s="467"/>
      <c r="F22" s="467"/>
      <c r="G22" s="467"/>
      <c r="H22" s="467"/>
      <c r="I22" s="467"/>
      <c r="J22" s="467"/>
      <c r="K22" s="467"/>
      <c r="L22" s="467"/>
      <c r="M22" s="467"/>
      <c r="N22" s="467"/>
      <c r="O22" s="467"/>
      <c r="P22" s="467"/>
      <c r="Q22" s="467"/>
      <c r="R22" s="467"/>
    </row>
    <row r="23" spans="1:18">
      <c r="A23" s="467"/>
      <c r="B23" s="467"/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7"/>
      <c r="P23" s="467"/>
      <c r="Q23" s="467"/>
      <c r="R23" s="467"/>
    </row>
    <row r="24" spans="1:18">
      <c r="A24" s="467"/>
      <c r="B24" s="467"/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7"/>
      <c r="O24" s="467"/>
      <c r="P24" s="467"/>
      <c r="Q24" s="467"/>
      <c r="R24" s="467"/>
    </row>
    <row r="25" spans="1:18">
      <c r="A25" s="467"/>
      <c r="B25" s="467"/>
      <c r="C25" s="467"/>
      <c r="D25" s="467"/>
      <c r="E25" s="467"/>
      <c r="F25" s="467"/>
      <c r="G25" s="467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467"/>
    </row>
    <row r="26" spans="1:18">
      <c r="A26" s="467"/>
      <c r="B26" s="467"/>
      <c r="C26" s="467"/>
      <c r="D26" s="467"/>
      <c r="E26" s="467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</row>
    <row r="27" spans="1:18">
      <c r="A27" s="467"/>
      <c r="B27" s="467"/>
      <c r="C27" s="467"/>
      <c r="D27" s="467"/>
      <c r="E27" s="467"/>
      <c r="F27" s="467"/>
      <c r="G27" s="467"/>
      <c r="H27" s="467"/>
      <c r="I27" s="467"/>
      <c r="J27" s="467"/>
      <c r="K27" s="467"/>
      <c r="L27" s="467"/>
      <c r="M27" s="467"/>
      <c r="N27" s="467"/>
      <c r="O27" s="467"/>
      <c r="P27" s="467"/>
      <c r="Q27" s="467"/>
      <c r="R27" s="467"/>
    </row>
    <row r="28" spans="1:18">
      <c r="A28" s="467"/>
      <c r="B28" s="467"/>
      <c r="C28" s="467"/>
      <c r="D28" s="467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P28" s="467"/>
      <c r="Q28" s="467"/>
      <c r="R28" s="467"/>
    </row>
    <row r="29" spans="1:18">
      <c r="A29" s="467"/>
      <c r="B29" s="467"/>
      <c r="C29" s="467"/>
      <c r="D29" s="467"/>
      <c r="E29" s="467"/>
      <c r="F29" s="467"/>
      <c r="G29" s="467"/>
      <c r="H29" s="467"/>
      <c r="I29" s="467"/>
      <c r="J29" s="467"/>
      <c r="K29" s="467"/>
      <c r="L29" s="467"/>
      <c r="M29" s="467"/>
      <c r="N29" s="467"/>
      <c r="O29" s="467"/>
      <c r="P29" s="467"/>
      <c r="Q29" s="467"/>
      <c r="R29" s="467"/>
    </row>
    <row r="30" spans="1:18">
      <c r="A30" s="467"/>
      <c r="B30" s="467"/>
      <c r="C30" s="467"/>
      <c r="D30" s="467"/>
      <c r="E30" s="467"/>
      <c r="F30" s="467"/>
      <c r="G30" s="467"/>
      <c r="H30" s="467"/>
      <c r="I30" s="467"/>
      <c r="J30" s="467"/>
      <c r="K30" s="467"/>
      <c r="L30" s="467"/>
      <c r="M30" s="467"/>
      <c r="N30" s="467"/>
      <c r="O30" s="467"/>
      <c r="P30" s="467"/>
      <c r="Q30" s="467"/>
      <c r="R30" s="467"/>
    </row>
    <row r="31" spans="1:18">
      <c r="A31" s="467"/>
      <c r="B31" s="467"/>
      <c r="C31" s="467"/>
      <c r="D31" s="467"/>
      <c r="E31" s="467"/>
      <c r="F31" s="467"/>
      <c r="G31" s="467"/>
      <c r="H31" s="467"/>
      <c r="I31" s="467"/>
      <c r="J31" s="467"/>
      <c r="K31" s="467"/>
      <c r="L31" s="467"/>
      <c r="M31" s="467"/>
      <c r="N31" s="467"/>
      <c r="O31" s="467"/>
      <c r="P31" s="467"/>
      <c r="Q31" s="467"/>
      <c r="R31" s="467"/>
    </row>
    <row r="32" spans="1:18">
      <c r="A32" s="467"/>
      <c r="B32" s="467"/>
      <c r="C32" s="467"/>
      <c r="D32" s="467"/>
      <c r="E32" s="467"/>
      <c r="F32" s="467"/>
      <c r="G32" s="467"/>
      <c r="H32" s="467"/>
      <c r="I32" s="467"/>
      <c r="J32" s="467"/>
      <c r="K32" s="467"/>
      <c r="L32" s="467"/>
      <c r="M32" s="467"/>
      <c r="N32" s="467"/>
      <c r="O32" s="467"/>
      <c r="P32" s="467"/>
      <c r="Q32" s="467"/>
      <c r="R32" s="467"/>
    </row>
    <row r="33" spans="1:18">
      <c r="A33" s="467"/>
      <c r="B33" s="467"/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7"/>
    </row>
    <row r="34" spans="1:18">
      <c r="A34" s="467"/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7"/>
    </row>
    <row r="35" spans="1:18">
      <c r="A35" s="467"/>
      <c r="B35" s="467"/>
      <c r="C35" s="467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7"/>
      <c r="O35" s="467"/>
      <c r="P35" s="467"/>
      <c r="Q35" s="467"/>
      <c r="R35" s="467"/>
    </row>
    <row r="36" spans="1:18">
      <c r="A36" s="467"/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7"/>
    </row>
    <row r="37" spans="1:18">
      <c r="A37" s="467"/>
      <c r="B37" s="467"/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7"/>
      <c r="Q37" s="467"/>
      <c r="R37" s="467"/>
    </row>
    <row r="38" spans="1:18">
      <c r="A38" s="467"/>
      <c r="B38" s="467"/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7"/>
    </row>
    <row r="39" spans="1:18">
      <c r="A39" s="467"/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7"/>
    </row>
    <row r="40" spans="1:18">
      <c r="A40" s="467"/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7"/>
      <c r="P40" s="467"/>
      <c r="Q40" s="467"/>
      <c r="R40" s="467"/>
    </row>
    <row r="41" spans="1:18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</row>
    <row r="42" spans="1:18">
      <c r="A42" s="467"/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7"/>
    </row>
    <row r="43" spans="1:18">
      <c r="A43" s="467"/>
      <c r="B43" s="467"/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7"/>
    </row>
    <row r="44" spans="1:18">
      <c r="A44" s="467"/>
      <c r="B44" s="467"/>
      <c r="C44" s="467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7"/>
      <c r="P44" s="467"/>
      <c r="Q44" s="467"/>
      <c r="R44" s="467"/>
    </row>
    <row r="45" spans="1:18">
      <c r="A45" s="467"/>
      <c r="B45" s="467"/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7"/>
    </row>
    <row r="46" spans="1:18">
      <c r="A46" s="467"/>
      <c r="B46" s="467"/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7"/>
    </row>
    <row r="47" spans="1:18">
      <c r="A47" s="467"/>
      <c r="B47" s="467"/>
      <c r="C47" s="467"/>
      <c r="D47" s="467"/>
      <c r="E47" s="467"/>
      <c r="F47" s="467"/>
      <c r="G47" s="467"/>
      <c r="H47" s="467"/>
      <c r="I47" s="467"/>
      <c r="J47" s="467"/>
      <c r="K47" s="467"/>
      <c r="L47" s="467"/>
      <c r="M47" s="467"/>
      <c r="N47" s="467"/>
      <c r="O47" s="467"/>
      <c r="P47" s="467"/>
      <c r="Q47" s="467"/>
      <c r="R47" s="467"/>
    </row>
    <row r="48" spans="1:18">
      <c r="A48" s="467"/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</row>
    <row r="49" spans="1:18">
      <c r="A49" s="467"/>
      <c r="B49" s="467"/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7"/>
      <c r="P49" s="467"/>
      <c r="Q49" s="467"/>
      <c r="R49" s="467"/>
    </row>
    <row r="50" spans="1:18">
      <c r="A50" s="467"/>
      <c r="B50" s="467"/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7"/>
    </row>
    <row r="51" spans="1:18">
      <c r="A51" s="467"/>
      <c r="B51" s="467"/>
      <c r="C51" s="467"/>
      <c r="D51" s="467"/>
      <c r="E51" s="467"/>
      <c r="F51" s="467"/>
      <c r="G51" s="467"/>
      <c r="H51" s="467"/>
      <c r="I51" s="467"/>
      <c r="J51" s="467"/>
      <c r="K51" s="467"/>
      <c r="L51" s="467"/>
      <c r="M51" s="467"/>
      <c r="N51" s="467"/>
      <c r="O51" s="467"/>
      <c r="P51" s="467"/>
      <c r="Q51" s="467"/>
      <c r="R51" s="467"/>
    </row>
    <row r="52" spans="1:18">
      <c r="A52" s="467"/>
      <c r="B52" s="467"/>
      <c r="C52" s="467"/>
      <c r="D52" s="467"/>
      <c r="E52" s="467"/>
      <c r="F52" s="467"/>
      <c r="G52" s="467"/>
      <c r="H52" s="467"/>
      <c r="I52" s="467"/>
      <c r="J52" s="467"/>
      <c r="K52" s="467"/>
      <c r="L52" s="467"/>
      <c r="M52" s="467"/>
      <c r="N52" s="467"/>
      <c r="O52" s="467"/>
      <c r="P52" s="467"/>
      <c r="Q52" s="467"/>
      <c r="R52" s="467"/>
    </row>
    <row r="53" spans="1:18">
      <c r="A53" s="467"/>
      <c r="B53" s="467"/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7"/>
    </row>
    <row r="54" spans="1:18">
      <c r="A54" s="467"/>
      <c r="B54" s="467"/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</row>
    <row r="55" spans="1:18">
      <c r="A55" s="467"/>
      <c r="B55" s="467"/>
      <c r="C55" s="467"/>
      <c r="D55" s="467"/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7"/>
      <c r="Q55" s="467"/>
      <c r="R55" s="467"/>
    </row>
    <row r="56" spans="1:18">
      <c r="A56" s="467"/>
      <c r="B56" s="467"/>
      <c r="C56" s="467"/>
      <c r="D56" s="467"/>
      <c r="E56" s="467"/>
      <c r="F56" s="467"/>
      <c r="G56" s="467"/>
      <c r="H56" s="467"/>
      <c r="I56" s="467"/>
      <c r="J56" s="467"/>
      <c r="K56" s="467"/>
      <c r="L56" s="467"/>
      <c r="M56" s="467"/>
      <c r="N56" s="467"/>
      <c r="O56" s="467"/>
      <c r="P56" s="467"/>
      <c r="Q56" s="467"/>
      <c r="R56" s="467"/>
    </row>
    <row r="57" spans="1:18">
      <c r="A57" s="467"/>
      <c r="B57" s="467"/>
      <c r="C57" s="467"/>
      <c r="D57" s="467"/>
      <c r="E57" s="467"/>
      <c r="F57" s="467"/>
      <c r="G57" s="467"/>
      <c r="H57" s="467"/>
      <c r="I57" s="467"/>
      <c r="J57" s="467"/>
      <c r="K57" s="467"/>
      <c r="L57" s="467"/>
      <c r="M57" s="467"/>
      <c r="N57" s="467"/>
      <c r="O57" s="467"/>
      <c r="P57" s="467"/>
      <c r="Q57" s="467"/>
      <c r="R57" s="467"/>
    </row>
    <row r="58" spans="1:18">
      <c r="A58" s="467"/>
      <c r="B58" s="467"/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7"/>
    </row>
    <row r="59" spans="1:18">
      <c r="A59" s="467"/>
      <c r="B59" s="467"/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</row>
    <row r="60" spans="1:18">
      <c r="A60" s="467"/>
      <c r="B60" s="467"/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7"/>
      <c r="P60" s="467"/>
      <c r="Q60" s="467"/>
      <c r="R60" s="467"/>
    </row>
    <row r="61" spans="1:18">
      <c r="A61" s="467"/>
      <c r="B61" s="467"/>
      <c r="C61" s="467"/>
      <c r="D61" s="467"/>
      <c r="E61" s="467"/>
      <c r="F61" s="467"/>
      <c r="G61" s="467"/>
      <c r="H61" s="467"/>
      <c r="I61" s="467"/>
      <c r="J61" s="467"/>
      <c r="K61" s="467"/>
      <c r="L61" s="467"/>
      <c r="M61" s="467"/>
      <c r="N61" s="467"/>
      <c r="O61" s="467"/>
      <c r="P61" s="467"/>
      <c r="Q61" s="467"/>
      <c r="R61" s="467"/>
    </row>
    <row r="62" spans="1:18">
      <c r="A62" s="467"/>
      <c r="B62" s="467"/>
      <c r="C62" s="467"/>
      <c r="D62" s="467"/>
      <c r="E62" s="467"/>
      <c r="F62" s="467"/>
      <c r="G62" s="467"/>
      <c r="H62" s="467"/>
      <c r="I62" s="467"/>
      <c r="J62" s="467"/>
      <c r="K62" s="467"/>
      <c r="L62" s="467"/>
      <c r="M62" s="467"/>
      <c r="N62" s="467"/>
      <c r="O62" s="467"/>
      <c r="P62" s="467"/>
      <c r="Q62" s="467"/>
      <c r="R62" s="467"/>
    </row>
    <row r="63" spans="1:18">
      <c r="A63" s="467"/>
      <c r="B63" s="467"/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7"/>
    </row>
    <row r="64" spans="1:18">
      <c r="A64" s="467"/>
      <c r="B64" s="467"/>
      <c r="C64" s="467"/>
      <c r="D64" s="467"/>
      <c r="E64" s="467"/>
      <c r="F64" s="467"/>
      <c r="G64" s="467"/>
      <c r="H64" s="467"/>
      <c r="I64" s="467"/>
      <c r="J64" s="467"/>
      <c r="K64" s="467"/>
      <c r="L64" s="467"/>
      <c r="M64" s="467"/>
      <c r="N64" s="467"/>
      <c r="O64" s="467"/>
      <c r="P64" s="467"/>
      <c r="Q64" s="467"/>
      <c r="R64" s="467"/>
    </row>
    <row r="65" spans="1:18">
      <c r="A65" s="467"/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7"/>
      <c r="P65" s="467"/>
      <c r="Q65" s="467"/>
      <c r="R65" s="467"/>
    </row>
    <row r="66" spans="1:18">
      <c r="A66" s="467"/>
      <c r="B66" s="467"/>
      <c r="C66" s="467"/>
      <c r="D66" s="467"/>
      <c r="E66" s="467"/>
      <c r="F66" s="467"/>
      <c r="G66" s="467"/>
      <c r="H66" s="467"/>
      <c r="I66" s="467"/>
      <c r="J66" s="467"/>
      <c r="K66" s="467"/>
      <c r="L66" s="467"/>
      <c r="M66" s="467"/>
      <c r="N66" s="467"/>
      <c r="O66" s="467"/>
      <c r="P66" s="467"/>
      <c r="Q66" s="467"/>
      <c r="R66" s="467"/>
    </row>
    <row r="67" spans="1:18">
      <c r="A67" s="467"/>
      <c r="B67" s="467"/>
      <c r="C67" s="467"/>
      <c r="D67" s="467"/>
      <c r="E67" s="467"/>
      <c r="F67" s="467"/>
      <c r="G67" s="467"/>
      <c r="H67" s="467"/>
      <c r="I67" s="467"/>
      <c r="J67" s="467"/>
      <c r="K67" s="467"/>
      <c r="L67" s="467"/>
      <c r="M67" s="467"/>
      <c r="N67" s="467"/>
      <c r="O67" s="467"/>
      <c r="P67" s="467"/>
      <c r="Q67" s="467"/>
      <c r="R67" s="467"/>
    </row>
    <row r="68" spans="1:18">
      <c r="A68" s="467"/>
      <c r="B68" s="467"/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7"/>
    </row>
    <row r="69" spans="1:18">
      <c r="A69" s="467"/>
      <c r="B69" s="467"/>
      <c r="C69" s="467"/>
      <c r="D69" s="467"/>
      <c r="E69" s="467"/>
      <c r="F69" s="467"/>
      <c r="G69" s="467"/>
      <c r="H69" s="467"/>
      <c r="I69" s="467"/>
      <c r="J69" s="467"/>
      <c r="K69" s="467"/>
      <c r="L69" s="467"/>
      <c r="M69" s="467"/>
      <c r="N69" s="467"/>
      <c r="O69" s="467"/>
      <c r="P69" s="467"/>
      <c r="Q69" s="467"/>
      <c r="R69" s="467"/>
    </row>
    <row r="70" spans="1:18">
      <c r="A70" s="467"/>
      <c r="B70" s="467"/>
      <c r="C70" s="467"/>
      <c r="D70" s="467"/>
      <c r="E70" s="467"/>
      <c r="F70" s="467"/>
      <c r="G70" s="467"/>
      <c r="H70" s="467"/>
      <c r="I70" s="467"/>
      <c r="J70" s="467"/>
      <c r="K70" s="467"/>
      <c r="L70" s="467"/>
      <c r="M70" s="467"/>
      <c r="N70" s="467"/>
      <c r="O70" s="467"/>
      <c r="P70" s="467"/>
      <c r="Q70" s="467"/>
      <c r="R70" s="467"/>
    </row>
    <row r="71" spans="1:18">
      <c r="A71" s="467"/>
      <c r="B71" s="467"/>
      <c r="C71" s="467"/>
      <c r="D71" s="467"/>
      <c r="E71" s="467"/>
      <c r="F71" s="467"/>
      <c r="G71" s="467"/>
      <c r="H71" s="467"/>
      <c r="I71" s="467"/>
      <c r="J71" s="467"/>
      <c r="K71" s="467"/>
      <c r="L71" s="467"/>
      <c r="M71" s="467"/>
      <c r="N71" s="467"/>
      <c r="O71" s="467"/>
      <c r="P71" s="467"/>
      <c r="Q71" s="467"/>
      <c r="R71" s="467"/>
    </row>
    <row r="72" spans="1:18">
      <c r="A72" s="467"/>
      <c r="B72" s="467"/>
      <c r="C72" s="467"/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</row>
    <row r="73" spans="1:18">
      <c r="A73" s="467"/>
      <c r="B73" s="467"/>
      <c r="C73" s="467"/>
      <c r="D73" s="467"/>
      <c r="E73" s="467"/>
      <c r="F73" s="467"/>
      <c r="G73" s="467"/>
      <c r="H73" s="467"/>
      <c r="I73" s="467"/>
      <c r="J73" s="467"/>
      <c r="K73" s="467"/>
      <c r="L73" s="467"/>
      <c r="M73" s="467"/>
      <c r="N73" s="467"/>
      <c r="O73" s="467"/>
      <c r="P73" s="467"/>
      <c r="Q73" s="467"/>
      <c r="R73" s="467"/>
    </row>
    <row r="74" spans="1:18">
      <c r="A74" s="467"/>
      <c r="B74" s="467"/>
      <c r="C74" s="467"/>
      <c r="D74" s="467"/>
      <c r="E74" s="467"/>
      <c r="F74" s="467"/>
      <c r="G74" s="467"/>
      <c r="H74" s="467"/>
      <c r="I74" s="467"/>
      <c r="J74" s="467"/>
      <c r="K74" s="467"/>
      <c r="L74" s="467"/>
      <c r="M74" s="467"/>
      <c r="N74" s="467"/>
      <c r="O74" s="467"/>
      <c r="P74" s="467"/>
      <c r="Q74" s="467"/>
      <c r="R74" s="467"/>
    </row>
    <row r="75" spans="1:18">
      <c r="A75" s="467"/>
      <c r="B75" s="467"/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7"/>
      <c r="P75" s="467"/>
      <c r="Q75" s="467"/>
      <c r="R75" s="467"/>
    </row>
    <row r="76" spans="1:18">
      <c r="A76" s="467"/>
      <c r="B76" s="467"/>
      <c r="C76" s="467"/>
      <c r="D76" s="467"/>
      <c r="E76" s="467"/>
      <c r="F76" s="467"/>
      <c r="G76" s="467"/>
      <c r="H76" s="467"/>
      <c r="I76" s="467"/>
      <c r="J76" s="467"/>
      <c r="K76" s="467"/>
      <c r="L76" s="467"/>
      <c r="M76" s="467"/>
      <c r="N76" s="467"/>
      <c r="O76" s="467"/>
      <c r="P76" s="467"/>
      <c r="Q76" s="467"/>
      <c r="R76" s="467"/>
    </row>
    <row r="77" spans="1:18">
      <c r="A77" s="467"/>
      <c r="B77" s="467"/>
      <c r="C77" s="467"/>
      <c r="D77" s="467"/>
      <c r="E77" s="467"/>
      <c r="F77" s="467"/>
      <c r="G77" s="467"/>
      <c r="H77" s="467"/>
      <c r="I77" s="467"/>
      <c r="J77" s="467"/>
      <c r="K77" s="467"/>
      <c r="L77" s="467"/>
      <c r="M77" s="467"/>
      <c r="N77" s="467"/>
      <c r="O77" s="467"/>
      <c r="P77" s="467"/>
      <c r="Q77" s="467"/>
      <c r="R77" s="467"/>
    </row>
    <row r="78" spans="1:18">
      <c r="A78" s="467"/>
      <c r="B78" s="467"/>
      <c r="C78" s="467"/>
      <c r="D78" s="467"/>
      <c r="E78" s="467"/>
      <c r="F78" s="467"/>
      <c r="G78" s="467"/>
      <c r="H78" s="467"/>
      <c r="I78" s="467"/>
      <c r="J78" s="467"/>
      <c r="K78" s="467"/>
      <c r="L78" s="467"/>
      <c r="M78" s="467"/>
      <c r="N78" s="467"/>
      <c r="O78" s="467"/>
      <c r="P78" s="467"/>
      <c r="Q78" s="467"/>
      <c r="R78" s="467"/>
    </row>
    <row r="79" spans="1:18">
      <c r="A79" s="467"/>
      <c r="B79" s="467"/>
      <c r="C79" s="467"/>
      <c r="D79" s="467"/>
      <c r="E79" s="467"/>
      <c r="F79" s="467"/>
      <c r="G79" s="467"/>
      <c r="H79" s="467"/>
      <c r="I79" s="467"/>
      <c r="J79" s="467"/>
      <c r="K79" s="467"/>
      <c r="L79" s="467"/>
      <c r="M79" s="467"/>
      <c r="N79" s="467"/>
      <c r="O79" s="467"/>
      <c r="P79" s="467"/>
      <c r="Q79" s="467"/>
      <c r="R79" s="467"/>
    </row>
    <row r="80" spans="1:18">
      <c r="A80" s="467"/>
      <c r="B80" s="467"/>
      <c r="C80" s="467"/>
      <c r="D80" s="467"/>
      <c r="E80" s="467"/>
      <c r="F80" s="467"/>
      <c r="G80" s="467"/>
      <c r="H80" s="467"/>
      <c r="I80" s="467"/>
      <c r="J80" s="467"/>
      <c r="K80" s="467"/>
      <c r="L80" s="467"/>
      <c r="M80" s="467"/>
      <c r="N80" s="467"/>
      <c r="O80" s="467"/>
      <c r="P80" s="467"/>
      <c r="Q80" s="467"/>
      <c r="R80" s="467"/>
    </row>
    <row r="81" spans="1:18">
      <c r="A81" s="467"/>
      <c r="B81" s="467"/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467"/>
      <c r="N81" s="467"/>
      <c r="O81" s="467"/>
      <c r="P81" s="467"/>
      <c r="Q81" s="467"/>
      <c r="R81" s="467"/>
    </row>
    <row r="82" spans="1:18">
      <c r="A82" s="467"/>
      <c r="B82" s="467"/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7"/>
      <c r="O82" s="467"/>
      <c r="P82" s="467"/>
      <c r="Q82" s="467"/>
      <c r="R82" s="467"/>
    </row>
    <row r="83" spans="1:18">
      <c r="A83" s="467"/>
      <c r="B83" s="467"/>
      <c r="C83" s="467"/>
      <c r="D83" s="467"/>
      <c r="E83" s="467"/>
      <c r="F83" s="467"/>
      <c r="G83" s="467"/>
      <c r="H83" s="467"/>
      <c r="I83" s="467"/>
      <c r="J83" s="467"/>
      <c r="K83" s="467"/>
      <c r="L83" s="467"/>
      <c r="M83" s="467"/>
      <c r="N83" s="467"/>
      <c r="O83" s="467"/>
      <c r="P83" s="467"/>
      <c r="Q83" s="467"/>
      <c r="R83" s="467"/>
    </row>
    <row r="84" spans="1:18">
      <c r="J84" s="462"/>
      <c r="K84" s="462"/>
    </row>
    <row r="85" spans="1:18">
      <c r="J85" s="462"/>
      <c r="K85" s="462"/>
    </row>
    <row r="86" spans="1:18">
      <c r="J86" s="462"/>
      <c r="K86" s="462"/>
    </row>
    <row r="87" spans="1:18">
      <c r="J87" s="462"/>
      <c r="K87" s="462"/>
    </row>
    <row r="88" spans="1:18">
      <c r="J88" s="462"/>
      <c r="K88" s="462"/>
    </row>
    <row r="89" spans="1:18">
      <c r="J89" s="462"/>
      <c r="K89" s="462"/>
    </row>
    <row r="90" spans="1:18">
      <c r="J90" s="462"/>
      <c r="K90" s="462"/>
    </row>
    <row r="91" spans="1:18">
      <c r="J91" s="462"/>
      <c r="K91" s="462"/>
    </row>
    <row r="92" spans="1:18">
      <c r="J92" s="462"/>
      <c r="K92" s="462"/>
    </row>
    <row r="93" spans="1:18">
      <c r="J93" s="462"/>
      <c r="K93" s="462"/>
    </row>
    <row r="94" spans="1:18">
      <c r="J94" s="462"/>
      <c r="K94" s="462"/>
    </row>
    <row r="95" spans="1:18">
      <c r="J95" s="462"/>
      <c r="K95" s="462"/>
    </row>
    <row r="96" spans="1:18">
      <c r="J96" s="462"/>
      <c r="K96" s="462"/>
    </row>
    <row r="97" spans="10:11">
      <c r="J97" s="462"/>
      <c r="K97" s="462"/>
    </row>
    <row r="98" spans="10:11">
      <c r="J98" s="462"/>
      <c r="K98" s="462"/>
    </row>
    <row r="99" spans="10:11">
      <c r="J99" s="462"/>
      <c r="K99" s="462"/>
    </row>
    <row r="100" spans="10:11">
      <c r="J100" s="462"/>
      <c r="K100" s="462"/>
    </row>
    <row r="101" spans="10:11">
      <c r="J101" s="462"/>
      <c r="K101" s="462"/>
    </row>
    <row r="102" spans="10:11">
      <c r="J102" s="462"/>
      <c r="K102" s="462"/>
    </row>
    <row r="103" spans="10:11">
      <c r="J103" s="462"/>
      <c r="K103" s="462"/>
    </row>
    <row r="104" spans="10:11">
      <c r="J104" s="462"/>
      <c r="K104" s="462"/>
    </row>
    <row r="105" spans="10:11">
      <c r="J105" s="462"/>
      <c r="K105" s="462"/>
    </row>
    <row r="106" spans="10:11">
      <c r="J106" s="462"/>
      <c r="K106" s="462"/>
    </row>
    <row r="107" spans="10:11">
      <c r="J107" s="462"/>
      <c r="K107" s="462"/>
    </row>
    <row r="108" spans="10:11">
      <c r="J108" s="462"/>
      <c r="K108" s="462"/>
    </row>
    <row r="109" spans="10:11">
      <c r="J109" s="462"/>
      <c r="K109" s="462"/>
    </row>
    <row r="110" spans="10:11">
      <c r="J110" s="462"/>
      <c r="K110" s="462"/>
    </row>
    <row r="111" spans="10:11">
      <c r="J111" s="462"/>
      <c r="K111" s="462"/>
    </row>
    <row r="112" spans="10:11">
      <c r="J112" s="462"/>
      <c r="K112" s="462"/>
    </row>
    <row r="113" spans="10:11">
      <c r="J113" s="462"/>
      <c r="K113" s="462"/>
    </row>
    <row r="114" spans="10:11">
      <c r="J114" s="462"/>
      <c r="K114" s="462"/>
    </row>
    <row r="115" spans="10:11">
      <c r="J115" s="462"/>
      <c r="K115" s="462"/>
    </row>
    <row r="116" spans="10:11">
      <c r="J116" s="462"/>
      <c r="K116" s="462"/>
    </row>
    <row r="117" spans="10:11">
      <c r="J117" s="462"/>
      <c r="K117" s="462"/>
    </row>
    <row r="118" spans="10:11">
      <c r="J118" s="462"/>
      <c r="K118" s="462"/>
    </row>
    <row r="119" spans="10:11">
      <c r="J119" s="462"/>
      <c r="K119" s="462"/>
    </row>
    <row r="120" spans="10:11">
      <c r="J120" s="462"/>
      <c r="K120" s="462"/>
    </row>
    <row r="121" spans="10:11">
      <c r="J121" s="462"/>
      <c r="K121" s="462"/>
    </row>
    <row r="122" spans="10:11">
      <c r="J122" s="462"/>
      <c r="K122" s="462"/>
    </row>
    <row r="123" spans="10:11">
      <c r="J123" s="462"/>
      <c r="K123" s="462"/>
    </row>
    <row r="124" spans="10:11">
      <c r="J124" s="462"/>
      <c r="K124" s="462"/>
    </row>
    <row r="125" spans="10:11">
      <c r="J125" s="462"/>
      <c r="K125" s="462"/>
    </row>
    <row r="126" spans="10:11">
      <c r="J126" s="462"/>
      <c r="K126" s="462"/>
    </row>
    <row r="127" spans="10:11">
      <c r="J127" s="462"/>
      <c r="K127" s="462"/>
    </row>
    <row r="128" spans="10:11">
      <c r="J128" s="462"/>
      <c r="K128" s="462"/>
    </row>
    <row r="129" spans="10:11">
      <c r="J129" s="462"/>
      <c r="K129" s="462"/>
    </row>
    <row r="130" spans="10:11">
      <c r="J130" s="462"/>
      <c r="K130" s="462"/>
    </row>
    <row r="131" spans="10:11">
      <c r="J131" s="462"/>
      <c r="K131" s="462"/>
    </row>
    <row r="132" spans="10:11">
      <c r="J132" s="462"/>
      <c r="K132" s="462"/>
    </row>
    <row r="133" spans="10:11">
      <c r="J133" s="462"/>
      <c r="K133" s="462"/>
    </row>
    <row r="134" spans="10:11">
      <c r="J134" s="462"/>
      <c r="K134" s="462"/>
    </row>
    <row r="135" spans="10:11">
      <c r="J135" s="462"/>
      <c r="K135" s="462"/>
    </row>
    <row r="136" spans="10:11">
      <c r="J136" s="462"/>
      <c r="K136" s="462"/>
    </row>
    <row r="137" spans="10:11">
      <c r="J137" s="462"/>
      <c r="K137" s="462"/>
    </row>
    <row r="138" spans="10:11">
      <c r="J138" s="462"/>
      <c r="K138" s="462"/>
    </row>
    <row r="139" spans="10:11">
      <c r="J139" s="462"/>
      <c r="K139" s="462"/>
    </row>
    <row r="140" spans="10:11">
      <c r="J140" s="462"/>
      <c r="K140" s="462"/>
    </row>
    <row r="141" spans="10:11">
      <c r="J141" s="462"/>
      <c r="K141" s="462"/>
    </row>
    <row r="142" spans="10:11">
      <c r="J142" s="462"/>
      <c r="K142" s="462"/>
    </row>
    <row r="143" spans="10:11">
      <c r="J143" s="462"/>
      <c r="K143" s="462"/>
    </row>
    <row r="144" spans="10:11">
      <c r="J144" s="462"/>
      <c r="K144" s="462"/>
    </row>
    <row r="145" spans="10:11">
      <c r="J145" s="462"/>
      <c r="K145" s="462"/>
    </row>
    <row r="146" spans="10:11">
      <c r="J146" s="462"/>
      <c r="K146" s="462"/>
    </row>
    <row r="147" spans="10:11">
      <c r="J147" s="462"/>
      <c r="K147" s="462"/>
    </row>
    <row r="148" spans="10:11">
      <c r="J148" s="462"/>
      <c r="K148" s="462"/>
    </row>
    <row r="149" spans="10:11">
      <c r="J149" s="462"/>
      <c r="K149" s="462"/>
    </row>
    <row r="150" spans="10:11">
      <c r="J150" s="462"/>
      <c r="K150" s="462"/>
    </row>
    <row r="151" spans="10:11">
      <c r="J151" s="462"/>
      <c r="K151" s="462"/>
    </row>
    <row r="152" spans="10:11">
      <c r="J152" s="462"/>
      <c r="K152" s="462"/>
    </row>
    <row r="153" spans="10:11">
      <c r="J153" s="462"/>
      <c r="K153" s="462"/>
    </row>
    <row r="154" spans="10:11">
      <c r="J154" s="462"/>
      <c r="K154" s="462"/>
    </row>
    <row r="155" spans="10:11">
      <c r="J155" s="462"/>
      <c r="K155" s="462"/>
    </row>
    <row r="156" spans="10:11">
      <c r="J156" s="462"/>
      <c r="K156" s="462"/>
    </row>
    <row r="157" spans="10:11">
      <c r="J157" s="462"/>
      <c r="K157" s="462"/>
    </row>
    <row r="158" spans="10:11">
      <c r="J158" s="462"/>
      <c r="K158" s="462"/>
    </row>
    <row r="159" spans="10:11">
      <c r="J159" s="462"/>
      <c r="K159" s="462"/>
    </row>
    <row r="160" spans="10:11">
      <c r="J160" s="462"/>
      <c r="K160" s="462"/>
    </row>
    <row r="161" spans="10:11">
      <c r="J161" s="462"/>
      <c r="K161" s="462"/>
    </row>
    <row r="162" spans="10:11">
      <c r="J162" s="462"/>
      <c r="K162" s="462"/>
    </row>
    <row r="163" spans="10:11">
      <c r="J163" s="462"/>
      <c r="K163" s="462"/>
    </row>
    <row r="164" spans="10:11">
      <c r="J164" s="462"/>
      <c r="K164" s="462"/>
    </row>
    <row r="165" spans="10:11">
      <c r="J165" s="462"/>
      <c r="K165" s="462"/>
    </row>
    <row r="166" spans="10:11">
      <c r="J166" s="462"/>
      <c r="K166" s="462"/>
    </row>
    <row r="167" spans="10:11">
      <c r="J167" s="462"/>
      <c r="K167" s="462"/>
    </row>
    <row r="168" spans="10:11">
      <c r="J168" s="462"/>
      <c r="K168" s="462"/>
    </row>
    <row r="169" spans="10:11">
      <c r="J169" s="462"/>
      <c r="K169" s="462"/>
    </row>
    <row r="170" spans="10:11">
      <c r="J170" s="462"/>
      <c r="K170" s="462"/>
    </row>
    <row r="171" spans="10:11">
      <c r="J171" s="462"/>
      <c r="K171" s="462"/>
    </row>
    <row r="172" spans="10:11">
      <c r="J172" s="462"/>
      <c r="K172" s="462"/>
    </row>
    <row r="173" spans="10:11">
      <c r="J173" s="462"/>
      <c r="K173" s="462"/>
    </row>
    <row r="174" spans="10:11">
      <c r="J174" s="462"/>
      <c r="K174" s="462"/>
    </row>
    <row r="175" spans="10:11">
      <c r="J175" s="462"/>
      <c r="K175" s="462"/>
    </row>
    <row r="176" spans="10:11">
      <c r="J176" s="462"/>
      <c r="K176" s="462"/>
    </row>
    <row r="177" spans="10:11">
      <c r="J177" s="462"/>
      <c r="K177" s="462"/>
    </row>
    <row r="178" spans="10:11">
      <c r="J178" s="462"/>
      <c r="K178" s="462"/>
    </row>
    <row r="179" spans="10:11">
      <c r="J179" s="462"/>
      <c r="K179" s="462"/>
    </row>
    <row r="180" spans="10:11">
      <c r="J180" s="462"/>
      <c r="K180" s="462"/>
    </row>
    <row r="181" spans="10:11">
      <c r="J181" s="462"/>
      <c r="K181" s="462"/>
    </row>
    <row r="182" spans="10:11">
      <c r="J182" s="462"/>
      <c r="K182" s="462"/>
    </row>
    <row r="183" spans="10:11">
      <c r="J183" s="462"/>
      <c r="K183" s="462"/>
    </row>
    <row r="184" spans="10:11">
      <c r="J184" s="462"/>
      <c r="K184" s="462"/>
    </row>
    <row r="185" spans="10:11">
      <c r="J185" s="462"/>
      <c r="K185" s="462"/>
    </row>
    <row r="186" spans="10:11">
      <c r="J186" s="462"/>
      <c r="K186" s="462"/>
    </row>
    <row r="187" spans="10:11">
      <c r="J187" s="462"/>
      <c r="K187" s="462"/>
    </row>
    <row r="188" spans="10:11">
      <c r="J188" s="462"/>
      <c r="K188" s="462"/>
    </row>
    <row r="189" spans="10:11">
      <c r="J189" s="462"/>
      <c r="K189" s="462"/>
    </row>
    <row r="190" spans="10:11">
      <c r="J190" s="462"/>
      <c r="K190" s="462"/>
    </row>
    <row r="191" spans="10:11">
      <c r="J191" s="462"/>
      <c r="K191" s="462"/>
    </row>
    <row r="192" spans="10:11">
      <c r="J192" s="462"/>
      <c r="K192" s="462"/>
    </row>
    <row r="193" spans="10:11">
      <c r="J193" s="462"/>
      <c r="K193" s="462"/>
    </row>
    <row r="194" spans="10:11">
      <c r="J194" s="462"/>
      <c r="K194" s="462"/>
    </row>
    <row r="195" spans="10:11">
      <c r="J195" s="462"/>
      <c r="K195" s="462"/>
    </row>
    <row r="196" spans="10:11">
      <c r="J196" s="462"/>
      <c r="K196" s="462"/>
    </row>
    <row r="197" spans="10:11">
      <c r="J197" s="462"/>
      <c r="K197" s="462"/>
    </row>
    <row r="198" spans="10:11">
      <c r="J198" s="462"/>
      <c r="K198" s="462"/>
    </row>
    <row r="199" spans="10:11">
      <c r="J199" s="462"/>
      <c r="K199" s="462"/>
    </row>
    <row r="200" spans="10:11">
      <c r="J200" s="462"/>
      <c r="K200" s="462"/>
    </row>
    <row r="201" spans="10:11">
      <c r="J201" s="462"/>
      <c r="K201" s="462"/>
    </row>
    <row r="202" spans="10:11">
      <c r="J202" s="462"/>
      <c r="K202" s="462"/>
    </row>
    <row r="203" spans="10:11">
      <c r="J203" s="462"/>
      <c r="K203" s="462"/>
    </row>
    <row r="204" spans="10:11">
      <c r="J204" s="462"/>
      <c r="K204" s="462"/>
    </row>
    <row r="205" spans="10:11">
      <c r="J205" s="462"/>
      <c r="K205" s="462"/>
    </row>
    <row r="206" spans="10:11">
      <c r="J206" s="462"/>
      <c r="K206" s="462"/>
    </row>
    <row r="207" spans="10:11">
      <c r="J207" s="462"/>
      <c r="K207" s="462"/>
    </row>
    <row r="208" spans="10:11">
      <c r="J208" s="462"/>
      <c r="K208" s="462"/>
    </row>
    <row r="209" spans="10:11">
      <c r="J209" s="462"/>
      <c r="K209" s="462"/>
    </row>
    <row r="210" spans="10:11">
      <c r="J210" s="462"/>
      <c r="K210" s="462"/>
    </row>
    <row r="211" spans="10:11">
      <c r="J211" s="462"/>
      <c r="K211" s="462"/>
    </row>
    <row r="212" spans="10:11">
      <c r="J212" s="462"/>
      <c r="K212" s="462"/>
    </row>
    <row r="213" spans="10:11">
      <c r="J213" s="462"/>
      <c r="K213" s="462"/>
    </row>
    <row r="214" spans="10:11">
      <c r="J214" s="462"/>
      <c r="K214" s="462"/>
    </row>
    <row r="215" spans="10:11">
      <c r="J215" s="462"/>
      <c r="K215" s="462"/>
    </row>
    <row r="216" spans="10:11">
      <c r="J216" s="462"/>
      <c r="K216" s="462"/>
    </row>
    <row r="217" spans="10:11">
      <c r="J217" s="462"/>
      <c r="K217" s="462"/>
    </row>
    <row r="218" spans="10:11">
      <c r="J218" s="462"/>
      <c r="K218" s="462"/>
    </row>
    <row r="219" spans="10:11">
      <c r="J219" s="462"/>
      <c r="K219" s="462"/>
    </row>
    <row r="220" spans="10:11">
      <c r="J220" s="462"/>
      <c r="K220" s="462"/>
    </row>
    <row r="221" spans="10:11">
      <c r="J221" s="462"/>
      <c r="K221" s="462"/>
    </row>
    <row r="222" spans="10:11">
      <c r="J222" s="462"/>
      <c r="K222" s="462"/>
    </row>
    <row r="223" spans="10:11">
      <c r="J223" s="462"/>
      <c r="K223" s="462"/>
    </row>
    <row r="224" spans="10:11">
      <c r="J224" s="462"/>
      <c r="K224" s="462"/>
    </row>
    <row r="225" spans="10:11">
      <c r="J225" s="462"/>
      <c r="K225" s="462"/>
    </row>
    <row r="226" spans="10:11">
      <c r="J226" s="462"/>
      <c r="K226" s="462"/>
    </row>
    <row r="227" spans="10:11">
      <c r="J227" s="462"/>
      <c r="K227" s="462"/>
    </row>
    <row r="228" spans="10:11">
      <c r="J228" s="462"/>
      <c r="K228" s="462"/>
    </row>
    <row r="229" spans="10:11">
      <c r="J229" s="462"/>
      <c r="K229" s="462"/>
    </row>
    <row r="230" spans="10:11">
      <c r="J230" s="462"/>
      <c r="K230" s="462"/>
    </row>
    <row r="231" spans="10:11">
      <c r="J231" s="462"/>
      <c r="K231" s="462"/>
    </row>
    <row r="232" spans="10:11">
      <c r="J232" s="462"/>
      <c r="K232" s="462"/>
    </row>
    <row r="233" spans="10:11">
      <c r="J233" s="462"/>
      <c r="K233" s="462"/>
    </row>
    <row r="234" spans="10:11">
      <c r="J234" s="462"/>
      <c r="K234" s="462"/>
    </row>
    <row r="235" spans="10:11">
      <c r="J235" s="462"/>
      <c r="K235" s="462"/>
    </row>
    <row r="236" spans="10:11">
      <c r="J236" s="462"/>
      <c r="K236" s="462"/>
    </row>
    <row r="237" spans="10:11">
      <c r="J237" s="462"/>
      <c r="K237" s="462"/>
    </row>
    <row r="238" spans="10:11">
      <c r="J238" s="462"/>
      <c r="K238" s="462"/>
    </row>
    <row r="239" spans="10:11">
      <c r="J239" s="462"/>
      <c r="K239" s="462"/>
    </row>
    <row r="240" spans="10:11">
      <c r="J240" s="462"/>
      <c r="K240" s="462"/>
    </row>
    <row r="241" spans="10:11">
      <c r="J241" s="462"/>
      <c r="K241" s="462"/>
    </row>
    <row r="242" spans="10:11">
      <c r="J242" s="462"/>
      <c r="K242" s="462"/>
    </row>
    <row r="243" spans="10:11">
      <c r="J243" s="462"/>
      <c r="K243" s="462"/>
    </row>
    <row r="244" spans="10:11">
      <c r="J244" s="462"/>
      <c r="K244" s="462"/>
    </row>
    <row r="245" spans="10:11">
      <c r="J245" s="462"/>
      <c r="K245" s="462"/>
    </row>
    <row r="246" spans="10:11">
      <c r="J246" s="462"/>
      <c r="K246" s="462"/>
    </row>
    <row r="247" spans="10:11">
      <c r="J247" s="462"/>
      <c r="K247" s="462"/>
    </row>
    <row r="248" spans="10:11">
      <c r="J248" s="462"/>
      <c r="K248" s="462"/>
    </row>
    <row r="249" spans="10:11">
      <c r="J249" s="462"/>
      <c r="K249" s="462"/>
    </row>
    <row r="250" spans="10:11">
      <c r="J250" s="462"/>
      <c r="K250" s="462"/>
    </row>
    <row r="251" spans="10:11">
      <c r="J251" s="462"/>
      <c r="K251" s="462"/>
    </row>
    <row r="252" spans="10:11">
      <c r="J252" s="462"/>
      <c r="K252" s="462"/>
    </row>
    <row r="253" spans="10:11">
      <c r="J253" s="462"/>
      <c r="K253" s="462"/>
    </row>
    <row r="254" spans="10:11">
      <c r="J254" s="462"/>
      <c r="K254" s="462"/>
    </row>
    <row r="255" spans="10:11">
      <c r="J255" s="462"/>
      <c r="K255" s="462"/>
    </row>
    <row r="256" spans="10:11">
      <c r="J256" s="462"/>
      <c r="K256" s="462"/>
    </row>
    <row r="257" spans="10:11">
      <c r="J257" s="462"/>
      <c r="K257" s="462"/>
    </row>
    <row r="258" spans="10:11">
      <c r="J258" s="462"/>
      <c r="K258" s="462"/>
    </row>
    <row r="259" spans="10:11">
      <c r="J259" s="462"/>
      <c r="K259" s="462"/>
    </row>
    <row r="260" spans="10:11">
      <c r="J260" s="462"/>
      <c r="K260" s="462"/>
    </row>
    <row r="261" spans="10:11">
      <c r="J261" s="462"/>
      <c r="K261" s="462"/>
    </row>
    <row r="262" spans="10:11">
      <c r="J262" s="462"/>
      <c r="K262" s="462"/>
    </row>
    <row r="263" spans="10:11">
      <c r="J263" s="462"/>
      <c r="K263" s="462"/>
    </row>
    <row r="264" spans="10:11">
      <c r="J264" s="462"/>
      <c r="K264" s="462"/>
    </row>
    <row r="265" spans="10:11">
      <c r="J265" s="462"/>
      <c r="K265" s="462"/>
    </row>
    <row r="266" spans="10:11">
      <c r="J266" s="462"/>
      <c r="K266" s="462"/>
    </row>
    <row r="267" spans="10:11">
      <c r="J267" s="462"/>
      <c r="K267" s="462"/>
    </row>
    <row r="268" spans="10:11">
      <c r="J268" s="462"/>
      <c r="K268" s="462"/>
    </row>
    <row r="269" spans="10:11">
      <c r="J269" s="462"/>
      <c r="K269" s="462"/>
    </row>
    <row r="270" spans="10:11">
      <c r="J270" s="462"/>
      <c r="K270" s="462"/>
    </row>
    <row r="271" spans="10:11">
      <c r="J271" s="462"/>
      <c r="K271" s="462"/>
    </row>
    <row r="272" spans="10:11">
      <c r="J272" s="462"/>
      <c r="K272" s="462"/>
    </row>
    <row r="273" spans="10:11">
      <c r="J273" s="462"/>
      <c r="K273" s="462"/>
    </row>
    <row r="274" spans="10:11">
      <c r="J274" s="462"/>
      <c r="K274" s="462"/>
    </row>
    <row r="275" spans="10:11">
      <c r="J275" s="462"/>
      <c r="K275" s="462"/>
    </row>
    <row r="276" spans="10:11">
      <c r="J276" s="462"/>
      <c r="K276" s="462"/>
    </row>
    <row r="277" spans="10:11">
      <c r="J277" s="462"/>
      <c r="K277" s="462"/>
    </row>
    <row r="278" spans="10:11">
      <c r="J278" s="462"/>
      <c r="K278" s="462"/>
    </row>
    <row r="279" spans="10:11">
      <c r="J279" s="462"/>
      <c r="K279" s="462"/>
    </row>
    <row r="280" spans="10:11">
      <c r="J280" s="462"/>
      <c r="K280" s="462"/>
    </row>
    <row r="281" spans="10:11">
      <c r="J281" s="462"/>
      <c r="K281" s="462"/>
    </row>
    <row r="282" spans="10:11">
      <c r="J282" s="462"/>
      <c r="K282" s="462"/>
    </row>
    <row r="283" spans="10:11">
      <c r="J283" s="462"/>
      <c r="K283" s="462"/>
    </row>
    <row r="284" spans="10:11">
      <c r="J284" s="462"/>
      <c r="K284" s="462"/>
    </row>
    <row r="285" spans="10:11">
      <c r="J285" s="462"/>
      <c r="K285" s="462"/>
    </row>
    <row r="286" spans="10:11">
      <c r="J286" s="462"/>
      <c r="K286" s="462"/>
    </row>
    <row r="287" spans="10:11">
      <c r="J287" s="462"/>
      <c r="K287" s="462"/>
    </row>
    <row r="288" spans="10:11">
      <c r="J288" s="462"/>
      <c r="K288" s="462"/>
    </row>
    <row r="289" spans="10:11">
      <c r="J289" s="462"/>
      <c r="K289" s="462"/>
    </row>
    <row r="290" spans="10:11">
      <c r="J290" s="462"/>
      <c r="K290" s="462"/>
    </row>
    <row r="291" spans="10:11">
      <c r="J291" s="462"/>
      <c r="K291" s="462"/>
    </row>
    <row r="292" spans="10:11">
      <c r="J292" s="462"/>
      <c r="K292" s="462"/>
    </row>
    <row r="293" spans="10:11">
      <c r="J293" s="462"/>
      <c r="K293" s="462"/>
    </row>
    <row r="294" spans="10:11">
      <c r="J294" s="462"/>
      <c r="K294" s="462"/>
    </row>
    <row r="295" spans="10:11">
      <c r="J295" s="462"/>
      <c r="K295" s="462"/>
    </row>
    <row r="296" spans="10:11">
      <c r="J296" s="462"/>
      <c r="K296" s="462"/>
    </row>
    <row r="297" spans="10:11">
      <c r="J297" s="462"/>
      <c r="K297" s="462"/>
    </row>
    <row r="298" spans="10:11">
      <c r="J298" s="462"/>
      <c r="K298" s="462"/>
    </row>
    <row r="299" spans="10:11">
      <c r="J299" s="462"/>
      <c r="K299" s="462"/>
    </row>
    <row r="300" spans="10:11">
      <c r="J300" s="462"/>
      <c r="K300" s="462"/>
    </row>
    <row r="301" spans="10:11">
      <c r="J301" s="462"/>
      <c r="K301" s="462"/>
    </row>
    <row r="302" spans="10:11">
      <c r="J302" s="462"/>
      <c r="K302" s="462"/>
    </row>
    <row r="303" spans="10:11">
      <c r="J303" s="462"/>
      <c r="K303" s="462"/>
    </row>
    <row r="304" spans="10:11">
      <c r="J304" s="462"/>
      <c r="K304" s="462"/>
    </row>
    <row r="305" spans="10:11">
      <c r="J305" s="462"/>
      <c r="K305" s="462"/>
    </row>
    <row r="306" spans="10:11">
      <c r="J306" s="462"/>
      <c r="K306" s="462"/>
    </row>
    <row r="307" spans="10:11">
      <c r="J307" s="462"/>
      <c r="K307" s="462"/>
    </row>
    <row r="308" spans="10:11">
      <c r="J308" s="462"/>
      <c r="K308" s="462"/>
    </row>
    <row r="309" spans="10:11">
      <c r="J309" s="462"/>
      <c r="K309" s="462"/>
    </row>
    <row r="310" spans="10:11">
      <c r="J310" s="462"/>
      <c r="K310" s="462"/>
    </row>
    <row r="311" spans="10:11">
      <c r="J311" s="462"/>
      <c r="K311" s="462"/>
    </row>
    <row r="312" spans="10:11">
      <c r="J312" s="462"/>
      <c r="K312" s="462"/>
    </row>
    <row r="313" spans="10:11">
      <c r="J313" s="462"/>
      <c r="K313" s="462"/>
    </row>
    <row r="314" spans="10:11">
      <c r="J314" s="462"/>
      <c r="K314" s="462"/>
    </row>
    <row r="315" spans="10:11">
      <c r="J315" s="462"/>
      <c r="K315" s="462"/>
    </row>
    <row r="316" spans="10:11">
      <c r="J316" s="462"/>
      <c r="K316" s="462"/>
    </row>
    <row r="317" spans="10:11">
      <c r="J317" s="462"/>
      <c r="K317" s="462"/>
    </row>
    <row r="318" spans="10:11">
      <c r="J318" s="462"/>
      <c r="K318" s="462"/>
    </row>
    <row r="319" spans="10:11">
      <c r="J319" s="462"/>
      <c r="K319" s="462"/>
    </row>
    <row r="320" spans="10:11">
      <c r="J320" s="462"/>
      <c r="K320" s="462"/>
    </row>
    <row r="321" spans="10:11">
      <c r="J321" s="462"/>
      <c r="K321" s="462"/>
    </row>
    <row r="322" spans="10:11">
      <c r="J322" s="462"/>
      <c r="K322" s="462"/>
    </row>
    <row r="323" spans="10:11">
      <c r="J323" s="462"/>
      <c r="K323" s="462"/>
    </row>
    <row r="324" spans="10:11">
      <c r="J324" s="462"/>
      <c r="K324" s="462"/>
    </row>
    <row r="325" spans="10:11">
      <c r="J325" s="462"/>
      <c r="K325" s="462"/>
    </row>
    <row r="326" spans="10:11">
      <c r="J326" s="462"/>
      <c r="K326" s="462"/>
    </row>
    <row r="327" spans="10:11">
      <c r="J327" s="462"/>
      <c r="K327" s="462"/>
    </row>
    <row r="328" spans="10:11">
      <c r="J328" s="462"/>
      <c r="K328" s="462"/>
    </row>
    <row r="329" spans="10:11">
      <c r="J329" s="462"/>
      <c r="K329" s="462"/>
    </row>
    <row r="330" spans="10:11">
      <c r="J330" s="462"/>
      <c r="K330" s="462"/>
    </row>
    <row r="331" spans="10:11">
      <c r="J331" s="462"/>
      <c r="K331" s="462"/>
    </row>
    <row r="332" spans="10:11">
      <c r="J332" s="462"/>
      <c r="K332" s="462"/>
    </row>
    <row r="333" spans="10:11">
      <c r="J333" s="462"/>
      <c r="K333" s="462"/>
    </row>
    <row r="334" spans="10:11">
      <c r="J334" s="462"/>
      <c r="K334" s="462"/>
    </row>
    <row r="335" spans="10:11">
      <c r="J335" s="462"/>
      <c r="K335" s="462"/>
    </row>
    <row r="336" spans="10:11">
      <c r="J336" s="462"/>
      <c r="K336" s="462"/>
    </row>
    <row r="337" spans="10:11">
      <c r="J337" s="462"/>
      <c r="K337" s="462"/>
    </row>
    <row r="338" spans="10:11">
      <c r="J338" s="462"/>
      <c r="K338" s="462"/>
    </row>
    <row r="339" spans="10:11">
      <c r="J339" s="462"/>
      <c r="K339" s="462"/>
    </row>
    <row r="340" spans="10:11">
      <c r="J340" s="462"/>
      <c r="K340" s="462"/>
    </row>
    <row r="341" spans="10:11">
      <c r="J341" s="462"/>
      <c r="K341" s="462"/>
    </row>
    <row r="342" spans="10:11">
      <c r="J342" s="462"/>
      <c r="K342" s="462"/>
    </row>
    <row r="343" spans="10:11">
      <c r="J343" s="462"/>
      <c r="K343" s="462"/>
    </row>
    <row r="344" spans="10:11">
      <c r="J344" s="462"/>
      <c r="K344" s="462"/>
    </row>
    <row r="345" spans="10:11">
      <c r="J345" s="462"/>
      <c r="K345" s="462"/>
    </row>
    <row r="346" spans="10:11">
      <c r="J346" s="462"/>
      <c r="K346" s="462"/>
    </row>
    <row r="347" spans="10:11">
      <c r="J347" s="462"/>
      <c r="K347" s="462"/>
    </row>
    <row r="348" spans="10:11">
      <c r="J348" s="462"/>
      <c r="K348" s="462"/>
    </row>
    <row r="349" spans="10:11">
      <c r="J349" s="462"/>
      <c r="K349" s="462"/>
    </row>
    <row r="350" spans="10:11">
      <c r="J350" s="462"/>
      <c r="K350" s="462"/>
    </row>
    <row r="351" spans="10:11">
      <c r="J351" s="462"/>
      <c r="K351" s="462"/>
    </row>
    <row r="352" spans="10:11">
      <c r="J352" s="462"/>
      <c r="K352" s="462"/>
    </row>
    <row r="353" spans="10:11">
      <c r="J353" s="462"/>
      <c r="K353" s="462"/>
    </row>
    <row r="354" spans="10:11">
      <c r="J354" s="462"/>
      <c r="K354" s="462"/>
    </row>
    <row r="355" spans="10:11">
      <c r="J355" s="462"/>
      <c r="K355" s="462"/>
    </row>
    <row r="356" spans="10:11">
      <c r="J356" s="462"/>
      <c r="K356" s="462"/>
    </row>
    <row r="357" spans="10:11">
      <c r="J357" s="462"/>
      <c r="K357" s="462"/>
    </row>
    <row r="358" spans="10:11">
      <c r="J358" s="462"/>
      <c r="K358" s="462"/>
    </row>
    <row r="359" spans="10:11">
      <c r="J359" s="462"/>
      <c r="K359" s="462"/>
    </row>
    <row r="360" spans="10:11">
      <c r="J360" s="462"/>
      <c r="K360" s="462"/>
    </row>
    <row r="361" spans="10:11">
      <c r="J361" s="462"/>
      <c r="K361" s="462"/>
    </row>
    <row r="362" spans="10:11">
      <c r="J362" s="462"/>
      <c r="K362" s="462"/>
    </row>
    <row r="363" spans="10:11">
      <c r="J363" s="462"/>
      <c r="K363" s="462"/>
    </row>
    <row r="364" spans="10:11">
      <c r="J364" s="462"/>
      <c r="K364" s="462"/>
    </row>
    <row r="365" spans="10:11">
      <c r="J365" s="462"/>
      <c r="K365" s="462"/>
    </row>
    <row r="366" spans="10:11">
      <c r="J366" s="462"/>
      <c r="K366" s="462"/>
    </row>
    <row r="367" spans="10:11">
      <c r="J367" s="462"/>
      <c r="K367" s="462"/>
    </row>
    <row r="368" spans="10:11">
      <c r="J368" s="462"/>
      <c r="K368" s="462"/>
    </row>
    <row r="369" spans="10:11">
      <c r="J369" s="462"/>
      <c r="K369" s="462"/>
    </row>
    <row r="370" spans="10:11">
      <c r="J370" s="462"/>
      <c r="K370" s="462"/>
    </row>
    <row r="371" spans="10:11">
      <c r="J371" s="462"/>
      <c r="K371" s="462"/>
    </row>
    <row r="372" spans="10:11">
      <c r="J372" s="462"/>
      <c r="K372" s="462"/>
    </row>
    <row r="373" spans="10:11">
      <c r="J373" s="462"/>
      <c r="K373" s="462"/>
    </row>
    <row r="374" spans="10:11">
      <c r="J374" s="462"/>
      <c r="K374" s="462"/>
    </row>
    <row r="375" spans="10:11">
      <c r="J375" s="462"/>
      <c r="K375" s="462"/>
    </row>
    <row r="376" spans="10:11">
      <c r="J376" s="462"/>
      <c r="K376" s="462"/>
    </row>
    <row r="377" spans="10:11">
      <c r="J377" s="462"/>
      <c r="K377" s="462"/>
    </row>
    <row r="378" spans="10:11">
      <c r="J378" s="462"/>
      <c r="K378" s="462"/>
    </row>
    <row r="379" spans="10:11">
      <c r="J379" s="462"/>
      <c r="K379" s="462"/>
    </row>
    <row r="380" spans="10:11">
      <c r="J380" s="462"/>
      <c r="K380" s="462"/>
    </row>
    <row r="381" spans="10:11">
      <c r="J381" s="462"/>
      <c r="K381" s="462"/>
    </row>
    <row r="382" spans="10:11">
      <c r="J382" s="462"/>
      <c r="K382" s="462"/>
    </row>
    <row r="383" spans="10:11">
      <c r="J383" s="462"/>
      <c r="K383" s="462"/>
    </row>
    <row r="384" spans="10:11">
      <c r="J384" s="462"/>
      <c r="K384" s="462"/>
    </row>
    <row r="385" spans="10:11">
      <c r="J385" s="462"/>
      <c r="K385" s="462"/>
    </row>
    <row r="386" spans="10:11">
      <c r="J386" s="462"/>
      <c r="K386" s="462"/>
    </row>
    <row r="387" spans="10:11">
      <c r="J387" s="462"/>
      <c r="K387" s="462"/>
    </row>
    <row r="388" spans="10:11">
      <c r="J388" s="462"/>
      <c r="K388" s="462"/>
    </row>
    <row r="389" spans="10:11">
      <c r="J389" s="462"/>
      <c r="K389" s="462"/>
    </row>
    <row r="390" spans="10:11">
      <c r="J390" s="462"/>
      <c r="K390" s="462"/>
    </row>
    <row r="391" spans="10:11">
      <c r="J391" s="462"/>
      <c r="K391" s="462"/>
    </row>
    <row r="392" spans="10:11">
      <c r="J392" s="462"/>
      <c r="K392" s="462"/>
    </row>
    <row r="393" spans="10:11">
      <c r="J393" s="462"/>
      <c r="K393" s="462"/>
    </row>
    <row r="394" spans="10:11">
      <c r="J394" s="462"/>
      <c r="K394" s="462"/>
    </row>
    <row r="395" spans="10:11">
      <c r="J395" s="462"/>
      <c r="K395" s="462"/>
    </row>
    <row r="396" spans="10:11">
      <c r="J396" s="462"/>
      <c r="K396" s="462"/>
    </row>
    <row r="397" spans="10:11">
      <c r="J397" s="462"/>
      <c r="K397" s="462"/>
    </row>
    <row r="398" spans="10:11">
      <c r="J398" s="462"/>
      <c r="K398" s="462"/>
    </row>
    <row r="399" spans="10:11">
      <c r="J399" s="462"/>
      <c r="K399" s="462"/>
    </row>
    <row r="400" spans="10:11">
      <c r="J400" s="462"/>
      <c r="K400" s="462"/>
    </row>
    <row r="401" spans="10:11">
      <c r="J401" s="462"/>
      <c r="K401" s="462"/>
    </row>
    <row r="402" spans="10:11">
      <c r="J402" s="462"/>
      <c r="K402" s="462"/>
    </row>
    <row r="403" spans="10:11">
      <c r="J403" s="462"/>
      <c r="K403" s="462"/>
    </row>
    <row r="404" spans="10:11">
      <c r="J404" s="462"/>
      <c r="K404" s="462"/>
    </row>
    <row r="405" spans="10:11">
      <c r="J405" s="462"/>
      <c r="K405" s="462"/>
    </row>
    <row r="406" spans="10:11">
      <c r="J406" s="462"/>
      <c r="K406" s="462"/>
    </row>
    <row r="407" spans="10:11">
      <c r="J407" s="462"/>
      <c r="K407" s="462"/>
    </row>
    <row r="408" spans="10:11">
      <c r="J408" s="462"/>
      <c r="K408" s="462"/>
    </row>
    <row r="409" spans="10:11">
      <c r="J409" s="462"/>
      <c r="K409" s="462"/>
    </row>
    <row r="410" spans="10:11">
      <c r="J410" s="462"/>
      <c r="K410" s="462"/>
    </row>
    <row r="411" spans="10:11">
      <c r="J411" s="462"/>
      <c r="K411" s="462"/>
    </row>
    <row r="412" spans="10:11">
      <c r="J412" s="462"/>
      <c r="K412" s="462"/>
    </row>
    <row r="413" spans="10:11">
      <c r="J413" s="462"/>
      <c r="K413" s="462"/>
    </row>
    <row r="414" spans="10:11">
      <c r="J414" s="462"/>
      <c r="K414" s="462"/>
    </row>
    <row r="415" spans="10:11">
      <c r="J415" s="462"/>
      <c r="K415" s="462"/>
    </row>
    <row r="416" spans="10:11">
      <c r="J416" s="462"/>
      <c r="K416" s="462"/>
    </row>
    <row r="417" spans="10:11">
      <c r="J417" s="462"/>
      <c r="K417" s="462"/>
    </row>
    <row r="418" spans="10:11">
      <c r="J418" s="462"/>
      <c r="K418" s="462"/>
    </row>
    <row r="419" spans="10:11">
      <c r="J419" s="462"/>
      <c r="K419" s="462"/>
    </row>
    <row r="420" spans="10:11">
      <c r="J420" s="462"/>
      <c r="K420" s="462"/>
    </row>
    <row r="421" spans="10:11">
      <c r="J421" s="462"/>
      <c r="K421" s="462"/>
    </row>
    <row r="422" spans="10:11">
      <c r="J422" s="462"/>
      <c r="K422" s="462"/>
    </row>
    <row r="423" spans="10:11">
      <c r="J423" s="462"/>
      <c r="K423" s="462"/>
    </row>
    <row r="424" spans="10:11">
      <c r="J424" s="462"/>
      <c r="K424" s="462"/>
    </row>
    <row r="425" spans="10:11">
      <c r="J425" s="462"/>
      <c r="K425" s="462"/>
    </row>
    <row r="426" spans="10:11">
      <c r="J426" s="462"/>
      <c r="K426" s="462"/>
    </row>
    <row r="427" spans="10:11">
      <c r="J427" s="462"/>
      <c r="K427" s="462"/>
    </row>
    <row r="428" spans="10:11">
      <c r="J428" s="462"/>
      <c r="K428" s="462"/>
    </row>
    <row r="429" spans="10:11">
      <c r="J429" s="462"/>
      <c r="K429" s="462"/>
    </row>
    <row r="430" spans="10:11">
      <c r="J430" s="462"/>
      <c r="K430" s="462"/>
    </row>
    <row r="431" spans="10:11">
      <c r="J431" s="462"/>
      <c r="K431" s="462"/>
    </row>
    <row r="432" spans="10:11">
      <c r="J432" s="462"/>
      <c r="K432" s="462"/>
    </row>
    <row r="433" spans="10:11">
      <c r="J433" s="462"/>
      <c r="K433" s="462"/>
    </row>
    <row r="434" spans="10:11">
      <c r="J434" s="462"/>
      <c r="K434" s="462"/>
    </row>
    <row r="435" spans="10:11">
      <c r="J435" s="462"/>
      <c r="K435" s="462"/>
    </row>
    <row r="436" spans="10:11">
      <c r="J436" s="462"/>
      <c r="K436" s="462"/>
    </row>
    <row r="437" spans="10:11">
      <c r="J437" s="462"/>
      <c r="K437" s="462"/>
    </row>
    <row r="438" spans="10:11">
      <c r="J438" s="462"/>
      <c r="K438" s="462"/>
    </row>
    <row r="439" spans="10:11">
      <c r="J439" s="462"/>
      <c r="K439" s="462"/>
    </row>
    <row r="440" spans="10:11">
      <c r="J440" s="462"/>
      <c r="K440" s="462"/>
    </row>
    <row r="441" spans="10:11">
      <c r="J441" s="462"/>
      <c r="K441" s="462"/>
    </row>
    <row r="442" spans="10:11">
      <c r="J442" s="462"/>
      <c r="K442" s="462"/>
    </row>
    <row r="443" spans="10:11">
      <c r="J443" s="462"/>
      <c r="K443" s="462"/>
    </row>
    <row r="444" spans="10:11">
      <c r="J444" s="462"/>
      <c r="K444" s="462"/>
    </row>
    <row r="445" spans="10:11">
      <c r="J445" s="462"/>
      <c r="K445" s="462"/>
    </row>
    <row r="446" spans="10:11">
      <c r="J446" s="462"/>
      <c r="K446" s="462"/>
    </row>
    <row r="447" spans="10:11">
      <c r="J447" s="462"/>
      <c r="K447" s="462"/>
    </row>
    <row r="448" spans="10:11">
      <c r="J448" s="462"/>
      <c r="K448" s="462"/>
    </row>
    <row r="449" spans="10:11">
      <c r="J449" s="462"/>
      <c r="K449" s="462"/>
    </row>
    <row r="450" spans="10:11">
      <c r="J450" s="462"/>
      <c r="K450" s="462"/>
    </row>
    <row r="451" spans="10:11">
      <c r="J451" s="462"/>
      <c r="K451" s="462"/>
    </row>
    <row r="452" spans="10:11">
      <c r="J452" s="462"/>
      <c r="K452" s="462"/>
    </row>
    <row r="453" spans="10:11">
      <c r="J453" s="462"/>
      <c r="K453" s="462"/>
    </row>
    <row r="454" spans="10:11">
      <c r="J454" s="462"/>
      <c r="K454" s="462"/>
    </row>
    <row r="455" spans="10:11">
      <c r="J455" s="462"/>
      <c r="K455" s="462"/>
    </row>
    <row r="456" spans="10:11">
      <c r="J456" s="462"/>
      <c r="K456" s="462"/>
    </row>
    <row r="457" spans="10:11">
      <c r="J457" s="462"/>
      <c r="K457" s="462"/>
    </row>
    <row r="458" spans="10:11">
      <c r="J458" s="462"/>
      <c r="K458" s="462"/>
    </row>
    <row r="459" spans="10:11">
      <c r="J459" s="462"/>
      <c r="K459" s="462"/>
    </row>
    <row r="460" spans="10:11">
      <c r="J460" s="462"/>
      <c r="K460" s="462"/>
    </row>
    <row r="461" spans="10:11">
      <c r="J461" s="462"/>
      <c r="K461" s="462"/>
    </row>
    <row r="462" spans="10:11">
      <c r="J462" s="462"/>
      <c r="K462" s="462"/>
    </row>
    <row r="463" spans="10:11">
      <c r="J463" s="462"/>
      <c r="K463" s="462"/>
    </row>
    <row r="464" spans="10:11">
      <c r="J464" s="462"/>
      <c r="K464" s="462"/>
    </row>
    <row r="465" spans="10:11">
      <c r="J465" s="462"/>
      <c r="K465" s="462"/>
    </row>
    <row r="466" spans="10:11">
      <c r="J466" s="462"/>
      <c r="K466" s="462"/>
    </row>
    <row r="467" spans="10:11">
      <c r="J467" s="462"/>
      <c r="K467" s="462"/>
    </row>
    <row r="468" spans="10:11">
      <c r="J468" s="462"/>
      <c r="K468" s="462"/>
    </row>
    <row r="469" spans="10:11">
      <c r="J469" s="462"/>
      <c r="K469" s="462"/>
    </row>
    <row r="470" spans="10:11">
      <c r="J470" s="462"/>
      <c r="K470" s="462"/>
    </row>
    <row r="471" spans="10:11">
      <c r="J471" s="462"/>
      <c r="K471" s="462"/>
    </row>
    <row r="472" spans="10:11">
      <c r="J472" s="462"/>
      <c r="K472" s="462"/>
    </row>
    <row r="473" spans="10:11">
      <c r="J473" s="462"/>
      <c r="K473" s="462"/>
    </row>
    <row r="474" spans="10:11">
      <c r="J474" s="462"/>
      <c r="K474" s="462"/>
    </row>
    <row r="475" spans="10:11">
      <c r="J475" s="462"/>
      <c r="K475" s="462"/>
    </row>
    <row r="476" spans="10:11">
      <c r="J476" s="462"/>
      <c r="K476" s="462"/>
    </row>
    <row r="477" spans="10:11">
      <c r="J477" s="462"/>
      <c r="K477" s="462"/>
    </row>
    <row r="478" spans="10:11">
      <c r="J478" s="462"/>
      <c r="K478" s="462"/>
    </row>
    <row r="479" spans="10:11">
      <c r="J479" s="462"/>
      <c r="K479" s="462"/>
    </row>
    <row r="480" spans="10:11">
      <c r="J480" s="462"/>
      <c r="K480" s="462"/>
    </row>
    <row r="481" spans="10:11">
      <c r="J481" s="462"/>
      <c r="K481" s="462"/>
    </row>
    <row r="482" spans="10:11">
      <c r="J482" s="462"/>
      <c r="K482" s="462"/>
    </row>
    <row r="483" spans="10:11">
      <c r="J483" s="462"/>
      <c r="K483" s="462"/>
    </row>
    <row r="484" spans="10:11">
      <c r="J484" s="462"/>
      <c r="K484" s="462"/>
    </row>
    <row r="485" spans="10:11">
      <c r="J485" s="462"/>
      <c r="K485" s="462"/>
    </row>
    <row r="486" spans="10:11">
      <c r="J486" s="462"/>
      <c r="K486" s="462"/>
    </row>
    <row r="487" spans="10:11">
      <c r="J487" s="462"/>
      <c r="K487" s="462"/>
    </row>
    <row r="488" spans="10:11">
      <c r="J488" s="462"/>
      <c r="K488" s="462"/>
    </row>
    <row r="489" spans="10:11">
      <c r="J489" s="462"/>
      <c r="K489" s="462"/>
    </row>
    <row r="490" spans="10:11">
      <c r="J490" s="462"/>
      <c r="K490" s="462"/>
    </row>
    <row r="491" spans="10:11">
      <c r="J491" s="462"/>
      <c r="K491" s="462"/>
    </row>
    <row r="492" spans="10:11">
      <c r="J492" s="462"/>
      <c r="K492" s="462"/>
    </row>
    <row r="493" spans="10:11">
      <c r="J493" s="462"/>
      <c r="K493" s="462"/>
    </row>
    <row r="494" spans="10:11">
      <c r="J494" s="462"/>
      <c r="K494" s="462"/>
    </row>
    <row r="495" spans="10:11">
      <c r="J495" s="462"/>
      <c r="K495" s="462"/>
    </row>
    <row r="496" spans="10:11">
      <c r="J496" s="462"/>
      <c r="K496" s="462"/>
    </row>
    <row r="497" spans="10:11">
      <c r="J497" s="462"/>
      <c r="K497" s="462"/>
    </row>
    <row r="498" spans="10:11">
      <c r="J498" s="462"/>
      <c r="K498" s="462"/>
    </row>
    <row r="499" spans="10:11">
      <c r="J499" s="462"/>
      <c r="K499" s="462"/>
    </row>
    <row r="500" spans="10:11">
      <c r="J500" s="462"/>
      <c r="K500" s="462"/>
    </row>
    <row r="501" spans="10:11">
      <c r="J501" s="462"/>
      <c r="K501" s="462"/>
    </row>
    <row r="502" spans="10:11">
      <c r="J502" s="462"/>
      <c r="K502" s="462"/>
    </row>
    <row r="503" spans="10:11">
      <c r="J503" s="462"/>
      <c r="K503" s="462"/>
    </row>
    <row r="504" spans="10:11">
      <c r="J504" s="462"/>
      <c r="K504" s="462"/>
    </row>
    <row r="505" spans="10:11">
      <c r="J505" s="462"/>
      <c r="K505" s="462"/>
    </row>
    <row r="506" spans="10:11">
      <c r="J506" s="462"/>
      <c r="K506" s="462"/>
    </row>
    <row r="507" spans="10:11">
      <c r="J507" s="462"/>
      <c r="K507" s="462"/>
    </row>
    <row r="508" spans="10:11">
      <c r="J508" s="462"/>
      <c r="K508" s="462"/>
    </row>
    <row r="509" spans="10:11">
      <c r="J509" s="462"/>
      <c r="K509" s="462"/>
    </row>
    <row r="510" spans="10:11">
      <c r="J510" s="462"/>
      <c r="K510" s="462"/>
    </row>
    <row r="511" spans="10:11">
      <c r="J511" s="462"/>
      <c r="K511" s="462"/>
    </row>
    <row r="512" spans="10:11">
      <c r="J512" s="462"/>
      <c r="K512" s="462"/>
    </row>
    <row r="513" spans="10:11">
      <c r="J513" s="462"/>
      <c r="K513" s="462"/>
    </row>
    <row r="514" spans="10:11">
      <c r="J514" s="462"/>
      <c r="K514" s="462"/>
    </row>
    <row r="515" spans="10:11">
      <c r="J515" s="462"/>
      <c r="K515" s="462"/>
    </row>
    <row r="516" spans="10:11">
      <c r="J516" s="462"/>
      <c r="K516" s="462"/>
    </row>
    <row r="517" spans="10:11">
      <c r="J517" s="462"/>
      <c r="K517" s="462"/>
    </row>
    <row r="518" spans="10:11">
      <c r="J518" s="462"/>
      <c r="K518" s="462"/>
    </row>
    <row r="519" spans="10:11">
      <c r="J519" s="462"/>
      <c r="K519" s="462"/>
    </row>
    <row r="520" spans="10:11">
      <c r="J520" s="462"/>
      <c r="K520" s="462"/>
    </row>
    <row r="521" spans="10:11">
      <c r="J521" s="462"/>
      <c r="K521" s="462"/>
    </row>
    <row r="522" spans="10:11">
      <c r="J522" s="462"/>
      <c r="K522" s="462"/>
    </row>
    <row r="523" spans="10:11">
      <c r="J523" s="462"/>
      <c r="K523" s="462"/>
    </row>
    <row r="524" spans="10:11">
      <c r="J524" s="462"/>
      <c r="K524" s="462"/>
    </row>
    <row r="525" spans="10:11">
      <c r="J525" s="462"/>
      <c r="K525" s="462"/>
    </row>
    <row r="526" spans="10:11">
      <c r="J526" s="462"/>
      <c r="K526" s="462"/>
    </row>
    <row r="527" spans="10:11">
      <c r="J527" s="462"/>
      <c r="K527" s="462"/>
    </row>
    <row r="528" spans="10:11">
      <c r="J528" s="462"/>
      <c r="K528" s="462"/>
    </row>
    <row r="529" spans="10:11">
      <c r="J529" s="462"/>
      <c r="K529" s="462"/>
    </row>
    <row r="530" spans="10:11">
      <c r="J530" s="462"/>
      <c r="K530" s="462"/>
    </row>
    <row r="531" spans="10:11">
      <c r="J531" s="462"/>
      <c r="K531" s="462"/>
    </row>
    <row r="532" spans="10:11">
      <c r="J532" s="462"/>
      <c r="K532" s="462"/>
    </row>
    <row r="533" spans="10:11">
      <c r="J533" s="462"/>
      <c r="K533" s="462"/>
    </row>
    <row r="534" spans="10:11">
      <c r="J534" s="462"/>
      <c r="K534" s="462"/>
    </row>
    <row r="535" spans="10:11">
      <c r="J535" s="462"/>
      <c r="K535" s="462"/>
    </row>
    <row r="536" spans="10:11">
      <c r="J536" s="462"/>
      <c r="K536" s="462"/>
    </row>
    <row r="537" spans="10:11">
      <c r="J537" s="462"/>
      <c r="K537" s="462"/>
    </row>
    <row r="538" spans="10:11">
      <c r="J538" s="462"/>
      <c r="K538" s="462"/>
    </row>
    <row r="539" spans="10:11">
      <c r="J539" s="462"/>
      <c r="K539" s="462"/>
    </row>
    <row r="540" spans="10:11">
      <c r="J540" s="462"/>
      <c r="K540" s="462"/>
    </row>
    <row r="541" spans="10:11">
      <c r="J541" s="462"/>
      <c r="K541" s="462"/>
    </row>
    <row r="542" spans="10:11">
      <c r="J542" s="462"/>
      <c r="K542" s="462"/>
    </row>
    <row r="543" spans="10:11">
      <c r="J543" s="462"/>
      <c r="K543" s="462"/>
    </row>
    <row r="544" spans="10:11">
      <c r="J544" s="462"/>
      <c r="K544" s="462"/>
    </row>
    <row r="545" spans="10:11">
      <c r="J545" s="462"/>
      <c r="K545" s="462"/>
    </row>
    <row r="546" spans="10:11">
      <c r="J546" s="462"/>
      <c r="K546" s="462"/>
    </row>
    <row r="547" spans="10:11">
      <c r="J547" s="462"/>
      <c r="K547" s="462"/>
    </row>
    <row r="548" spans="10:11">
      <c r="J548" s="462"/>
      <c r="K548" s="462"/>
    </row>
  </sheetData>
  <mergeCells count="8">
    <mergeCell ref="M13:N13"/>
    <mergeCell ref="J12:K12"/>
    <mergeCell ref="C2:K2"/>
    <mergeCell ref="D4:D5"/>
    <mergeCell ref="E4:E5"/>
    <mergeCell ref="F4:F5"/>
    <mergeCell ref="G4:G5"/>
    <mergeCell ref="H4:I5"/>
  </mergeCells>
  <pageMargins left="0.7" right="0.7" top="0.75" bottom="0.75" header="0.3" footer="0.3"/>
  <pageSetup orientation="landscape" r:id="rId1"/>
  <ignoredErrors>
    <ignoredError sqref="G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J29"/>
  <sheetViews>
    <sheetView showGridLines="0" zoomScaleNormal="100" workbookViewId="0">
      <selection activeCell="E35" sqref="E35"/>
    </sheetView>
  </sheetViews>
  <sheetFormatPr defaultRowHeight="12.75"/>
  <cols>
    <col min="1" max="1" width="2" customWidth="1"/>
    <col min="2" max="2" width="48.42578125" customWidth="1"/>
    <col min="3" max="3" width="16" customWidth="1"/>
    <col min="4" max="4" width="3.5703125" customWidth="1"/>
    <col min="6" max="6" width="8.85546875" customWidth="1"/>
  </cols>
  <sheetData>
    <row r="1" spans="1:10" ht="15.75">
      <c r="A1" s="489"/>
      <c r="B1" s="524" t="s">
        <v>586</v>
      </c>
      <c r="C1" s="524"/>
      <c r="D1" s="524"/>
      <c r="E1" s="524"/>
      <c r="F1" s="524"/>
      <c r="G1" s="524"/>
      <c r="H1" s="524"/>
      <c r="I1" s="524"/>
      <c r="J1" s="524"/>
    </row>
    <row r="2" spans="1:10" ht="9.75" customHeight="1" thickBot="1">
      <c r="A2" s="489"/>
      <c r="B2" s="489"/>
      <c r="C2" s="489"/>
      <c r="D2" s="489"/>
      <c r="E2" s="489"/>
      <c r="F2" s="489"/>
      <c r="G2" s="489"/>
      <c r="H2" s="489"/>
    </row>
    <row r="3" spans="1:10">
      <c r="A3" s="489"/>
      <c r="B3" s="995" t="s">
        <v>449</v>
      </c>
      <c r="C3" s="560" t="s">
        <v>569</v>
      </c>
      <c r="D3" s="489"/>
      <c r="E3" s="489"/>
      <c r="F3" s="489"/>
      <c r="G3" s="489"/>
      <c r="H3" s="489"/>
    </row>
    <row r="4" spans="1:10">
      <c r="A4" s="489"/>
      <c r="B4" s="996"/>
      <c r="C4" s="561" t="s">
        <v>570</v>
      </c>
      <c r="D4" s="489"/>
      <c r="E4" s="489"/>
      <c r="F4" s="489"/>
      <c r="G4" s="489"/>
      <c r="H4" s="489"/>
      <c r="I4" s="489"/>
      <c r="J4" s="489"/>
    </row>
    <row r="5" spans="1:10" ht="15" customHeight="1">
      <c r="A5" s="489"/>
      <c r="B5" s="926" t="s">
        <v>567</v>
      </c>
      <c r="C5" s="927" t="e">
        <f>#REF!</f>
        <v>#REF!</v>
      </c>
      <c r="D5" s="489"/>
      <c r="E5" s="489"/>
      <c r="F5" s="489"/>
      <c r="G5" s="489"/>
      <c r="H5" s="489"/>
      <c r="I5" s="489"/>
      <c r="J5" s="489"/>
    </row>
    <row r="6" spans="1:10" ht="15" customHeight="1">
      <c r="A6" s="489"/>
      <c r="B6" s="500" t="s">
        <v>602</v>
      </c>
      <c r="C6" s="562"/>
      <c r="D6" s="489"/>
      <c r="E6" s="489"/>
      <c r="F6" s="489"/>
      <c r="G6" s="489"/>
      <c r="H6" s="489"/>
      <c r="I6" s="489"/>
      <c r="J6" s="489"/>
    </row>
    <row r="7" spans="1:10" ht="15" customHeight="1">
      <c r="A7" s="489"/>
      <c r="B7" s="928" t="s">
        <v>571</v>
      </c>
      <c r="C7" s="929" t="e">
        <f>C6+C5</f>
        <v>#REF!</v>
      </c>
      <c r="D7" s="489"/>
      <c r="E7" s="489"/>
      <c r="F7" s="489"/>
      <c r="G7" s="489"/>
      <c r="H7" s="489"/>
      <c r="I7" s="489"/>
      <c r="J7" s="489"/>
    </row>
    <row r="8" spans="1:10" ht="15" customHeight="1">
      <c r="A8" s="489"/>
      <c r="B8" s="501" t="s">
        <v>611</v>
      </c>
      <c r="C8" s="930"/>
      <c r="D8" s="489"/>
      <c r="E8" s="489"/>
      <c r="F8" s="489"/>
      <c r="G8" s="489"/>
      <c r="H8" s="489"/>
      <c r="I8" s="489"/>
      <c r="J8" s="489"/>
    </row>
    <row r="9" spans="1:10" ht="15" customHeight="1">
      <c r="A9" s="489"/>
      <c r="B9" s="931" t="s">
        <v>591</v>
      </c>
      <c r="C9" s="932"/>
      <c r="D9" s="489"/>
      <c r="E9" s="489"/>
      <c r="F9" s="489"/>
      <c r="G9" s="489"/>
      <c r="H9" s="489"/>
      <c r="I9" s="489"/>
      <c r="J9" s="489"/>
    </row>
    <row r="10" spans="1:10" ht="15" customHeight="1">
      <c r="A10" s="489"/>
      <c r="B10" s="931" t="s">
        <v>603</v>
      </c>
      <c r="C10" s="932"/>
      <c r="D10" s="489"/>
      <c r="E10" s="489"/>
      <c r="F10" s="489"/>
      <c r="G10" s="489"/>
      <c r="H10" s="489"/>
      <c r="I10" s="489"/>
      <c r="J10" s="489"/>
    </row>
    <row r="11" spans="1:10" ht="15" customHeight="1">
      <c r="A11" s="489"/>
      <c r="B11" s="500" t="s">
        <v>612</v>
      </c>
      <c r="C11" s="562" t="e">
        <f>#REF!</f>
        <v>#REF!</v>
      </c>
      <c r="D11" s="489"/>
      <c r="E11" s="489"/>
      <c r="F11" s="489"/>
      <c r="G11" s="489"/>
      <c r="H11" s="489"/>
      <c r="I11" s="489"/>
      <c r="J11" s="489"/>
    </row>
    <row r="12" spans="1:10" ht="18" customHeight="1" thickBot="1">
      <c r="A12" s="489"/>
      <c r="B12" s="659" t="s">
        <v>568</v>
      </c>
      <c r="C12" s="660" t="e">
        <f>SUM(C7:C11)</f>
        <v>#REF!</v>
      </c>
      <c r="D12" s="489"/>
      <c r="E12" s="489"/>
      <c r="F12" s="489"/>
      <c r="G12" s="489"/>
      <c r="H12" s="489"/>
      <c r="I12" s="489"/>
      <c r="J12" s="489"/>
    </row>
    <row r="13" spans="1:10">
      <c r="A13" s="489"/>
      <c r="B13" s="489"/>
      <c r="C13" s="489"/>
      <c r="D13" s="489"/>
      <c r="E13" s="489"/>
      <c r="F13" s="489"/>
      <c r="G13" s="489"/>
      <c r="H13" s="489"/>
      <c r="I13" s="489"/>
      <c r="J13" s="489"/>
    </row>
    <row r="14" spans="1:10">
      <c r="B14" s="489"/>
      <c r="C14" s="489"/>
      <c r="D14" s="489"/>
      <c r="E14" s="489"/>
      <c r="F14" s="489"/>
      <c r="G14" s="489"/>
      <c r="H14" s="489"/>
      <c r="I14" s="489"/>
      <c r="J14" s="489"/>
    </row>
    <row r="15" spans="1:10">
      <c r="B15" s="489"/>
      <c r="C15" s="489"/>
      <c r="D15" s="489"/>
      <c r="E15" s="489"/>
      <c r="F15" s="489"/>
      <c r="G15" s="489"/>
      <c r="H15" s="489"/>
      <c r="I15" s="489"/>
      <c r="J15" s="489"/>
    </row>
    <row r="16" spans="1:10">
      <c r="B16" s="489"/>
      <c r="C16" s="489"/>
      <c r="D16" s="489"/>
      <c r="E16" s="489"/>
      <c r="F16" s="489"/>
      <c r="G16" s="489"/>
      <c r="H16" s="489"/>
      <c r="I16" s="489"/>
      <c r="J16" s="489"/>
    </row>
    <row r="17" spans="2:10">
      <c r="B17" s="489"/>
      <c r="C17" s="489"/>
      <c r="D17" s="489"/>
      <c r="E17" s="489"/>
      <c r="F17" s="489"/>
      <c r="G17" s="489"/>
      <c r="H17" s="489"/>
      <c r="I17" s="489"/>
      <c r="J17" s="489"/>
    </row>
    <row r="18" spans="2:10">
      <c r="B18" s="489"/>
      <c r="C18" s="489"/>
      <c r="D18" s="489"/>
      <c r="E18" s="489"/>
      <c r="F18" s="489"/>
      <c r="G18" s="489"/>
      <c r="H18" s="489"/>
      <c r="I18" s="489"/>
      <c r="J18" s="489"/>
    </row>
    <row r="19" spans="2:10">
      <c r="B19" s="489"/>
      <c r="C19" s="489"/>
      <c r="D19" s="489"/>
      <c r="E19" s="489"/>
      <c r="F19" s="489"/>
      <c r="G19" s="489"/>
      <c r="H19" s="489"/>
      <c r="I19" s="489"/>
      <c r="J19" s="489"/>
    </row>
    <row r="20" spans="2:10">
      <c r="B20" s="489"/>
      <c r="C20" s="489"/>
      <c r="D20" s="489"/>
      <c r="E20" s="489"/>
      <c r="F20" s="489"/>
      <c r="G20" s="489"/>
      <c r="H20" s="489"/>
      <c r="I20" s="489"/>
      <c r="J20" s="489"/>
    </row>
    <row r="21" spans="2:10">
      <c r="B21" s="489"/>
      <c r="C21" s="489"/>
      <c r="D21" s="489"/>
      <c r="E21" s="489"/>
      <c r="F21" s="489"/>
      <c r="G21" s="489"/>
      <c r="H21" s="489"/>
      <c r="I21" s="489"/>
      <c r="J21" s="489"/>
    </row>
    <row r="22" spans="2:10">
      <c r="B22" s="489"/>
      <c r="C22" s="489"/>
      <c r="D22" s="489"/>
      <c r="E22" s="489"/>
      <c r="F22" s="489"/>
      <c r="G22" s="489"/>
      <c r="H22" s="489"/>
      <c r="I22" s="489"/>
      <c r="J22" s="489"/>
    </row>
    <row r="23" spans="2:10">
      <c r="B23" s="489"/>
      <c r="C23" s="489"/>
      <c r="D23" s="489"/>
      <c r="E23" s="489"/>
      <c r="F23" s="489"/>
      <c r="G23" s="489"/>
      <c r="H23" s="489"/>
      <c r="I23" s="489"/>
      <c r="J23" s="489"/>
    </row>
    <row r="24" spans="2:10">
      <c r="B24" s="489"/>
      <c r="C24" s="489"/>
      <c r="D24" s="489"/>
      <c r="E24" s="489"/>
      <c r="F24" s="489"/>
      <c r="G24" s="489"/>
      <c r="H24" s="489"/>
      <c r="I24" s="489"/>
      <c r="J24" s="489"/>
    </row>
    <row r="25" spans="2:10">
      <c r="B25" s="489"/>
      <c r="C25" s="489"/>
      <c r="D25" s="489"/>
      <c r="E25" s="489"/>
      <c r="F25" s="489"/>
      <c r="G25" s="489"/>
      <c r="H25" s="489"/>
      <c r="I25" s="489"/>
      <c r="J25" s="489"/>
    </row>
    <row r="26" spans="2:10">
      <c r="B26" s="489"/>
      <c r="C26" s="489"/>
      <c r="D26" s="489"/>
      <c r="E26" s="489"/>
      <c r="F26" s="489"/>
      <c r="G26" s="489"/>
      <c r="H26" s="489"/>
      <c r="I26" s="489"/>
      <c r="J26" s="489"/>
    </row>
    <row r="27" spans="2:10">
      <c r="B27" s="489"/>
      <c r="C27" s="489"/>
      <c r="D27" s="489"/>
      <c r="E27" s="489"/>
      <c r="F27" s="489"/>
      <c r="G27" s="489"/>
      <c r="H27" s="489"/>
      <c r="I27" s="489"/>
      <c r="J27" s="489"/>
    </row>
    <row r="28" spans="2:10">
      <c r="B28" s="489"/>
      <c r="C28" s="489"/>
      <c r="D28" s="489"/>
      <c r="E28" s="489"/>
      <c r="F28" s="489"/>
      <c r="G28" s="489"/>
      <c r="H28" s="489"/>
      <c r="I28" s="489"/>
      <c r="J28" s="489"/>
    </row>
    <row r="29" spans="2:10">
      <c r="B29" s="489"/>
      <c r="C29" s="489"/>
      <c r="D29" s="489"/>
      <c r="E29" s="489"/>
      <c r="F29" s="489"/>
      <c r="G29" s="489"/>
      <c r="H29" s="489"/>
    </row>
  </sheetData>
  <mergeCells count="1">
    <mergeCell ref="B3:B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showGridLines="0" workbookViewId="0">
      <selection activeCell="N10" sqref="N10"/>
    </sheetView>
  </sheetViews>
  <sheetFormatPr defaultRowHeight="12.75"/>
  <cols>
    <col min="1" max="1" width="2" customWidth="1"/>
    <col min="2" max="2" width="30.140625" customWidth="1"/>
    <col min="3" max="3" width="7.5703125" customWidth="1"/>
    <col min="4" max="4" width="8.85546875" customWidth="1"/>
    <col min="5" max="5" width="8.7109375" customWidth="1"/>
    <col min="6" max="6" width="11.5703125" customWidth="1"/>
    <col min="7" max="7" width="9.7109375" customWidth="1"/>
    <col min="8" max="8" width="6.85546875" customWidth="1"/>
    <col min="9" max="9" width="9.7109375" customWidth="1"/>
    <col min="10" max="10" width="6.7109375" customWidth="1"/>
    <col min="11" max="11" width="2.85546875" customWidth="1"/>
  </cols>
  <sheetData>
    <row r="1" spans="1:14">
      <c r="A1" s="489"/>
      <c r="B1" s="506"/>
      <c r="C1" s="489"/>
      <c r="D1" s="489"/>
      <c r="E1" s="489"/>
      <c r="F1" s="489"/>
      <c r="G1" s="489"/>
      <c r="H1" s="489"/>
      <c r="I1" s="489"/>
      <c r="J1" s="489"/>
      <c r="K1" s="489"/>
    </row>
    <row r="2" spans="1:14" ht="15.75">
      <c r="A2" s="489"/>
      <c r="B2" s="517" t="s">
        <v>589</v>
      </c>
      <c r="C2" s="489"/>
      <c r="D2" s="489"/>
      <c r="E2" s="489"/>
      <c r="F2" s="489"/>
      <c r="G2" s="489"/>
      <c r="H2" s="489"/>
      <c r="I2" s="489"/>
      <c r="J2" s="489"/>
      <c r="K2" s="489"/>
    </row>
    <row r="3" spans="1:14">
      <c r="A3" s="489"/>
      <c r="B3" s="489"/>
      <c r="C3" s="489"/>
      <c r="D3" s="489"/>
      <c r="E3" s="489"/>
      <c r="F3" s="489"/>
      <c r="G3" s="489"/>
      <c r="H3" s="489"/>
      <c r="I3" s="489"/>
      <c r="J3" s="489"/>
      <c r="K3" s="489"/>
    </row>
    <row r="4" spans="1:14" ht="15.75">
      <c r="A4" s="489"/>
      <c r="B4" s="984" t="s">
        <v>587</v>
      </c>
      <c r="C4" s="984"/>
      <c r="D4" s="984"/>
      <c r="E4" s="984"/>
      <c r="F4" s="984"/>
      <c r="G4" s="984"/>
      <c r="H4" s="984"/>
      <c r="I4" s="984"/>
      <c r="J4" s="984"/>
      <c r="K4" s="489"/>
    </row>
    <row r="5" spans="1:14">
      <c r="A5" s="489"/>
      <c r="B5" s="507" t="s">
        <v>0</v>
      </c>
      <c r="C5" s="508"/>
      <c r="D5" s="508"/>
      <c r="E5" s="508"/>
      <c r="F5" s="508"/>
      <c r="G5" s="508"/>
      <c r="H5" s="508"/>
      <c r="I5" s="508"/>
      <c r="J5" s="508"/>
      <c r="K5" s="489"/>
    </row>
    <row r="6" spans="1:14" ht="9.75" customHeight="1">
      <c r="A6" s="489"/>
      <c r="B6" s="508"/>
      <c r="C6" s="508"/>
      <c r="D6" s="508"/>
      <c r="E6" s="508"/>
      <c r="F6" s="508"/>
      <c r="G6" s="508"/>
      <c r="H6" s="508"/>
      <c r="I6" s="508"/>
      <c r="J6" s="508"/>
      <c r="K6" s="489"/>
    </row>
    <row r="7" spans="1:14" ht="19.5" customHeight="1">
      <c r="A7" s="489"/>
      <c r="B7" s="502"/>
      <c r="C7" s="997" t="s">
        <v>572</v>
      </c>
      <c r="D7" s="998"/>
      <c r="E7" s="998"/>
      <c r="F7" s="999"/>
      <c r="G7" s="997" t="s">
        <v>8</v>
      </c>
      <c r="H7" s="998"/>
      <c r="I7" s="998"/>
      <c r="J7" s="999"/>
      <c r="K7" s="489"/>
    </row>
    <row r="8" spans="1:14" ht="51">
      <c r="A8" s="489"/>
      <c r="B8" s="481" t="s">
        <v>9</v>
      </c>
      <c r="C8" s="544" t="s">
        <v>615</v>
      </c>
      <c r="D8" s="546" t="s">
        <v>573</v>
      </c>
      <c r="E8" s="546" t="s">
        <v>574</v>
      </c>
      <c r="F8" s="546" t="s">
        <v>604</v>
      </c>
      <c r="G8" s="1000">
        <v>2013</v>
      </c>
      <c r="H8" s="1001"/>
      <c r="I8" s="1000">
        <v>2014</v>
      </c>
      <c r="J8" s="1001"/>
      <c r="K8" s="509"/>
      <c r="L8" s="225"/>
      <c r="M8" s="225"/>
      <c r="N8" s="225"/>
    </row>
    <row r="9" spans="1:14">
      <c r="A9" s="489"/>
      <c r="B9" s="504"/>
      <c r="C9" s="665" t="s">
        <v>12</v>
      </c>
      <c r="D9" s="505" t="s">
        <v>1</v>
      </c>
      <c r="E9" s="505" t="s">
        <v>1</v>
      </c>
      <c r="F9" s="505" t="s">
        <v>2</v>
      </c>
      <c r="G9" s="519" t="s">
        <v>1</v>
      </c>
      <c r="H9" s="505" t="s">
        <v>575</v>
      </c>
      <c r="I9" s="519" t="s">
        <v>1</v>
      </c>
      <c r="J9" s="505" t="s">
        <v>575</v>
      </c>
      <c r="K9" s="489"/>
    </row>
    <row r="10" spans="1:14">
      <c r="A10" s="489"/>
      <c r="B10" s="503" t="s">
        <v>56</v>
      </c>
      <c r="C10" s="510"/>
      <c r="D10" s="510"/>
      <c r="E10" s="510"/>
      <c r="F10" s="520"/>
      <c r="G10" s="511"/>
      <c r="H10" s="510"/>
      <c r="I10" s="511"/>
      <c r="J10" s="510"/>
      <c r="K10" s="489"/>
    </row>
    <row r="11" spans="1:14">
      <c r="A11" s="489"/>
      <c r="B11" s="503" t="s">
        <v>578</v>
      </c>
      <c r="C11" s="510"/>
      <c r="D11" s="510"/>
      <c r="E11" s="510"/>
      <c r="F11" s="933"/>
      <c r="G11" s="511"/>
      <c r="H11" s="510"/>
      <c r="I11" s="511"/>
      <c r="J11" s="510"/>
      <c r="K11" s="489"/>
    </row>
    <row r="12" spans="1:14" ht="25.5">
      <c r="A12" s="489"/>
      <c r="B12" s="513" t="s">
        <v>704</v>
      </c>
      <c r="C12" s="510"/>
      <c r="D12" s="710">
        <f>-1100-93.7-61.4</f>
        <v>-1255.1000000000001</v>
      </c>
      <c r="E12" s="710">
        <f>D12</f>
        <v>-1255.1000000000001</v>
      </c>
      <c r="F12" s="954">
        <f>-IF(E12=0,0,E12/(10*'Table 1-2012 Rec'' Budget'!C$12))</f>
        <v>-0.10280121222049309</v>
      </c>
      <c r="G12" s="511"/>
      <c r="H12" s="510"/>
      <c r="I12" s="511"/>
      <c r="J12" s="510"/>
      <c r="K12" s="489"/>
    </row>
    <row r="13" spans="1:14">
      <c r="A13" s="489"/>
      <c r="B13" s="934"/>
      <c r="C13" s="935"/>
      <c r="D13" s="710"/>
      <c r="E13" s="710"/>
      <c r="F13" s="955"/>
      <c r="G13" s="936"/>
      <c r="H13" s="935"/>
      <c r="I13" s="936"/>
      <c r="J13" s="935"/>
      <c r="K13" s="489"/>
    </row>
    <row r="14" spans="1:14">
      <c r="A14" s="489"/>
      <c r="B14" s="514" t="s">
        <v>578</v>
      </c>
      <c r="C14" s="713"/>
      <c r="D14" s="713">
        <f>SUM(D11:D13)</f>
        <v>-1255.1000000000001</v>
      </c>
      <c r="E14" s="713">
        <f>SUM(E10:E13)</f>
        <v>-1255.1000000000001</v>
      </c>
      <c r="F14" s="954">
        <f>-IF(E14=0,0,E14/(10*'Table 1-2012 Rec'' Budget'!C$12))</f>
        <v>-0.10280121222049309</v>
      </c>
      <c r="G14" s="714"/>
      <c r="H14" s="714"/>
      <c r="I14" s="714"/>
      <c r="J14" s="713"/>
      <c r="K14" s="489"/>
    </row>
    <row r="15" spans="1:14">
      <c r="A15" s="489"/>
      <c r="B15" s="502" t="s">
        <v>579</v>
      </c>
      <c r="C15" s="937"/>
      <c r="D15" s="710"/>
      <c r="E15" s="710"/>
      <c r="F15" s="956"/>
      <c r="G15" s="938"/>
      <c r="H15" s="937"/>
      <c r="I15" s="938"/>
      <c r="J15" s="937"/>
      <c r="K15" s="489"/>
    </row>
    <row r="16" spans="1:14">
      <c r="A16" s="489"/>
      <c r="B16" s="504"/>
      <c r="C16" s="935"/>
      <c r="D16" s="710"/>
      <c r="E16" s="710"/>
      <c r="F16" s="957"/>
      <c r="G16" s="936"/>
      <c r="H16" s="935"/>
      <c r="I16" s="936"/>
      <c r="J16" s="935"/>
      <c r="K16" s="489"/>
    </row>
    <row r="17" spans="1:11">
      <c r="A17" s="489"/>
      <c r="B17" s="515" t="s">
        <v>579</v>
      </c>
      <c r="C17" s="713"/>
      <c r="D17" s="713"/>
      <c r="E17" s="713"/>
      <c r="F17" s="958"/>
      <c r="G17" s="714"/>
      <c r="H17" s="714"/>
      <c r="I17" s="714"/>
      <c r="J17" s="713"/>
      <c r="K17" s="489"/>
    </row>
    <row r="18" spans="1:11">
      <c r="A18" s="489"/>
      <c r="B18" s="512" t="s">
        <v>576</v>
      </c>
      <c r="C18" s="713"/>
      <c r="D18" s="713">
        <f>D17+D14</f>
        <v>-1255.1000000000001</v>
      </c>
      <c r="E18" s="713">
        <f>E17+E14</f>
        <v>-1255.1000000000001</v>
      </c>
      <c r="F18" s="954">
        <f>-IF(E18=0,0,E18/(10*'Table 1-2012 Rec'' Budget'!C$12))</f>
        <v>-0.10280121222049309</v>
      </c>
      <c r="G18" s="713"/>
      <c r="H18" s="713"/>
      <c r="I18" s="713"/>
      <c r="J18" s="713"/>
      <c r="K18" s="489"/>
    </row>
    <row r="19" spans="1:11">
      <c r="A19" s="489"/>
      <c r="B19" s="502" t="s">
        <v>577</v>
      </c>
      <c r="C19" s="937"/>
      <c r="D19" s="710"/>
      <c r="E19" s="710"/>
      <c r="F19" s="959"/>
      <c r="G19" s="938"/>
      <c r="H19" s="937"/>
      <c r="I19" s="938"/>
      <c r="J19" s="937"/>
      <c r="K19" s="489"/>
    </row>
    <row r="20" spans="1:11">
      <c r="A20" s="489"/>
      <c r="B20" s="804" t="s">
        <v>702</v>
      </c>
      <c r="C20" s="710">
        <v>-6</v>
      </c>
      <c r="D20" s="710">
        <v>-405.8</v>
      </c>
      <c r="E20" s="710">
        <f>D20</f>
        <v>-405.8</v>
      </c>
      <c r="F20" s="954">
        <f>-IF(E20=0,0,E20/(10*'Table 1-2012 Rec'' Budget'!C$12))</f>
        <v>-3.323777541158162E-2</v>
      </c>
      <c r="G20" s="712"/>
      <c r="H20" s="710"/>
      <c r="I20" s="712"/>
      <c r="J20" s="710"/>
      <c r="K20" s="489"/>
    </row>
    <row r="21" spans="1:11">
      <c r="A21" s="489"/>
      <c r="B21" s="941"/>
      <c r="C21" s="935"/>
      <c r="D21" s="710"/>
      <c r="E21" s="710"/>
      <c r="F21" s="955"/>
      <c r="G21" s="936"/>
      <c r="H21" s="935"/>
      <c r="I21" s="936"/>
      <c r="J21" s="935"/>
      <c r="K21" s="489"/>
    </row>
    <row r="22" spans="1:11">
      <c r="A22" s="489"/>
      <c r="B22" s="654" t="s">
        <v>605</v>
      </c>
      <c r="C22" s="713">
        <f>SUM(C19:C21)</f>
        <v>-6</v>
      </c>
      <c r="D22" s="713">
        <f t="shared" ref="D22:E22" si="0">SUM(D19:D21)</f>
        <v>-405.8</v>
      </c>
      <c r="E22" s="713">
        <f t="shared" si="0"/>
        <v>-405.8</v>
      </c>
      <c r="F22" s="954">
        <f>-IF(E22=0,0,E22/(10*'Table 1-2012 Rec'' Budget'!C$12))</f>
        <v>-3.323777541158162E-2</v>
      </c>
      <c r="G22" s="714"/>
      <c r="H22" s="714"/>
      <c r="I22" s="714"/>
      <c r="J22" s="713"/>
      <c r="K22" s="489"/>
    </row>
    <row r="23" spans="1:11">
      <c r="A23" s="489"/>
      <c r="B23" s="502" t="s">
        <v>57</v>
      </c>
      <c r="C23" s="937"/>
      <c r="D23" s="940"/>
      <c r="E23" s="940"/>
      <c r="F23" s="959"/>
      <c r="G23" s="938"/>
      <c r="H23" s="937"/>
      <c r="I23" s="938"/>
      <c r="J23" s="937"/>
      <c r="K23" s="489"/>
    </row>
    <row r="24" spans="1:11">
      <c r="A24" s="489"/>
      <c r="B24" s="941"/>
      <c r="C24" s="935"/>
      <c r="D24" s="939"/>
      <c r="E24" s="939"/>
      <c r="F24" s="955"/>
      <c r="G24" s="936"/>
      <c r="H24" s="935"/>
      <c r="I24" s="936"/>
      <c r="J24" s="935"/>
      <c r="K24" s="489"/>
    </row>
    <row r="25" spans="1:11">
      <c r="A25" s="489"/>
      <c r="B25" s="654" t="s">
        <v>592</v>
      </c>
      <c r="C25" s="713"/>
      <c r="D25" s="713"/>
      <c r="E25" s="713"/>
      <c r="F25" s="960"/>
      <c r="G25" s="714"/>
      <c r="H25" s="714"/>
      <c r="I25" s="714"/>
      <c r="J25" s="713"/>
      <c r="K25" s="489"/>
    </row>
    <row r="26" spans="1:11">
      <c r="A26" s="489"/>
      <c r="B26" s="502" t="s">
        <v>58</v>
      </c>
      <c r="C26" s="937"/>
      <c r="D26" s="940"/>
      <c r="E26" s="940"/>
      <c r="F26" s="959"/>
      <c r="G26" s="938"/>
      <c r="H26" s="937"/>
      <c r="I26" s="938"/>
      <c r="J26" s="937"/>
      <c r="K26" s="489"/>
    </row>
    <row r="27" spans="1:11">
      <c r="A27" s="489"/>
      <c r="B27" s="941"/>
      <c r="C27" s="935"/>
      <c r="D27" s="939"/>
      <c r="E27" s="939"/>
      <c r="F27" s="955"/>
      <c r="G27" s="936"/>
      <c r="H27" s="935"/>
      <c r="I27" s="936"/>
      <c r="J27" s="935"/>
      <c r="K27" s="489"/>
    </row>
    <row r="28" spans="1:11">
      <c r="A28" s="489"/>
      <c r="B28" s="654" t="s">
        <v>613</v>
      </c>
      <c r="C28" s="713"/>
      <c r="D28" s="713"/>
      <c r="E28" s="713"/>
      <c r="F28" s="960"/>
      <c r="G28" s="714"/>
      <c r="H28" s="714"/>
      <c r="I28" s="714"/>
      <c r="J28" s="713"/>
      <c r="K28" s="489"/>
    </row>
    <row r="29" spans="1:11">
      <c r="A29" s="489"/>
      <c r="B29" s="502" t="s">
        <v>59</v>
      </c>
      <c r="C29" s="937"/>
      <c r="D29" s="940"/>
      <c r="E29" s="940"/>
      <c r="F29" s="956"/>
      <c r="G29" s="938"/>
      <c r="H29" s="937"/>
      <c r="I29" s="938"/>
      <c r="J29" s="937"/>
      <c r="K29" s="489"/>
    </row>
    <row r="30" spans="1:11">
      <c r="A30" s="489"/>
      <c r="B30" s="941"/>
      <c r="C30" s="935"/>
      <c r="D30" s="939"/>
      <c r="E30" s="939"/>
      <c r="F30" s="955"/>
      <c r="G30" s="936"/>
      <c r="H30" s="935"/>
      <c r="I30" s="936"/>
      <c r="J30" s="935"/>
      <c r="K30" s="489"/>
    </row>
    <row r="31" spans="1:11">
      <c r="A31" s="489"/>
      <c r="B31" s="512" t="s">
        <v>614</v>
      </c>
      <c r="C31" s="713"/>
      <c r="D31" s="713"/>
      <c r="E31" s="713"/>
      <c r="F31" s="960"/>
      <c r="G31" s="714"/>
      <c r="H31" s="714"/>
      <c r="I31" s="714"/>
      <c r="J31" s="713"/>
      <c r="K31" s="489"/>
    </row>
    <row r="32" spans="1:11" ht="25.5" customHeight="1">
      <c r="A32" s="489"/>
      <c r="B32" s="512" t="s">
        <v>606</v>
      </c>
      <c r="C32" s="715">
        <f>C31+C28+C25+C22</f>
        <v>-6</v>
      </c>
      <c r="D32" s="715">
        <f>D18+D31+D28+D25+D22</f>
        <v>-1660.9</v>
      </c>
      <c r="E32" s="715">
        <f>E18+E31+E28+E25+E22</f>
        <v>-1660.9</v>
      </c>
      <c r="F32" s="961">
        <f>-IF(E32=0,0,E32/(10*'Table 1-2012 Rec'' Budget'!C$12))</f>
        <v>-0.1360389876320747</v>
      </c>
      <c r="G32" s="715"/>
      <c r="H32" s="715"/>
      <c r="I32" s="715"/>
      <c r="J32" s="715"/>
      <c r="K32" s="489"/>
    </row>
    <row r="33" spans="1:11">
      <c r="A33" s="489"/>
      <c r="B33" s="489"/>
      <c r="C33" s="489"/>
      <c r="D33" s="489"/>
      <c r="E33" s="489"/>
      <c r="F33" s="489"/>
      <c r="G33" s="489"/>
      <c r="H33" s="489"/>
      <c r="I33" s="489"/>
      <c r="J33" s="489"/>
      <c r="K33" s="489"/>
    </row>
    <row r="34" spans="1:11">
      <c r="B34" s="807" t="s">
        <v>634</v>
      </c>
    </row>
  </sheetData>
  <mergeCells count="5">
    <mergeCell ref="C7:F7"/>
    <mergeCell ref="G8:H8"/>
    <mergeCell ref="I8:J8"/>
    <mergeCell ref="G7:J7"/>
    <mergeCell ref="B4:J4"/>
  </mergeCells>
  <printOptions horizontalCentered="1"/>
  <pageMargins left="0.7" right="0.7" top="0.75" bottom="0.75" header="0.3" footer="0.3"/>
  <pageSetup orientation="landscape" r:id="rId1"/>
  <ignoredErrors>
    <ignoredError sqref="F23 F19 F15 F14 F18 F20 F22 F26 F29 F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37"/>
  <sheetViews>
    <sheetView showGridLines="0" zoomScaleNormal="100" workbookViewId="0">
      <selection activeCell="P37" sqref="P37"/>
    </sheetView>
  </sheetViews>
  <sheetFormatPr defaultRowHeight="12.75"/>
  <cols>
    <col min="1" max="1" width="3.28515625" customWidth="1"/>
    <col min="2" max="2" width="38.85546875" style="44" customWidth="1"/>
    <col min="3" max="6" width="8.7109375" style="44" hidden="1" customWidth="1"/>
    <col min="7" max="7" width="7.140625" style="44" hidden="1" customWidth="1"/>
    <col min="8" max="9" width="8.7109375" style="44" customWidth="1"/>
    <col min="10" max="10" width="7.140625" style="44" customWidth="1"/>
    <col min="11" max="11" width="8.42578125" style="44" customWidth="1"/>
    <col min="12" max="12" width="6.7109375" style="44" customWidth="1"/>
    <col min="13" max="13" width="8.42578125" style="44" customWidth="1"/>
    <col min="14" max="14" width="6.7109375" style="44" customWidth="1"/>
    <col min="15" max="15" width="2.7109375" style="47" customWidth="1"/>
    <col min="16" max="16384" width="9.140625" style="44"/>
  </cols>
  <sheetData>
    <row r="2" spans="2:15" ht="15.75">
      <c r="B2" s="984" t="s">
        <v>590</v>
      </c>
      <c r="C2" s="984"/>
      <c r="D2" s="984"/>
      <c r="E2" s="984"/>
      <c r="F2" s="984"/>
      <c r="G2" s="984"/>
      <c r="H2" s="984"/>
      <c r="I2" s="984"/>
      <c r="J2" s="984"/>
      <c r="K2" s="984"/>
      <c r="L2" s="984"/>
      <c r="M2" s="984"/>
      <c r="N2" s="180"/>
      <c r="O2" s="40"/>
    </row>
    <row r="3" spans="2:15">
      <c r="B3" s="507" t="s">
        <v>616</v>
      </c>
    </row>
    <row r="4" spans="2:15">
      <c r="B4" s="507"/>
      <c r="E4" s="545"/>
      <c r="F4" s="545"/>
      <c r="G4" s="545"/>
    </row>
    <row r="5" spans="2:15" ht="25.5" customHeight="1">
      <c r="B5" s="1004" t="s">
        <v>9</v>
      </c>
      <c r="C5" s="1010" t="s">
        <v>580</v>
      </c>
      <c r="D5" s="1012"/>
      <c r="E5" s="1010" t="s">
        <v>581</v>
      </c>
      <c r="F5" s="1011"/>
      <c r="G5" s="1012"/>
      <c r="H5" s="1007" t="s">
        <v>582</v>
      </c>
      <c r="I5" s="1008"/>
      <c r="J5" s="1009"/>
      <c r="K5" s="1013" t="s">
        <v>8</v>
      </c>
      <c r="L5" s="1014"/>
      <c r="M5" s="1014"/>
      <c r="N5" s="1015"/>
      <c r="O5" s="46"/>
    </row>
    <row r="6" spans="2:15" ht="24.75" customHeight="1">
      <c r="B6" s="1005"/>
      <c r="C6" s="611" t="s">
        <v>10</v>
      </c>
      <c r="D6" s="612" t="s">
        <v>11</v>
      </c>
      <c r="E6" s="611" t="s">
        <v>10</v>
      </c>
      <c r="F6" s="612" t="s">
        <v>11</v>
      </c>
      <c r="G6" s="611" t="s">
        <v>54</v>
      </c>
      <c r="H6" s="549" t="s">
        <v>10</v>
      </c>
      <c r="I6" s="546" t="s">
        <v>11</v>
      </c>
      <c r="J6" s="550" t="s">
        <v>54</v>
      </c>
      <c r="K6" s="1002">
        <v>2013</v>
      </c>
      <c r="L6" s="1003"/>
      <c r="M6" s="1002">
        <f>K6+1</f>
        <v>2014</v>
      </c>
      <c r="N6" s="1003"/>
      <c r="O6" s="41"/>
    </row>
    <row r="7" spans="2:15">
      <c r="B7" s="1006"/>
      <c r="C7" s="613" t="s">
        <v>1</v>
      </c>
      <c r="D7" s="614" t="s">
        <v>1</v>
      </c>
      <c r="E7" s="613" t="s">
        <v>1</v>
      </c>
      <c r="F7" s="614" t="s">
        <v>1</v>
      </c>
      <c r="G7" s="613" t="s">
        <v>12</v>
      </c>
      <c r="H7" s="551" t="s">
        <v>1</v>
      </c>
      <c r="I7" s="547" t="s">
        <v>1</v>
      </c>
      <c r="J7" s="552" t="s">
        <v>12</v>
      </c>
      <c r="K7" s="146" t="s">
        <v>1</v>
      </c>
      <c r="L7" s="186" t="s">
        <v>55</v>
      </c>
      <c r="M7" s="146" t="s">
        <v>1</v>
      </c>
      <c r="N7" s="146" t="s">
        <v>55</v>
      </c>
      <c r="O7" s="5"/>
    </row>
    <row r="8" spans="2:15">
      <c r="B8" s="183"/>
      <c r="C8" s="615"/>
      <c r="D8" s="616"/>
      <c r="E8" s="617"/>
      <c r="F8" s="618"/>
      <c r="G8" s="619"/>
      <c r="H8" s="740"/>
      <c r="I8" s="741"/>
      <c r="J8" s="742"/>
      <c r="K8" s="743"/>
      <c r="L8" s="744"/>
      <c r="M8" s="743"/>
      <c r="N8" s="745"/>
      <c r="O8" s="5"/>
    </row>
    <row r="9" spans="2:15">
      <c r="B9" s="35" t="s">
        <v>21</v>
      </c>
      <c r="C9" s="620"/>
      <c r="D9" s="621"/>
      <c r="E9" s="622"/>
      <c r="F9" s="623"/>
      <c r="G9" s="624"/>
      <c r="H9" s="746"/>
      <c r="I9" s="747"/>
      <c r="J9" s="748"/>
      <c r="K9" s="749"/>
      <c r="L9" s="448"/>
      <c r="M9" s="749"/>
      <c r="N9" s="750"/>
      <c r="O9" s="5"/>
    </row>
    <row r="10" spans="2:15">
      <c r="B10" s="35"/>
      <c r="C10" s="625"/>
      <c r="D10" s="626"/>
      <c r="E10" s="625"/>
      <c r="F10" s="626"/>
      <c r="G10" s="625"/>
      <c r="H10" s="751"/>
      <c r="I10" s="752"/>
      <c r="J10" s="753"/>
      <c r="K10" s="754"/>
      <c r="L10" s="755"/>
      <c r="M10" s="754"/>
      <c r="N10" s="756"/>
      <c r="O10" s="42"/>
    </row>
    <row r="11" spans="2:15" hidden="1">
      <c r="B11" s="36"/>
      <c r="C11" s="625"/>
      <c r="D11" s="626"/>
      <c r="E11" s="625"/>
      <c r="F11" s="626"/>
      <c r="G11" s="625"/>
      <c r="H11" s="751"/>
      <c r="I11" s="752"/>
      <c r="J11" s="753"/>
      <c r="K11" s="754"/>
      <c r="L11" s="755"/>
      <c r="M11" s="754"/>
      <c r="N11" s="756"/>
      <c r="O11" s="42"/>
    </row>
    <row r="12" spans="2:15">
      <c r="B12" s="34"/>
      <c r="C12" s="627"/>
      <c r="D12" s="626"/>
      <c r="E12" s="625"/>
      <c r="F12" s="626"/>
      <c r="G12" s="625"/>
      <c r="H12" s="751"/>
      <c r="I12" s="752"/>
      <c r="J12" s="753"/>
      <c r="K12" s="754"/>
      <c r="L12" s="755"/>
      <c r="M12" s="754"/>
      <c r="N12" s="756"/>
      <c r="O12" s="31"/>
    </row>
    <row r="13" spans="2:15">
      <c r="B13" s="35"/>
      <c r="C13" s="627"/>
      <c r="D13" s="626"/>
      <c r="E13" s="628"/>
      <c r="F13" s="629"/>
      <c r="G13" s="625"/>
      <c r="H13" s="751"/>
      <c r="I13" s="752"/>
      <c r="J13" s="753"/>
      <c r="K13" s="754"/>
      <c r="L13" s="755"/>
      <c r="M13" s="754"/>
      <c r="N13" s="756"/>
      <c r="O13" s="42"/>
    </row>
    <row r="14" spans="2:15">
      <c r="B14" s="35"/>
      <c r="C14" s="627"/>
      <c r="D14" s="626"/>
      <c r="E14" s="628"/>
      <c r="F14" s="629"/>
      <c r="G14" s="625"/>
      <c r="H14" s="751"/>
      <c r="I14" s="752"/>
      <c r="J14" s="753"/>
      <c r="K14" s="754"/>
      <c r="L14" s="755"/>
      <c r="M14" s="754"/>
      <c r="N14" s="756"/>
      <c r="O14" s="42"/>
    </row>
    <row r="15" spans="2:15" hidden="1">
      <c r="B15" s="35"/>
      <c r="C15" s="627"/>
      <c r="D15" s="626"/>
      <c r="E15" s="628"/>
      <c r="F15" s="629"/>
      <c r="G15" s="625"/>
      <c r="H15" s="751">
        <f t="shared" ref="H15:I15" si="0">C15+E15</f>
        <v>0</v>
      </c>
      <c r="I15" s="752">
        <f t="shared" si="0"/>
        <v>0</v>
      </c>
      <c r="J15" s="753"/>
      <c r="K15" s="754"/>
      <c r="L15" s="755"/>
      <c r="M15" s="754"/>
      <c r="N15" s="756"/>
      <c r="O15" s="42"/>
    </row>
    <row r="16" spans="2:15" hidden="1">
      <c r="B16" s="36"/>
      <c r="C16" s="627"/>
      <c r="D16" s="626"/>
      <c r="E16" s="630"/>
      <c r="F16" s="629"/>
      <c r="G16" s="631"/>
      <c r="H16" s="757"/>
      <c r="I16" s="752"/>
      <c r="J16" s="758"/>
      <c r="K16" s="759"/>
      <c r="L16" s="760"/>
      <c r="M16" s="761"/>
      <c r="N16" s="762"/>
      <c r="O16" s="43"/>
    </row>
    <row r="17" spans="1:16">
      <c r="B17" s="36"/>
      <c r="C17" s="632"/>
      <c r="D17" s="633"/>
      <c r="E17" s="631"/>
      <c r="F17" s="633"/>
      <c r="G17" s="631"/>
      <c r="H17" s="757"/>
      <c r="I17" s="763"/>
      <c r="J17" s="758"/>
      <c r="K17" s="761"/>
      <c r="L17" s="764"/>
      <c r="M17" s="761"/>
      <c r="N17" s="762"/>
      <c r="O17" s="43"/>
    </row>
    <row r="18" spans="1:16" s="30" customFormat="1">
      <c r="A18"/>
      <c r="B18" s="45" t="s">
        <v>20</v>
      </c>
      <c r="C18" s="634">
        <f>SUM(C8:C17)</f>
        <v>0</v>
      </c>
      <c r="D18" s="634">
        <f t="shared" ref="D18:N18" si="1">SUM(D8:D17)</f>
        <v>0</v>
      </c>
      <c r="E18" s="634">
        <f t="shared" si="1"/>
        <v>0</v>
      </c>
      <c r="F18" s="634">
        <f t="shared" si="1"/>
        <v>0</v>
      </c>
      <c r="G18" s="634">
        <f t="shared" si="1"/>
        <v>0</v>
      </c>
      <c r="H18" s="765">
        <f t="shared" si="1"/>
        <v>0</v>
      </c>
      <c r="I18" s="765">
        <f t="shared" si="1"/>
        <v>0</v>
      </c>
      <c r="J18" s="765">
        <f t="shared" si="1"/>
        <v>0</v>
      </c>
      <c r="K18" s="766">
        <f t="shared" si="1"/>
        <v>0</v>
      </c>
      <c r="L18" s="766">
        <f t="shared" si="1"/>
        <v>0</v>
      </c>
      <c r="M18" s="766">
        <f t="shared" si="1"/>
        <v>0</v>
      </c>
      <c r="N18" s="766">
        <f t="shared" si="1"/>
        <v>0</v>
      </c>
      <c r="O18" s="38"/>
    </row>
    <row r="19" spans="1:16">
      <c r="B19" s="604"/>
      <c r="C19" s="619"/>
      <c r="D19" s="635"/>
      <c r="E19" s="636"/>
      <c r="F19" s="637"/>
      <c r="G19" s="619"/>
      <c r="H19" s="740"/>
      <c r="I19" s="741"/>
      <c r="J19" s="742"/>
      <c r="K19" s="741"/>
      <c r="L19" s="767"/>
      <c r="M19" s="741"/>
      <c r="N19" s="742"/>
      <c r="O19" s="605"/>
      <c r="P19" s="545"/>
    </row>
    <row r="20" spans="1:16">
      <c r="B20" s="563" t="s">
        <v>22</v>
      </c>
      <c r="C20" s="624"/>
      <c r="D20" s="638"/>
      <c r="E20" s="639"/>
      <c r="F20" s="640"/>
      <c r="G20" s="624"/>
      <c r="H20" s="746"/>
      <c r="I20" s="747"/>
      <c r="J20" s="748"/>
      <c r="K20" s="747"/>
      <c r="L20" s="711"/>
      <c r="M20" s="747"/>
      <c r="N20" s="748"/>
      <c r="O20" s="605"/>
      <c r="P20" s="545"/>
    </row>
    <row r="21" spans="1:16">
      <c r="B21" s="563" t="s">
        <v>607</v>
      </c>
      <c r="C21" s="641"/>
      <c r="D21" s="642"/>
      <c r="E21" s="625"/>
      <c r="F21" s="626"/>
      <c r="G21" s="625"/>
      <c r="H21" s="751"/>
      <c r="I21" s="752"/>
      <c r="J21" s="753"/>
      <c r="K21" s="768"/>
      <c r="L21" s="769"/>
      <c r="M21" s="768"/>
      <c r="N21" s="770"/>
      <c r="O21" s="548"/>
      <c r="P21" s="545"/>
    </row>
    <row r="22" spans="1:16" hidden="1">
      <c r="B22" s="563"/>
      <c r="C22" s="641"/>
      <c r="D22" s="642"/>
      <c r="E22" s="625"/>
      <c r="F22" s="626"/>
      <c r="G22" s="625"/>
      <c r="H22" s="751"/>
      <c r="I22" s="752"/>
      <c r="J22" s="753"/>
      <c r="K22" s="768"/>
      <c r="L22" s="769"/>
      <c r="M22" s="768"/>
      <c r="N22" s="770"/>
      <c r="O22" s="548"/>
      <c r="P22" s="545"/>
    </row>
    <row r="23" spans="1:16">
      <c r="B23" s="563"/>
      <c r="C23" s="625"/>
      <c r="D23" s="626"/>
      <c r="E23" s="625"/>
      <c r="F23" s="626"/>
      <c r="G23" s="625"/>
      <c r="H23" s="751"/>
      <c r="I23" s="752"/>
      <c r="J23" s="753"/>
      <c r="K23" s="768"/>
      <c r="L23" s="769"/>
      <c r="M23" s="768"/>
      <c r="N23" s="770"/>
      <c r="O23" s="548"/>
      <c r="P23" s="545"/>
    </row>
    <row r="24" spans="1:16">
      <c r="B24" s="563" t="s">
        <v>608</v>
      </c>
      <c r="C24" s="625"/>
      <c r="D24" s="626"/>
      <c r="E24" s="625"/>
      <c r="F24" s="626"/>
      <c r="G24" s="625"/>
      <c r="H24" s="751"/>
      <c r="I24" s="752"/>
      <c r="J24" s="753"/>
      <c r="K24" s="768"/>
      <c r="L24" s="769"/>
      <c r="M24" s="768"/>
      <c r="N24" s="770"/>
      <c r="O24" s="548"/>
      <c r="P24" s="545"/>
    </row>
    <row r="25" spans="1:16" hidden="1">
      <c r="B25" s="563"/>
      <c r="C25" s="625"/>
      <c r="D25" s="626"/>
      <c r="E25" s="631"/>
      <c r="F25" s="626"/>
      <c r="G25" s="631"/>
      <c r="H25" s="757"/>
      <c r="I25" s="752"/>
      <c r="J25" s="758"/>
      <c r="K25" s="771"/>
      <c r="L25" s="772"/>
      <c r="M25" s="773"/>
      <c r="N25" s="774"/>
      <c r="O25" s="548"/>
      <c r="P25" s="545"/>
    </row>
    <row r="26" spans="1:16">
      <c r="B26" s="559"/>
      <c r="C26" s="625"/>
      <c r="D26" s="626"/>
      <c r="E26" s="631"/>
      <c r="F26" s="633"/>
      <c r="G26" s="631"/>
      <c r="H26" s="757"/>
      <c r="I26" s="763"/>
      <c r="J26" s="758"/>
      <c r="K26" s="773"/>
      <c r="L26" s="775"/>
      <c r="M26" s="773"/>
      <c r="N26" s="774"/>
      <c r="O26" s="548"/>
      <c r="P26" s="545"/>
    </row>
    <row r="27" spans="1:16" s="30" customFormat="1">
      <c r="A27"/>
      <c r="B27" s="606" t="s">
        <v>18</v>
      </c>
      <c r="C27" s="634">
        <f t="shared" ref="C27:N27" si="2">SUM(C19:C26)</f>
        <v>0</v>
      </c>
      <c r="D27" s="634">
        <f t="shared" si="2"/>
        <v>0</v>
      </c>
      <c r="E27" s="634">
        <f t="shared" si="2"/>
        <v>0</v>
      </c>
      <c r="F27" s="634">
        <f t="shared" si="2"/>
        <v>0</v>
      </c>
      <c r="G27" s="634">
        <f t="shared" si="2"/>
        <v>0</v>
      </c>
      <c r="H27" s="765">
        <f t="shared" si="2"/>
        <v>0</v>
      </c>
      <c r="I27" s="765">
        <f t="shared" si="2"/>
        <v>0</v>
      </c>
      <c r="J27" s="765">
        <f t="shared" si="2"/>
        <v>0</v>
      </c>
      <c r="K27" s="765">
        <f t="shared" si="2"/>
        <v>0</v>
      </c>
      <c r="L27" s="765">
        <f t="shared" si="2"/>
        <v>0</v>
      </c>
      <c r="M27" s="765">
        <f t="shared" si="2"/>
        <v>0</v>
      </c>
      <c r="N27" s="765">
        <f t="shared" si="2"/>
        <v>0</v>
      </c>
      <c r="O27" s="607"/>
      <c r="P27" s="608"/>
    </row>
    <row r="28" spans="1:16">
      <c r="B28" s="609"/>
      <c r="C28" s="643"/>
      <c r="D28" s="644"/>
      <c r="E28" s="643"/>
      <c r="F28" s="644" t="s">
        <v>16</v>
      </c>
      <c r="G28" s="643"/>
      <c r="H28" s="751"/>
      <c r="I28" s="752" t="s">
        <v>16</v>
      </c>
      <c r="J28" s="753"/>
      <c r="K28" s="768"/>
      <c r="L28" s="769"/>
      <c r="M28" s="768"/>
      <c r="N28" s="770"/>
      <c r="O28" s="610"/>
      <c r="P28" s="545"/>
    </row>
    <row r="29" spans="1:16" s="30" customFormat="1">
      <c r="A29"/>
      <c r="B29" s="606" t="s">
        <v>19</v>
      </c>
      <c r="C29" s="634">
        <f>C18+C27</f>
        <v>0</v>
      </c>
      <c r="D29" s="634">
        <f t="shared" ref="D29:N29" si="3">D18+D27</f>
        <v>0</v>
      </c>
      <c r="E29" s="634">
        <f t="shared" si="3"/>
        <v>0</v>
      </c>
      <c r="F29" s="634">
        <f t="shared" si="3"/>
        <v>0</v>
      </c>
      <c r="G29" s="634">
        <f t="shared" si="3"/>
        <v>0</v>
      </c>
      <c r="H29" s="765">
        <f t="shared" si="3"/>
        <v>0</v>
      </c>
      <c r="I29" s="765">
        <f t="shared" si="3"/>
        <v>0</v>
      </c>
      <c r="J29" s="765">
        <f t="shared" si="3"/>
        <v>0</v>
      </c>
      <c r="K29" s="765">
        <f t="shared" si="3"/>
        <v>0</v>
      </c>
      <c r="L29" s="765">
        <f t="shared" si="3"/>
        <v>0</v>
      </c>
      <c r="M29" s="765">
        <f t="shared" si="3"/>
        <v>0</v>
      </c>
      <c r="N29" s="765">
        <f t="shared" si="3"/>
        <v>0</v>
      </c>
      <c r="O29" s="607"/>
      <c r="P29" s="608"/>
    </row>
    <row r="30" spans="1:16">
      <c r="B30" s="545"/>
      <c r="C30" s="545"/>
      <c r="D30" s="545"/>
      <c r="E30" s="545"/>
      <c r="F30" s="545"/>
      <c r="G30" s="545"/>
      <c r="H30" s="545"/>
      <c r="I30" s="545"/>
      <c r="J30" s="545"/>
      <c r="K30" s="545"/>
      <c r="L30" s="545"/>
      <c r="M30" s="545"/>
      <c r="N30" s="545"/>
      <c r="O30" s="545"/>
      <c r="P30" s="545"/>
    </row>
    <row r="31" spans="1:16">
      <c r="B31" s="545"/>
      <c r="C31" s="545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</row>
    <row r="32" spans="1:16">
      <c r="B32" s="545"/>
      <c r="C32" s="545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</row>
    <row r="33" spans="2:16">
      <c r="B33" s="545"/>
      <c r="C33" s="545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</row>
    <row r="34" spans="2:16">
      <c r="B34" s="545"/>
      <c r="C34" s="545"/>
      <c r="D34" s="545"/>
      <c r="E34" s="545"/>
      <c r="F34" s="545"/>
      <c r="G34" s="545"/>
      <c r="H34" s="545"/>
      <c r="I34" s="545"/>
      <c r="J34" s="545"/>
      <c r="K34" s="545"/>
      <c r="L34" s="545"/>
      <c r="M34" s="545"/>
      <c r="N34" s="545"/>
      <c r="O34" s="545"/>
      <c r="P34" s="545"/>
    </row>
    <row r="35" spans="2:16">
      <c r="B35" s="545"/>
      <c r="C35" s="545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</row>
    <row r="36" spans="2:16"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</row>
    <row r="37" spans="2:16">
      <c r="B37" s="545"/>
      <c r="C37" s="545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</row>
  </sheetData>
  <mergeCells count="9">
    <mergeCell ref="B2:J2"/>
    <mergeCell ref="K2:M2"/>
    <mergeCell ref="K6:L6"/>
    <mergeCell ref="M6:N6"/>
    <mergeCell ref="B5:B7"/>
    <mergeCell ref="H5:J5"/>
    <mergeCell ref="E5:G5"/>
    <mergeCell ref="C5:D5"/>
    <mergeCell ref="K5:N5"/>
  </mergeCells>
  <phoneticPr fontId="12" type="noConversion"/>
  <printOptions horizontalCentered="1"/>
  <pageMargins left="0.31496062992126" right="0.27559055118110198" top="0.74803149606299202" bottom="0.70866141732283505" header="0.511811023622047" footer="0.511811023622047"/>
  <pageSetup scale="9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83"/>
  <sheetViews>
    <sheetView workbookViewId="0">
      <selection activeCell="H23" sqref="H23"/>
    </sheetView>
  </sheetViews>
  <sheetFormatPr defaultRowHeight="12.75"/>
  <cols>
    <col min="1" max="1" width="4.5703125" customWidth="1"/>
    <col min="2" max="2" width="27.140625" customWidth="1"/>
    <col min="9" max="9" width="10.85546875" customWidth="1"/>
  </cols>
  <sheetData>
    <row r="1" spans="1:15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506"/>
    </row>
    <row r="2" spans="1:15" ht="15.75">
      <c r="A2" s="367"/>
      <c r="B2" s="1017" t="s">
        <v>631</v>
      </c>
      <c r="C2" s="1017"/>
      <c r="D2" s="1017"/>
      <c r="E2" s="1017"/>
      <c r="F2" s="1017"/>
      <c r="G2" s="1017"/>
      <c r="H2" s="1017"/>
      <c r="I2" s="1017"/>
      <c r="J2" s="1017"/>
      <c r="K2" s="367"/>
      <c r="L2" s="367"/>
      <c r="M2" s="367"/>
      <c r="N2" s="367"/>
      <c r="O2" s="506"/>
    </row>
    <row r="3" spans="1:15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181"/>
    </row>
    <row r="4" spans="1:15">
      <c r="A4" s="367"/>
      <c r="B4" s="367" t="s">
        <v>632</v>
      </c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181"/>
    </row>
    <row r="5" spans="1:15">
      <c r="A5" s="367"/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181"/>
    </row>
    <row r="6" spans="1:15">
      <c r="A6" s="367"/>
      <c r="B6" s="367" t="s">
        <v>617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181"/>
    </row>
    <row r="7" spans="1:15" ht="25.5">
      <c r="B7" s="672" t="s">
        <v>629</v>
      </c>
      <c r="C7" s="667" t="s">
        <v>618</v>
      </c>
      <c r="D7" s="667" t="s">
        <v>619</v>
      </c>
      <c r="E7" s="667" t="s">
        <v>620</v>
      </c>
      <c r="F7" s="667" t="s">
        <v>621</v>
      </c>
      <c r="G7" s="667" t="s">
        <v>622</v>
      </c>
      <c r="H7" s="667" t="s">
        <v>623</v>
      </c>
      <c r="I7" s="667" t="s">
        <v>624</v>
      </c>
      <c r="J7" s="667" t="s">
        <v>625</v>
      </c>
      <c r="K7" s="667" t="s">
        <v>626</v>
      </c>
    </row>
    <row r="8" spans="1:15">
      <c r="B8" s="668" t="s">
        <v>628</v>
      </c>
      <c r="C8" s="669">
        <v>4509</v>
      </c>
      <c r="D8" s="669">
        <v>3907</v>
      </c>
      <c r="E8" s="669">
        <v>5319</v>
      </c>
      <c r="F8" s="669">
        <v>5034</v>
      </c>
      <c r="G8" s="670">
        <v>5427</v>
      </c>
      <c r="H8" s="670">
        <v>3880</v>
      </c>
      <c r="I8" s="670">
        <v>5465</v>
      </c>
      <c r="J8" s="670">
        <v>7864</v>
      </c>
      <c r="K8" s="670">
        <v>5632</v>
      </c>
    </row>
    <row r="9" spans="1:15">
      <c r="B9" s="668" t="s">
        <v>627</v>
      </c>
      <c r="C9" s="666">
        <v>34</v>
      </c>
      <c r="D9" s="666">
        <v>36</v>
      </c>
      <c r="E9" s="666">
        <v>69</v>
      </c>
      <c r="F9" s="666">
        <v>64</v>
      </c>
      <c r="G9" s="666">
        <v>45</v>
      </c>
      <c r="H9" s="666">
        <v>33</v>
      </c>
      <c r="I9" s="666">
        <v>100</v>
      </c>
      <c r="J9" s="666">
        <v>100</v>
      </c>
      <c r="K9" s="666">
        <v>100</v>
      </c>
    </row>
    <row r="10" spans="1:15">
      <c r="B10" s="671"/>
      <c r="C10" s="671"/>
      <c r="D10" s="671"/>
      <c r="E10" s="671"/>
      <c r="F10" s="671"/>
      <c r="G10" s="671"/>
      <c r="H10" s="671"/>
      <c r="I10" s="671"/>
      <c r="J10" s="671"/>
      <c r="K10" s="671"/>
    </row>
    <row r="30" spans="2:2">
      <c r="B30" t="s">
        <v>630</v>
      </c>
    </row>
    <row r="79" spans="10:13">
      <c r="J79" s="1016"/>
      <c r="K79" s="1016"/>
      <c r="L79" s="1016"/>
      <c r="M79" s="1016"/>
    </row>
    <row r="80" spans="10:13">
      <c r="J80" s="1016"/>
      <c r="K80" s="1016"/>
      <c r="L80" s="1016"/>
      <c r="M80" s="1016"/>
    </row>
    <row r="81" spans="10:13">
      <c r="J81" s="1016"/>
      <c r="K81" s="1016"/>
      <c r="L81" s="1016"/>
      <c r="M81" s="1016"/>
    </row>
    <row r="82" spans="10:13">
      <c r="J82" s="1016"/>
      <c r="K82" s="1016"/>
      <c r="L82" s="1016"/>
      <c r="M82" s="1016"/>
    </row>
    <row r="83" spans="10:13">
      <c r="J83" s="1016"/>
      <c r="K83" s="1016"/>
      <c r="L83" s="1016"/>
      <c r="M83" s="1016"/>
    </row>
  </sheetData>
  <mergeCells count="2">
    <mergeCell ref="J79:M83"/>
    <mergeCell ref="B2:J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R129"/>
  <sheetViews>
    <sheetView showGridLines="0" tabSelected="1" workbookViewId="0">
      <selection activeCell="E24" sqref="E24"/>
    </sheetView>
  </sheetViews>
  <sheetFormatPr defaultRowHeight="12.75"/>
  <cols>
    <col min="1" max="1" width="1.8554687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8" customWidth="1"/>
    <col min="12" max="12" width="11.140625" style="8" customWidth="1"/>
    <col min="13" max="13" width="3.85546875" style="3" customWidth="1"/>
    <col min="14" max="15" width="9.140625" style="3"/>
    <col min="16" max="16" width="3.42578125" style="3" customWidth="1"/>
    <col min="17" max="16384" width="9.140625" style="3"/>
  </cols>
  <sheetData>
    <row r="1" spans="2:17" ht="15.75">
      <c r="B1" s="1018" t="s">
        <v>70</v>
      </c>
      <c r="C1" s="1018"/>
      <c r="D1" s="1018"/>
      <c r="E1" s="1018"/>
      <c r="F1" s="1018"/>
      <c r="G1" s="1018"/>
      <c r="H1" s="1018"/>
      <c r="I1" s="1018"/>
      <c r="J1" s="1018"/>
      <c r="K1" s="1018"/>
      <c r="L1" s="1018"/>
    </row>
    <row r="2" spans="2:17" ht="15.75" customHeight="1">
      <c r="B2" s="1019" t="s">
        <v>53</v>
      </c>
      <c r="C2" s="1019"/>
      <c r="D2" s="1019"/>
      <c r="E2" s="1019"/>
      <c r="F2" s="1019"/>
      <c r="G2" s="1019"/>
      <c r="H2" s="1019"/>
      <c r="I2" s="1019"/>
      <c r="J2" s="1019"/>
      <c r="K2" s="1019"/>
      <c r="L2" s="1019"/>
      <c r="M2" s="83"/>
    </row>
    <row r="3" spans="2:17" ht="12.75" customHeight="1">
      <c r="B3" s="1020" t="s">
        <v>0</v>
      </c>
      <c r="C3" s="1020"/>
      <c r="D3" s="1020"/>
      <c r="E3" s="1020"/>
      <c r="F3" s="1020"/>
      <c r="G3" s="1020"/>
      <c r="H3" s="1020"/>
      <c r="I3" s="1020"/>
      <c r="J3" s="1020"/>
      <c r="K3" s="1020"/>
      <c r="L3" s="1020"/>
      <c r="M3" s="50"/>
    </row>
    <row r="4" spans="2:17" ht="5.25" customHeight="1" thickBot="1">
      <c r="B4" s="518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5"/>
      <c r="N4" s="508"/>
      <c r="O4" s="508"/>
      <c r="P4" s="508"/>
      <c r="Q4" s="508"/>
    </row>
    <row r="5" spans="2:17">
      <c r="B5" s="65"/>
      <c r="C5" s="566" t="s">
        <v>16</v>
      </c>
      <c r="D5" s="536"/>
      <c r="E5" s="536"/>
      <c r="F5" s="537"/>
      <c r="G5" s="776"/>
      <c r="H5" s="776"/>
      <c r="I5" s="777"/>
      <c r="J5" s="778"/>
      <c r="K5" s="567"/>
      <c r="L5" s="568"/>
      <c r="M5" s="569"/>
      <c r="N5" s="508"/>
      <c r="O5" s="508"/>
      <c r="P5" s="508"/>
      <c r="Q5" s="508"/>
    </row>
    <row r="6" spans="2:17">
      <c r="B6" s="69"/>
      <c r="C6" s="570"/>
      <c r="D6" s="538"/>
      <c r="E6" s="538"/>
      <c r="F6" s="539"/>
      <c r="G6" s="779" t="s">
        <v>553</v>
      </c>
      <c r="H6" s="779"/>
      <c r="I6" s="1021" t="s">
        <v>583</v>
      </c>
      <c r="J6" s="1021"/>
      <c r="K6" s="572"/>
      <c r="L6" s="572"/>
      <c r="M6" s="571"/>
      <c r="N6" s="508"/>
      <c r="O6" s="508"/>
      <c r="P6" s="508"/>
      <c r="Q6" s="508"/>
    </row>
    <row r="7" spans="2:17">
      <c r="B7" s="69"/>
      <c r="C7" s="570"/>
      <c r="D7" s="538">
        <v>2009</v>
      </c>
      <c r="E7" s="538">
        <v>2010</v>
      </c>
      <c r="F7" s="539" t="s">
        <v>553</v>
      </c>
      <c r="G7" s="780" t="s">
        <v>27</v>
      </c>
      <c r="H7" s="779" t="s">
        <v>554</v>
      </c>
      <c r="I7" s="1022" t="s">
        <v>584</v>
      </c>
      <c r="J7" s="1022"/>
      <c r="K7" s="572">
        <v>2013</v>
      </c>
      <c r="L7" s="572">
        <f>K7+1</f>
        <v>2014</v>
      </c>
      <c r="M7" s="573"/>
      <c r="N7" s="508"/>
      <c r="O7" s="508"/>
      <c r="P7" s="508"/>
      <c r="Q7" s="508"/>
    </row>
    <row r="8" spans="2:17">
      <c r="B8" s="64"/>
      <c r="C8" s="570" t="s">
        <v>585</v>
      </c>
      <c r="D8" s="1061" t="s">
        <v>552</v>
      </c>
      <c r="E8" s="1062" t="s">
        <v>552</v>
      </c>
      <c r="F8" s="1063" t="s">
        <v>29</v>
      </c>
      <c r="G8" s="1064" t="s">
        <v>552</v>
      </c>
      <c r="H8" s="1064" t="s">
        <v>555</v>
      </c>
      <c r="I8" s="1065" t="s">
        <v>29</v>
      </c>
      <c r="J8" s="1065"/>
      <c r="K8" s="1066" t="s">
        <v>31</v>
      </c>
      <c r="L8" s="1066" t="s">
        <v>31</v>
      </c>
      <c r="M8" s="573"/>
      <c r="N8" s="508"/>
      <c r="O8" s="508"/>
      <c r="P8" s="508"/>
      <c r="Q8" s="508"/>
    </row>
    <row r="9" spans="2:17">
      <c r="B9" s="72"/>
      <c r="C9" s="574"/>
      <c r="D9" s="540" t="s">
        <v>1</v>
      </c>
      <c r="E9" s="540" t="s">
        <v>1</v>
      </c>
      <c r="F9" s="541" t="s">
        <v>1</v>
      </c>
      <c r="G9" s="781" t="s">
        <v>1</v>
      </c>
      <c r="H9" s="781" t="s">
        <v>1</v>
      </c>
      <c r="I9" s="782" t="s">
        <v>1</v>
      </c>
      <c r="J9" s="783" t="s">
        <v>2</v>
      </c>
      <c r="K9" s="575" t="s">
        <v>1</v>
      </c>
      <c r="L9" s="575" t="s">
        <v>1</v>
      </c>
      <c r="M9" s="576"/>
      <c r="N9" s="508"/>
      <c r="O9" s="508"/>
      <c r="P9" s="508"/>
      <c r="Q9" s="508"/>
    </row>
    <row r="10" spans="2:17" ht="6.75" customHeight="1">
      <c r="B10" s="74"/>
      <c r="C10" s="577"/>
      <c r="D10" s="542"/>
      <c r="E10" s="542"/>
      <c r="F10" s="543"/>
      <c r="G10" s="784"/>
      <c r="H10" s="784"/>
      <c r="I10" s="785"/>
      <c r="J10" s="786"/>
      <c r="K10" s="578"/>
      <c r="L10" s="579"/>
      <c r="M10" s="580"/>
      <c r="N10" s="508"/>
      <c r="O10" s="508"/>
      <c r="P10" s="508"/>
      <c r="Q10" s="508"/>
    </row>
    <row r="11" spans="2:17">
      <c r="B11" s="74"/>
      <c r="C11" s="581" t="s">
        <v>32</v>
      </c>
      <c r="D11" s="716">
        <v>15262.78601</v>
      </c>
      <c r="E11" s="716">
        <v>18021.788240000005</v>
      </c>
      <c r="F11" s="717">
        <v>21417.837880000003</v>
      </c>
      <c r="G11" s="787">
        <v>20225.874698556698</v>
      </c>
      <c r="H11" s="787">
        <v>21058.670524692305</v>
      </c>
      <c r="I11" s="788">
        <f>H11-F11</f>
        <v>-359.16735530769802</v>
      </c>
      <c r="J11" s="965">
        <f>IF(F11=0,"n/a",I11/F11)</f>
        <v>-1.6769543093940815E-2</v>
      </c>
      <c r="K11" s="728">
        <v>21581.954933011799</v>
      </c>
      <c r="L11" s="729">
        <v>22017.149226472098</v>
      </c>
      <c r="M11" s="582"/>
      <c r="N11" s="508"/>
      <c r="O11" s="508"/>
      <c r="P11" s="508"/>
      <c r="Q11" s="508"/>
    </row>
    <row r="12" spans="2:17">
      <c r="B12" s="74"/>
      <c r="C12" s="581" t="s">
        <v>33</v>
      </c>
      <c r="D12" s="716">
        <v>200.40994000000001</v>
      </c>
      <c r="E12" s="716">
        <v>159.90798000000007</v>
      </c>
      <c r="F12" s="717">
        <v>253.29974000000004</v>
      </c>
      <c r="G12" s="787">
        <v>205.25207599999996</v>
      </c>
      <c r="H12" s="787">
        <v>206.30386999999999</v>
      </c>
      <c r="I12" s="788">
        <f t="shared" ref="I12:I18" si="0">H12-F12</f>
        <v>-46.995870000000053</v>
      </c>
      <c r="J12" s="965">
        <f t="shared" ref="J12:J20" si="1">IF(F12=0,"n/a",I12/F12)</f>
        <v>-0.18553461602447774</v>
      </c>
      <c r="K12" s="728">
        <v>253.29966000000005</v>
      </c>
      <c r="L12" s="729">
        <v>253.29966000000005</v>
      </c>
      <c r="M12" s="582"/>
      <c r="N12" s="508"/>
      <c r="O12" s="508"/>
      <c r="P12" s="508"/>
      <c r="Q12" s="508"/>
    </row>
    <row r="13" spans="2:17">
      <c r="B13" s="74"/>
      <c r="C13" s="581" t="s">
        <v>34</v>
      </c>
      <c r="D13" s="716">
        <v>277.17489</v>
      </c>
      <c r="E13" s="716">
        <v>145.16967</v>
      </c>
      <c r="F13" s="717">
        <v>151.97471999999999</v>
      </c>
      <c r="G13" s="787">
        <v>153.17022400000002</v>
      </c>
      <c r="H13" s="787">
        <v>91.674999999999997</v>
      </c>
      <c r="I13" s="788">
        <f t="shared" si="0"/>
        <v>-60.299719999999994</v>
      </c>
      <c r="J13" s="965">
        <f t="shared" si="1"/>
        <v>-0.39677467410369299</v>
      </c>
      <c r="K13" s="728">
        <v>151.97459999999998</v>
      </c>
      <c r="L13" s="729">
        <v>151.97459999999998</v>
      </c>
      <c r="M13" s="582"/>
      <c r="N13" s="508"/>
      <c r="O13" s="508"/>
      <c r="P13" s="508"/>
      <c r="Q13" s="508"/>
    </row>
    <row r="14" spans="2:17">
      <c r="B14" s="74"/>
      <c r="C14" s="581" t="s">
        <v>35</v>
      </c>
      <c r="D14" s="716">
        <v>9135.9056</v>
      </c>
      <c r="E14" s="716">
        <v>9383.2899599999982</v>
      </c>
      <c r="F14" s="717">
        <v>11876.25252</v>
      </c>
      <c r="G14" s="787">
        <v>10678.396604666665</v>
      </c>
      <c r="H14" s="787">
        <v>10115.906000000001</v>
      </c>
      <c r="I14" s="788">
        <f t="shared" si="0"/>
        <v>-1760.3465199999991</v>
      </c>
      <c r="J14" s="965">
        <f t="shared" si="1"/>
        <v>-0.14822407295866416</v>
      </c>
      <c r="K14" s="728">
        <v>10129.40264</v>
      </c>
      <c r="L14" s="729">
        <v>10129.40264</v>
      </c>
      <c r="M14" s="582"/>
      <c r="N14" s="508"/>
      <c r="O14" s="508"/>
      <c r="P14" s="508"/>
      <c r="Q14" s="508"/>
    </row>
    <row r="15" spans="2:17">
      <c r="B15" s="74"/>
      <c r="C15" s="581" t="s">
        <v>36</v>
      </c>
      <c r="D15" s="716"/>
      <c r="E15" s="716"/>
      <c r="F15" s="717"/>
      <c r="G15" s="787"/>
      <c r="H15" s="787"/>
      <c r="I15" s="788"/>
      <c r="J15" s="965"/>
      <c r="K15" s="728"/>
      <c r="L15" s="729"/>
      <c r="M15" s="582"/>
      <c r="N15" s="508"/>
      <c r="O15" s="508"/>
      <c r="P15" s="508"/>
      <c r="Q15" s="508"/>
    </row>
    <row r="16" spans="2:17">
      <c r="B16" s="74"/>
      <c r="C16" s="581" t="s">
        <v>37</v>
      </c>
      <c r="D16" s="716">
        <v>65.995649999999998</v>
      </c>
      <c r="E16" s="716">
        <v>67.136539999999997</v>
      </c>
      <c r="F16" s="717">
        <v>69.740089999999995</v>
      </c>
      <c r="G16" s="787">
        <v>69.740089999999995</v>
      </c>
      <c r="H16" s="787">
        <v>69.740089999999995</v>
      </c>
      <c r="I16" s="788">
        <f t="shared" si="0"/>
        <v>0</v>
      </c>
      <c r="J16" s="965">
        <f t="shared" si="1"/>
        <v>0</v>
      </c>
      <c r="K16" s="728">
        <v>67.136520000000004</v>
      </c>
      <c r="L16" s="729">
        <v>67.136520000000004</v>
      </c>
      <c r="M16" s="582"/>
      <c r="N16" s="508"/>
      <c r="O16" s="508"/>
      <c r="P16" s="508"/>
      <c r="Q16" s="508"/>
    </row>
    <row r="17" spans="2:17">
      <c r="B17" s="74"/>
      <c r="C17" s="581" t="s">
        <v>38</v>
      </c>
      <c r="D17" s="716">
        <v>1522.67102</v>
      </c>
      <c r="E17" s="716">
        <v>1627.6805899999999</v>
      </c>
      <c r="F17" s="717">
        <v>2255.50009</v>
      </c>
      <c r="G17" s="787">
        <v>2282.5</v>
      </c>
      <c r="H17" s="787">
        <v>1989.5</v>
      </c>
      <c r="I17" s="788">
        <f t="shared" si="0"/>
        <v>-266.00009</v>
      </c>
      <c r="J17" s="965">
        <f t="shared" si="1"/>
        <v>-0.11793397445619255</v>
      </c>
      <c r="K17" s="728">
        <v>1988.0500900000002</v>
      </c>
      <c r="L17" s="729">
        <v>1988.0500900000002</v>
      </c>
      <c r="M17" s="582"/>
      <c r="N17" s="508"/>
      <c r="O17" s="508"/>
      <c r="P17" s="508"/>
      <c r="Q17" s="508"/>
    </row>
    <row r="18" spans="2:17">
      <c r="B18" s="74"/>
      <c r="C18" s="581" t="s">
        <v>39</v>
      </c>
      <c r="D18" s="716">
        <v>18064.948789999999</v>
      </c>
      <c r="E18" s="716">
        <v>18843.016770000002</v>
      </c>
      <c r="F18" s="717">
        <v>18315.342980000001</v>
      </c>
      <c r="G18" s="787">
        <v>19693.584049999998</v>
      </c>
      <c r="H18" s="787">
        <v>18730.369759999994</v>
      </c>
      <c r="I18" s="788">
        <f t="shared" si="0"/>
        <v>415.02677999999287</v>
      </c>
      <c r="J18" s="965">
        <f t="shared" si="1"/>
        <v>2.2660060499723869E-2</v>
      </c>
      <c r="K18" s="728">
        <v>18778.397759999993</v>
      </c>
      <c r="L18" s="729">
        <v>18778.397759999993</v>
      </c>
      <c r="M18" s="582"/>
      <c r="N18" s="508"/>
      <c r="O18" s="508"/>
      <c r="P18" s="508"/>
      <c r="Q18" s="508"/>
    </row>
    <row r="19" spans="2:17">
      <c r="B19" s="74"/>
      <c r="C19" s="577"/>
      <c r="D19" s="718"/>
      <c r="E19" s="718"/>
      <c r="F19" s="719"/>
      <c r="G19" s="789"/>
      <c r="H19" s="789"/>
      <c r="I19" s="790"/>
      <c r="J19" s="966"/>
      <c r="K19" s="730"/>
      <c r="L19" s="731"/>
      <c r="M19" s="582"/>
      <c r="N19" s="508"/>
      <c r="O19" s="508"/>
      <c r="P19" s="508"/>
      <c r="Q19" s="508"/>
    </row>
    <row r="20" spans="2:17">
      <c r="B20" s="76" t="s">
        <v>40</v>
      </c>
      <c r="C20" s="583"/>
      <c r="D20" s="720">
        <f>SUM(D11:D19)</f>
        <v>44529.891900000002</v>
      </c>
      <c r="E20" s="720">
        <f>SUM(E11:E19)</f>
        <v>48247.989750000008</v>
      </c>
      <c r="F20" s="721">
        <f>SUM(F11:F18)</f>
        <v>54339.948020000003</v>
      </c>
      <c r="G20" s="791">
        <f>SUM(G11:G18)</f>
        <v>53308.517743223361</v>
      </c>
      <c r="H20" s="791">
        <f>SUM(H11:H18)</f>
        <v>52262.165244692296</v>
      </c>
      <c r="I20" s="792">
        <f>SUM(I11:I18)</f>
        <v>-2077.7827753077045</v>
      </c>
      <c r="J20" s="967">
        <f t="shared" si="1"/>
        <v>-3.8236745727893769E-2</v>
      </c>
      <c r="K20" s="732">
        <f>SUM(K10:K18)</f>
        <v>52950.216203011791</v>
      </c>
      <c r="L20" s="732">
        <f>SUM(L11:L18)</f>
        <v>53385.41049647209</v>
      </c>
      <c r="M20" s="584"/>
      <c r="N20" s="508"/>
      <c r="O20" s="508"/>
      <c r="P20" s="508"/>
      <c r="Q20" s="508"/>
    </row>
    <row r="21" spans="2:17">
      <c r="B21" s="74"/>
      <c r="C21" s="577"/>
      <c r="D21" s="716"/>
      <c r="E21" s="716"/>
      <c r="F21" s="719"/>
      <c r="G21" s="787"/>
      <c r="H21" s="787"/>
      <c r="I21" s="788"/>
      <c r="J21" s="965"/>
      <c r="K21" s="728"/>
      <c r="L21" s="729"/>
      <c r="M21" s="582"/>
      <c r="N21" s="508"/>
      <c r="O21" s="508"/>
      <c r="P21" s="508"/>
      <c r="Q21" s="508"/>
    </row>
    <row r="22" spans="2:17">
      <c r="B22" s="74"/>
      <c r="C22" s="581" t="s">
        <v>41</v>
      </c>
      <c r="D22" s="716">
        <v>2263.0920799999999</v>
      </c>
      <c r="E22" s="716">
        <v>4687.9109000000008</v>
      </c>
      <c r="F22" s="717">
        <v>5096.1598700000004</v>
      </c>
      <c r="G22" s="787">
        <v>5096.1598700000004</v>
      </c>
      <c r="H22" s="787">
        <v>5149.0969300000006</v>
      </c>
      <c r="I22" s="788">
        <f>H22-F22</f>
        <v>52.937060000000201</v>
      </c>
      <c r="J22" s="965">
        <f>IF(F22=0,"n/a",I22/F22)</f>
        <v>1.0387637230854807E-2</v>
      </c>
      <c r="K22" s="728">
        <v>5165.4260600000007</v>
      </c>
      <c r="L22" s="729">
        <v>5165.4260600000007</v>
      </c>
      <c r="M22" s="582"/>
      <c r="N22" s="508"/>
      <c r="O22" s="508"/>
      <c r="P22" s="508"/>
      <c r="Q22" s="508"/>
    </row>
    <row r="23" spans="2:17">
      <c r="B23" s="74"/>
      <c r="C23" s="581" t="s">
        <v>42</v>
      </c>
      <c r="D23" s="716"/>
      <c r="E23" s="716"/>
      <c r="F23" s="717"/>
      <c r="G23" s="787"/>
      <c r="H23" s="787"/>
      <c r="I23" s="788"/>
      <c r="J23" s="965"/>
      <c r="K23" s="728"/>
      <c r="L23" s="729"/>
      <c r="M23" s="582"/>
      <c r="N23" s="508"/>
      <c r="O23" s="508"/>
      <c r="P23" s="508"/>
      <c r="Q23" s="508"/>
    </row>
    <row r="24" spans="2:17">
      <c r="B24" s="74"/>
      <c r="C24" s="581" t="s">
        <v>43</v>
      </c>
      <c r="D24" s="716"/>
      <c r="E24" s="716"/>
      <c r="F24" s="717"/>
      <c r="G24" s="787"/>
      <c r="H24" s="787"/>
      <c r="I24" s="788"/>
      <c r="J24" s="965"/>
      <c r="K24" s="728"/>
      <c r="L24" s="729"/>
      <c r="M24" s="582"/>
      <c r="N24" s="508"/>
      <c r="O24" s="508"/>
      <c r="P24" s="508"/>
      <c r="Q24" s="508"/>
    </row>
    <row r="25" spans="2:17">
      <c r="B25" s="74"/>
      <c r="C25" s="581" t="s">
        <v>44</v>
      </c>
      <c r="D25" s="716"/>
      <c r="E25" s="716"/>
      <c r="F25" s="717"/>
      <c r="G25" s="787"/>
      <c r="H25" s="787"/>
      <c r="I25" s="788"/>
      <c r="J25" s="965"/>
      <c r="K25" s="728"/>
      <c r="L25" s="729"/>
      <c r="M25" s="582"/>
      <c r="N25" s="508"/>
      <c r="O25" s="508"/>
      <c r="P25" s="508"/>
      <c r="Q25" s="508"/>
    </row>
    <row r="26" spans="2:17">
      <c r="B26" s="74"/>
      <c r="C26" s="581" t="s">
        <v>45</v>
      </c>
      <c r="D26" s="716">
        <v>365.72399999999999</v>
      </c>
      <c r="E26" s="716">
        <v>407.33699999999999</v>
      </c>
      <c r="F26" s="717">
        <v>432</v>
      </c>
      <c r="G26" s="787">
        <v>432</v>
      </c>
      <c r="H26" s="787">
        <v>432</v>
      </c>
      <c r="I26" s="788"/>
      <c r="J26" s="965">
        <f t="shared" ref="J26:J30" si="2">IF(F26=0,"n/a",I26/F26)</f>
        <v>0</v>
      </c>
      <c r="K26" s="728">
        <v>432</v>
      </c>
      <c r="L26" s="729">
        <v>432</v>
      </c>
      <c r="M26" s="582"/>
      <c r="N26" s="508"/>
      <c r="O26" s="508"/>
      <c r="P26" s="508"/>
      <c r="Q26" s="508"/>
    </row>
    <row r="27" spans="2:17">
      <c r="B27" s="74"/>
      <c r="C27" s="581" t="s">
        <v>46</v>
      </c>
      <c r="D27" s="716"/>
      <c r="E27" s="716"/>
      <c r="F27" s="717"/>
      <c r="G27" s="787"/>
      <c r="H27" s="787"/>
      <c r="I27" s="788"/>
      <c r="J27" s="965"/>
      <c r="K27" s="728"/>
      <c r="L27" s="729"/>
      <c r="M27" s="582"/>
      <c r="N27" s="508"/>
      <c r="O27" s="508"/>
      <c r="P27" s="508"/>
      <c r="Q27" s="508"/>
    </row>
    <row r="28" spans="2:17">
      <c r="B28" s="74"/>
      <c r="C28" s="581" t="s">
        <v>47</v>
      </c>
      <c r="D28" s="716"/>
      <c r="E28" s="716"/>
      <c r="F28" s="717">
        <v>1307</v>
      </c>
      <c r="G28" s="787">
        <v>1307</v>
      </c>
      <c r="H28" s="787">
        <v>338.78298999999998</v>
      </c>
      <c r="I28" s="788">
        <f t="shared" ref="I28:I30" si="3">H28-F28</f>
        <v>-968.21701000000007</v>
      </c>
      <c r="J28" s="965">
        <f t="shared" si="2"/>
        <v>-0.74079342769701617</v>
      </c>
      <c r="K28" s="728"/>
      <c r="L28" s="729"/>
      <c r="M28" s="582"/>
      <c r="N28" s="508"/>
      <c r="O28" s="508"/>
      <c r="P28" s="508"/>
      <c r="Q28" s="508"/>
    </row>
    <row r="29" spans="2:17">
      <c r="B29" s="74"/>
      <c r="C29" s="581" t="s">
        <v>48</v>
      </c>
      <c r="D29" s="716"/>
      <c r="E29" s="716"/>
      <c r="F29" s="717"/>
      <c r="G29" s="787"/>
      <c r="H29" s="787"/>
      <c r="I29" s="788"/>
      <c r="J29" s="965"/>
      <c r="K29" s="728"/>
      <c r="L29" s="729"/>
      <c r="M29" s="582"/>
      <c r="N29" s="508"/>
      <c r="O29" s="508"/>
      <c r="P29" s="508"/>
      <c r="Q29" s="508"/>
    </row>
    <row r="30" spans="2:17">
      <c r="B30" s="74"/>
      <c r="C30" s="581" t="s">
        <v>49</v>
      </c>
      <c r="D30" s="716">
        <v>51561.013590000002</v>
      </c>
      <c r="E30" s="716">
        <v>60836.727290000003</v>
      </c>
      <c r="F30" s="717">
        <v>59641.400130000002</v>
      </c>
      <c r="G30" s="787">
        <v>59560.00013</v>
      </c>
      <c r="H30" s="791">
        <v>60309.165940000006</v>
      </c>
      <c r="I30" s="788">
        <f t="shared" si="3"/>
        <v>667.76581000000442</v>
      </c>
      <c r="J30" s="965">
        <f t="shared" si="2"/>
        <v>1.1196346976168892E-2</v>
      </c>
      <c r="K30" s="732">
        <v>61057.769120000004</v>
      </c>
      <c r="L30" s="732">
        <v>61373.653610000001</v>
      </c>
      <c r="M30" s="582"/>
      <c r="N30" s="508"/>
      <c r="O30" s="508"/>
      <c r="P30" s="508"/>
      <c r="Q30" s="508"/>
    </row>
    <row r="31" spans="2:17">
      <c r="B31" s="74"/>
      <c r="C31" s="577"/>
      <c r="D31" s="718"/>
      <c r="E31" s="718"/>
      <c r="F31" s="719"/>
      <c r="G31" s="789"/>
      <c r="H31" s="789"/>
      <c r="I31" s="793" t="s">
        <v>16</v>
      </c>
      <c r="J31" s="968"/>
      <c r="K31" s="730"/>
      <c r="L31" s="731"/>
      <c r="M31" s="582"/>
      <c r="N31" s="508"/>
      <c r="O31" s="508"/>
      <c r="P31" s="508"/>
      <c r="Q31" s="508"/>
    </row>
    <row r="32" spans="2:17">
      <c r="B32" s="76" t="s">
        <v>50</v>
      </c>
      <c r="C32" s="583"/>
      <c r="D32" s="720">
        <f>SUM(D22:D31)</f>
        <v>54189.829669999999</v>
      </c>
      <c r="E32" s="720">
        <f>SUM(E22:E31)</f>
        <v>65931.975189999997</v>
      </c>
      <c r="F32" s="721">
        <f>SUM(F22:F30)</f>
        <v>66476.56</v>
      </c>
      <c r="G32" s="791">
        <f>SUM(G22:G30)</f>
        <v>66395.16</v>
      </c>
      <c r="H32" s="791">
        <f>SUM(H22:H30)</f>
        <v>66229.045860000013</v>
      </c>
      <c r="I32" s="794">
        <f>SUM(I22:I30)</f>
        <v>-247.51413999999545</v>
      </c>
      <c r="J32" s="967">
        <f>IF(F32=0,"n/a",I32/F32)</f>
        <v>-3.7233295465348305E-3</v>
      </c>
      <c r="K32" s="733">
        <f>SUM(K22:K30)</f>
        <v>66655.19518000001</v>
      </c>
      <c r="L32" s="732">
        <f>SUM(L22:L30)</f>
        <v>66971.079670000006</v>
      </c>
      <c r="M32" s="584"/>
      <c r="N32" s="508"/>
      <c r="O32" s="508"/>
      <c r="P32" s="508"/>
      <c r="Q32" s="508"/>
    </row>
    <row r="33" spans="2:18">
      <c r="B33" s="74"/>
      <c r="C33" s="577"/>
      <c r="D33" s="716"/>
      <c r="E33" s="716"/>
      <c r="F33" s="717"/>
      <c r="G33" s="787"/>
      <c r="H33" s="787"/>
      <c r="I33" s="788"/>
      <c r="J33" s="965"/>
      <c r="K33" s="728"/>
      <c r="L33" s="729"/>
      <c r="M33" s="582"/>
      <c r="N33" s="508"/>
      <c r="O33" s="508"/>
      <c r="P33" s="508"/>
      <c r="Q33" s="508"/>
    </row>
    <row r="34" spans="2:18">
      <c r="B34" s="74" t="s">
        <v>51</v>
      </c>
      <c r="C34" s="577"/>
      <c r="D34" s="716">
        <f t="shared" ref="D34:L34" si="4">D20-D32</f>
        <v>-9659.9377699999968</v>
      </c>
      <c r="E34" s="716">
        <f t="shared" si="4"/>
        <v>-17683.985439999989</v>
      </c>
      <c r="F34" s="716">
        <f t="shared" si="4"/>
        <v>-12136.611979999994</v>
      </c>
      <c r="G34" s="795">
        <f t="shared" si="4"/>
        <v>-13086.642256776642</v>
      </c>
      <c r="H34" s="795">
        <f t="shared" si="4"/>
        <v>-13966.880615307717</v>
      </c>
      <c r="I34" s="796">
        <f t="shared" si="4"/>
        <v>-1830.268635307709</v>
      </c>
      <c r="J34" s="965">
        <f>IF(F34=0,"n/a",I34/F34)</f>
        <v>0.15080556569855089</v>
      </c>
      <c r="K34" s="729">
        <f t="shared" si="4"/>
        <v>-13704.978976988219</v>
      </c>
      <c r="L34" s="729">
        <f t="shared" si="4"/>
        <v>-13585.669173527916</v>
      </c>
      <c r="M34" s="582"/>
      <c r="N34" s="508"/>
      <c r="O34" s="508"/>
      <c r="P34" s="508"/>
      <c r="Q34" s="508"/>
    </row>
    <row r="35" spans="2:18">
      <c r="B35" s="77"/>
      <c r="C35" s="585"/>
      <c r="D35" s="722"/>
      <c r="E35" s="722"/>
      <c r="F35" s="723"/>
      <c r="G35" s="797"/>
      <c r="H35" s="797"/>
      <c r="I35" s="798"/>
      <c r="J35" s="969"/>
      <c r="K35" s="734"/>
      <c r="L35" s="735"/>
      <c r="M35" s="586"/>
      <c r="N35" s="508"/>
      <c r="O35" s="508"/>
      <c r="P35" s="508"/>
      <c r="Q35" s="508"/>
    </row>
    <row r="36" spans="2:18" ht="6" customHeight="1" thickBot="1">
      <c r="B36" s="78"/>
      <c r="C36" s="587"/>
      <c r="D36" s="724"/>
      <c r="E36" s="724"/>
      <c r="F36" s="725"/>
      <c r="G36" s="799"/>
      <c r="H36" s="799"/>
      <c r="I36" s="800"/>
      <c r="J36" s="970"/>
      <c r="K36" s="736"/>
      <c r="L36" s="737"/>
      <c r="M36" s="582"/>
      <c r="N36" s="508"/>
      <c r="O36" s="508"/>
      <c r="P36" s="508"/>
      <c r="Q36" s="508"/>
    </row>
    <row r="37" spans="2:18">
      <c r="B37" s="79"/>
      <c r="C37" s="590"/>
      <c r="D37" s="716"/>
      <c r="E37" s="716"/>
      <c r="F37" s="717"/>
      <c r="G37" s="787"/>
      <c r="H37" s="787"/>
      <c r="I37" s="788"/>
      <c r="J37" s="965"/>
      <c r="K37" s="728"/>
      <c r="L37" s="729"/>
      <c r="M37" s="582"/>
      <c r="N37" s="508"/>
      <c r="O37" s="508"/>
      <c r="P37" s="508"/>
      <c r="Q37" s="508"/>
    </row>
    <row r="38" spans="2:18">
      <c r="B38" s="80" t="s">
        <v>52</v>
      </c>
      <c r="C38" s="591"/>
      <c r="D38" s="726">
        <v>293</v>
      </c>
      <c r="E38" s="726">
        <v>293</v>
      </c>
      <c r="F38" s="727">
        <f>'[3]Table 1-2012 Rec'' Budget'!C9</f>
        <v>290</v>
      </c>
      <c r="G38" s="795">
        <v>290</v>
      </c>
      <c r="H38" s="795">
        <f>'[3]Table 1-2012 Rec'' Budget'!G9</f>
        <v>284</v>
      </c>
      <c r="I38" s="788">
        <f t="shared" ref="I38" si="5">H38-F38</f>
        <v>-6</v>
      </c>
      <c r="J38" s="965">
        <f>IF(F38=0,"n/a",I38/F38)</f>
        <v>-2.0689655172413793E-2</v>
      </c>
      <c r="K38" s="728">
        <f>H38+'[3]Table 1-2012 Rec'' Budget'!J9</f>
        <v>284</v>
      </c>
      <c r="L38" s="729">
        <f>K38+'[3]Table 1-2012 Rec'' Budget'!K9</f>
        <v>284</v>
      </c>
      <c r="M38" s="582"/>
      <c r="N38" s="508" t="s">
        <v>16</v>
      </c>
      <c r="O38" s="508"/>
      <c r="P38" s="508"/>
      <c r="Q38" s="508"/>
    </row>
    <row r="39" spans="2:18" ht="13.5" thickBot="1">
      <c r="B39" s="81"/>
      <c r="C39" s="592"/>
      <c r="D39" s="588"/>
      <c r="E39" s="588"/>
      <c r="F39" s="589"/>
      <c r="G39" s="801"/>
      <c r="H39" s="801"/>
      <c r="I39" s="802"/>
      <c r="J39" s="803"/>
      <c r="K39" s="738"/>
      <c r="L39" s="739"/>
      <c r="M39" s="582"/>
      <c r="N39" s="508"/>
      <c r="O39" s="508"/>
      <c r="P39" s="508"/>
      <c r="Q39" s="508"/>
    </row>
    <row r="40" spans="2:18">
      <c r="C40" s="508"/>
      <c r="D40" s="508"/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</row>
    <row r="41" spans="2:18">
      <c r="C41" s="508"/>
      <c r="D41" s="508"/>
      <c r="E41" s="508"/>
      <c r="F41" s="508"/>
      <c r="G41" s="508"/>
      <c r="H41" s="508"/>
      <c r="I41" s="508"/>
      <c r="J41" s="508"/>
      <c r="K41" s="553"/>
      <c r="L41" s="593"/>
      <c r="M41" s="508"/>
      <c r="N41" s="508"/>
      <c r="O41" s="508"/>
      <c r="P41" s="508"/>
      <c r="Q41" s="508"/>
    </row>
    <row r="42" spans="2:18">
      <c r="C42" s="508"/>
      <c r="D42" s="508"/>
      <c r="E42" s="508"/>
      <c r="F42" s="508"/>
      <c r="G42" s="508"/>
      <c r="H42" s="508"/>
      <c r="I42" s="508"/>
      <c r="J42" s="508"/>
      <c r="K42" s="593"/>
      <c r="L42" s="508"/>
      <c r="M42" s="508"/>
      <c r="N42" s="508"/>
      <c r="O42" s="508"/>
      <c r="P42" s="508"/>
      <c r="Q42" s="508"/>
    </row>
    <row r="43" spans="2:18">
      <c r="C43" s="508"/>
      <c r="D43" s="508"/>
      <c r="E43" s="508"/>
      <c r="F43" s="508"/>
      <c r="G43" s="508"/>
      <c r="H43" s="508"/>
      <c r="I43" s="508"/>
      <c r="J43" s="508"/>
      <c r="K43" s="953"/>
      <c r="L43" s="953"/>
      <c r="M43" s="508"/>
      <c r="N43" s="953"/>
      <c r="O43" s="953"/>
      <c r="P43" s="508"/>
      <c r="Q43" s="508"/>
    </row>
    <row r="44" spans="2:18">
      <c r="C44" s="508"/>
      <c r="D44" s="508"/>
      <c r="E44" s="508"/>
      <c r="F44" s="508"/>
      <c r="G44" s="508"/>
      <c r="H44" s="508"/>
      <c r="I44" s="508"/>
      <c r="J44" s="508"/>
      <c r="K44" s="953"/>
      <c r="L44" s="953"/>
      <c r="M44" s="508"/>
      <c r="N44" s="953"/>
      <c r="O44" s="953"/>
      <c r="P44" s="508"/>
      <c r="Q44" s="508"/>
    </row>
    <row r="45" spans="2:18">
      <c r="C45" s="508"/>
      <c r="D45" s="508"/>
      <c r="E45" s="508"/>
      <c r="F45" s="508"/>
      <c r="G45" s="508"/>
      <c r="H45" s="508"/>
      <c r="I45" s="498"/>
      <c r="J45" s="498"/>
      <c r="K45" s="962"/>
      <c r="L45" s="962"/>
      <c r="M45" s="498"/>
      <c r="N45" s="962"/>
      <c r="O45" s="962"/>
      <c r="P45" s="498"/>
      <c r="Q45" s="962"/>
      <c r="R45" s="962"/>
    </row>
    <row r="46" spans="2:18">
      <c r="C46" s="508"/>
      <c r="D46" s="508"/>
      <c r="E46" s="508"/>
      <c r="F46" s="508"/>
      <c r="G46" s="508"/>
      <c r="H46" s="508"/>
      <c r="I46" s="498"/>
      <c r="J46" s="498"/>
      <c r="K46" s="962"/>
      <c r="L46" s="962"/>
      <c r="M46" s="498"/>
      <c r="N46" s="962"/>
      <c r="O46" s="962"/>
      <c r="P46" s="498"/>
      <c r="Q46" s="962"/>
      <c r="R46" s="962"/>
    </row>
    <row r="47" spans="2:18">
      <c r="C47" s="508"/>
      <c r="D47" s="508"/>
      <c r="E47" s="508"/>
      <c r="F47" s="508"/>
      <c r="G47" s="508"/>
      <c r="H47" s="508"/>
      <c r="I47" s="498"/>
      <c r="J47" s="498"/>
      <c r="K47" s="962"/>
      <c r="L47" s="962"/>
      <c r="M47" s="498"/>
      <c r="N47" s="962"/>
      <c r="O47" s="962"/>
      <c r="P47" s="498"/>
      <c r="Q47" s="962"/>
      <c r="R47" s="962"/>
    </row>
    <row r="48" spans="2:18">
      <c r="C48" s="508"/>
      <c r="D48" s="508"/>
      <c r="E48" s="508"/>
      <c r="F48" s="508"/>
      <c r="G48" s="508"/>
      <c r="H48" s="508"/>
      <c r="I48" s="498"/>
      <c r="J48" s="498"/>
      <c r="K48" s="962"/>
      <c r="L48" s="962"/>
      <c r="M48" s="498"/>
      <c r="N48" s="962"/>
      <c r="O48" s="962"/>
      <c r="P48" s="498"/>
      <c r="Q48" s="498"/>
      <c r="R48" s="7"/>
    </row>
    <row r="49" spans="3:17">
      <c r="C49" s="508"/>
      <c r="D49" s="508"/>
      <c r="E49" s="508"/>
      <c r="F49" s="508"/>
      <c r="G49" s="508"/>
      <c r="H49" s="508"/>
      <c r="I49" s="498"/>
      <c r="J49" s="498"/>
      <c r="K49" s="962"/>
      <c r="L49" s="962"/>
      <c r="M49" s="498"/>
      <c r="N49" s="962"/>
      <c r="O49" s="962"/>
      <c r="P49" s="508"/>
      <c r="Q49" s="508"/>
    </row>
    <row r="50" spans="3:17">
      <c r="C50" s="508"/>
      <c r="D50" s="508"/>
      <c r="E50" s="508"/>
      <c r="F50" s="508"/>
      <c r="G50" s="508"/>
      <c r="H50" s="508"/>
      <c r="I50" s="498"/>
      <c r="J50" s="498"/>
      <c r="K50" s="962"/>
      <c r="L50" s="962"/>
      <c r="M50" s="498"/>
      <c r="N50" s="962"/>
      <c r="O50" s="962"/>
      <c r="P50" s="508"/>
      <c r="Q50" s="508"/>
    </row>
    <row r="51" spans="3:17">
      <c r="C51" s="508"/>
      <c r="D51" s="508"/>
      <c r="E51" s="508"/>
      <c r="F51" s="508"/>
      <c r="G51" s="508"/>
      <c r="H51" s="508"/>
      <c r="I51" s="498"/>
      <c r="J51" s="498"/>
      <c r="K51" s="962"/>
      <c r="L51" s="962"/>
      <c r="M51" s="498"/>
      <c r="N51" s="962"/>
      <c r="O51" s="962"/>
      <c r="P51" s="508"/>
      <c r="Q51" s="508"/>
    </row>
    <row r="52" spans="3:17">
      <c r="C52" s="508"/>
      <c r="D52" s="508"/>
      <c r="E52" s="508"/>
      <c r="F52" s="508"/>
      <c r="G52" s="508"/>
      <c r="H52" s="508"/>
      <c r="I52" s="498"/>
      <c r="J52" s="498"/>
      <c r="K52" s="962"/>
      <c r="L52" s="962"/>
      <c r="M52" s="498"/>
      <c r="N52" s="962"/>
      <c r="O52" s="962"/>
      <c r="P52" s="508"/>
      <c r="Q52" s="508"/>
    </row>
    <row r="53" spans="3:17">
      <c r="C53" s="508"/>
      <c r="D53" s="508"/>
      <c r="E53" s="508"/>
      <c r="F53" s="508"/>
      <c r="G53" s="508"/>
      <c r="H53" s="508"/>
      <c r="I53" s="498"/>
      <c r="J53" s="498"/>
      <c r="K53" s="962"/>
      <c r="L53" s="962"/>
      <c r="M53" s="498"/>
      <c r="N53" s="962"/>
      <c r="O53" s="962"/>
      <c r="P53" s="508"/>
      <c r="Q53" s="508"/>
    </row>
    <row r="54" spans="3:17">
      <c r="C54" s="508"/>
      <c r="D54" s="508"/>
      <c r="E54" s="508"/>
      <c r="F54" s="508"/>
      <c r="G54" s="508"/>
      <c r="H54" s="508"/>
      <c r="I54" s="7"/>
      <c r="J54" s="498"/>
      <c r="K54" s="962"/>
      <c r="L54" s="962"/>
      <c r="M54" s="498"/>
      <c r="N54" s="962"/>
      <c r="O54" s="962"/>
      <c r="P54" s="508"/>
      <c r="Q54" s="508"/>
    </row>
    <row r="55" spans="3:17">
      <c r="C55" s="508"/>
      <c r="D55" s="508"/>
      <c r="E55" s="508"/>
      <c r="F55" s="508"/>
      <c r="G55" s="508"/>
      <c r="H55" s="508"/>
      <c r="I55" s="498"/>
      <c r="J55" s="498"/>
      <c r="K55" s="962"/>
      <c r="L55" s="962"/>
      <c r="M55" s="498"/>
      <c r="N55" s="962"/>
      <c r="O55" s="962"/>
      <c r="P55" s="508"/>
      <c r="Q55" s="508"/>
    </row>
    <row r="56" spans="3:17">
      <c r="C56" s="508"/>
      <c r="D56" s="508"/>
      <c r="E56" s="508"/>
      <c r="F56" s="508"/>
      <c r="G56" s="508"/>
      <c r="H56" s="508"/>
      <c r="I56" s="498"/>
      <c r="J56" s="498"/>
      <c r="K56" s="962"/>
      <c r="L56" s="962"/>
      <c r="M56" s="498"/>
      <c r="N56" s="962"/>
      <c r="O56" s="962"/>
      <c r="P56" s="508"/>
      <c r="Q56" s="508"/>
    </row>
    <row r="57" spans="3:17">
      <c r="C57" s="508"/>
      <c r="D57" s="508"/>
      <c r="E57" s="508"/>
      <c r="F57" s="508"/>
      <c r="G57" s="508"/>
      <c r="H57" s="508"/>
      <c r="I57" s="498"/>
      <c r="J57" s="498"/>
      <c r="K57" s="962"/>
      <c r="L57" s="962"/>
      <c r="M57" s="498"/>
      <c r="N57" s="962"/>
      <c r="O57" s="962"/>
      <c r="P57" s="508"/>
      <c r="Q57" s="508"/>
    </row>
    <row r="58" spans="3:17">
      <c r="C58" s="508"/>
      <c r="D58" s="508"/>
      <c r="E58" s="508"/>
      <c r="F58" s="508"/>
      <c r="G58" s="508"/>
      <c r="H58" s="508"/>
      <c r="I58" s="498"/>
      <c r="J58" s="7"/>
      <c r="K58" s="963"/>
      <c r="L58" s="963"/>
      <c r="M58" s="498"/>
      <c r="N58" s="962"/>
      <c r="O58" s="962"/>
      <c r="P58" s="508"/>
      <c r="Q58" s="508"/>
    </row>
    <row r="59" spans="3:17">
      <c r="C59" s="508"/>
      <c r="D59" s="508"/>
      <c r="E59" s="508"/>
      <c r="F59" s="508"/>
      <c r="G59" s="508"/>
      <c r="H59" s="508"/>
      <c r="I59" s="7"/>
      <c r="J59" s="7"/>
      <c r="K59" s="963"/>
      <c r="L59" s="963"/>
      <c r="M59" s="498"/>
      <c r="N59" s="962"/>
      <c r="O59" s="962"/>
      <c r="P59" s="508"/>
      <c r="Q59" s="508"/>
    </row>
    <row r="60" spans="3:17">
      <c r="C60" s="508"/>
      <c r="D60" s="508"/>
      <c r="E60" s="508"/>
      <c r="F60" s="508"/>
      <c r="G60" s="508"/>
      <c r="H60" s="508"/>
      <c r="I60" s="7"/>
      <c r="J60" s="7"/>
      <c r="K60" s="963"/>
      <c r="L60" s="963"/>
      <c r="M60" s="498"/>
      <c r="N60" s="962"/>
      <c r="O60" s="962"/>
      <c r="P60" s="508"/>
      <c r="Q60" s="508"/>
    </row>
    <row r="61" spans="3:17">
      <c r="C61" s="508"/>
      <c r="D61" s="508"/>
      <c r="E61" s="508"/>
      <c r="F61" s="508"/>
      <c r="G61" s="508"/>
      <c r="H61" s="508"/>
      <c r="I61" s="498"/>
      <c r="J61" s="498"/>
      <c r="K61" s="962"/>
      <c r="L61" s="962"/>
      <c r="M61" s="498"/>
      <c r="N61" s="962"/>
      <c r="O61" s="962"/>
      <c r="P61" s="508"/>
      <c r="Q61" s="508"/>
    </row>
    <row r="62" spans="3:17">
      <c r="C62" s="508"/>
      <c r="D62" s="508"/>
      <c r="E62" s="508"/>
      <c r="F62" s="508"/>
      <c r="G62" s="508"/>
      <c r="H62" s="508"/>
      <c r="I62" s="498"/>
      <c r="J62" s="498"/>
      <c r="K62" s="962"/>
      <c r="L62" s="962"/>
      <c r="M62" s="498"/>
      <c r="N62" s="964"/>
      <c r="O62" s="964"/>
      <c r="P62" s="508"/>
      <c r="Q62" s="508"/>
    </row>
    <row r="63" spans="3:17">
      <c r="C63" s="508"/>
      <c r="D63" s="508"/>
      <c r="E63" s="508"/>
      <c r="F63" s="508"/>
      <c r="G63" s="508"/>
      <c r="H63" s="508"/>
      <c r="I63" s="498"/>
      <c r="J63" s="498"/>
      <c r="K63" s="962"/>
      <c r="L63" s="962"/>
      <c r="M63" s="498"/>
      <c r="N63" s="964"/>
      <c r="O63" s="964"/>
      <c r="P63" s="508"/>
      <c r="Q63" s="508"/>
    </row>
    <row r="64" spans="3:17">
      <c r="C64" s="508"/>
      <c r="D64" s="508"/>
      <c r="E64" s="508"/>
      <c r="F64" s="508"/>
      <c r="G64" s="508"/>
      <c r="H64" s="508"/>
      <c r="I64" s="498"/>
      <c r="J64" s="498"/>
      <c r="K64" s="962"/>
      <c r="L64" s="962"/>
      <c r="M64" s="498"/>
      <c r="N64" s="964"/>
      <c r="O64" s="964"/>
      <c r="P64" s="508"/>
      <c r="Q64" s="508"/>
    </row>
    <row r="65" spans="3:17">
      <c r="C65" s="508"/>
      <c r="D65" s="508"/>
      <c r="E65" s="508"/>
      <c r="F65" s="508"/>
      <c r="G65" s="508"/>
      <c r="H65" s="508"/>
      <c r="I65" s="498"/>
      <c r="J65" s="498"/>
      <c r="K65" s="962"/>
      <c r="L65" s="962"/>
      <c r="M65" s="498"/>
      <c r="N65" s="962"/>
      <c r="O65" s="962"/>
      <c r="P65" s="508"/>
      <c r="Q65" s="508"/>
    </row>
    <row r="66" spans="3:17">
      <c r="C66" s="508"/>
      <c r="D66" s="508"/>
      <c r="E66" s="508"/>
      <c r="F66" s="508"/>
      <c r="G66" s="508"/>
      <c r="H66" s="508"/>
      <c r="I66" s="498"/>
      <c r="J66" s="498"/>
      <c r="K66" s="962"/>
      <c r="L66" s="962"/>
      <c r="M66" s="498"/>
      <c r="N66" s="962"/>
      <c r="O66" s="962"/>
      <c r="P66" s="508"/>
      <c r="Q66" s="508"/>
    </row>
    <row r="67" spans="3:17">
      <c r="C67" s="508"/>
      <c r="D67" s="508"/>
      <c r="E67" s="508"/>
      <c r="F67" s="508"/>
      <c r="G67" s="508"/>
      <c r="H67" s="508"/>
      <c r="I67" s="498"/>
      <c r="J67" s="498"/>
      <c r="K67" s="962"/>
      <c r="L67" s="962"/>
      <c r="M67" s="498"/>
      <c r="N67" s="962"/>
      <c r="O67" s="962"/>
      <c r="P67" s="508"/>
      <c r="Q67" s="508"/>
    </row>
    <row r="68" spans="3:17">
      <c r="C68" s="508"/>
      <c r="D68" s="508"/>
      <c r="E68" s="508"/>
      <c r="F68" s="508"/>
      <c r="G68" s="508"/>
      <c r="H68" s="508"/>
      <c r="I68" s="498"/>
      <c r="J68" s="498"/>
      <c r="K68" s="962"/>
      <c r="L68" s="962"/>
      <c r="M68" s="498"/>
      <c r="N68" s="962"/>
      <c r="O68" s="962"/>
      <c r="P68" s="508"/>
      <c r="Q68" s="508"/>
    </row>
    <row r="69" spans="3:17">
      <c r="C69" s="508"/>
      <c r="D69" s="508"/>
      <c r="E69" s="508"/>
      <c r="F69" s="508"/>
      <c r="G69" s="508"/>
      <c r="H69" s="508"/>
      <c r="M69" s="508"/>
      <c r="N69" s="508"/>
      <c r="O69" s="508"/>
      <c r="P69" s="508"/>
      <c r="Q69" s="508"/>
    </row>
    <row r="70" spans="3:17">
      <c r="C70" s="508"/>
      <c r="D70" s="508"/>
      <c r="E70" s="508"/>
      <c r="F70" s="508"/>
      <c r="G70" s="508"/>
      <c r="H70" s="508"/>
      <c r="M70" s="508"/>
      <c r="N70" s="508"/>
      <c r="O70" s="508"/>
      <c r="P70" s="508"/>
      <c r="Q70" s="508"/>
    </row>
    <row r="71" spans="3:17">
      <c r="C71" s="508"/>
      <c r="D71" s="508"/>
      <c r="E71" s="508"/>
      <c r="F71" s="508"/>
      <c r="G71" s="508"/>
      <c r="H71" s="508"/>
      <c r="M71" s="508"/>
      <c r="N71" s="508"/>
      <c r="O71" s="508"/>
      <c r="P71" s="508"/>
      <c r="Q71" s="508"/>
    </row>
    <row r="72" spans="3:17">
      <c r="C72" s="508"/>
      <c r="D72" s="508"/>
      <c r="E72" s="508"/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  <c r="Q72" s="508"/>
    </row>
    <row r="73" spans="3:17">
      <c r="C73" s="508"/>
      <c r="D73" s="508"/>
      <c r="E73" s="508"/>
      <c r="F73" s="508"/>
      <c r="G73" s="508"/>
      <c r="H73" s="508"/>
      <c r="I73" s="508"/>
      <c r="J73" s="508"/>
      <c r="K73" s="508"/>
      <c r="L73" s="508"/>
      <c r="M73" s="508"/>
      <c r="N73" s="508"/>
      <c r="O73" s="508"/>
      <c r="P73" s="508"/>
      <c r="Q73" s="508"/>
    </row>
    <row r="74" spans="3:17"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</row>
    <row r="75" spans="3:17">
      <c r="C75" s="508"/>
      <c r="D75" s="508"/>
      <c r="E75" s="508"/>
      <c r="F75" s="508"/>
      <c r="G75" s="508"/>
      <c r="H75" s="508"/>
      <c r="I75" s="508"/>
      <c r="J75" s="508"/>
      <c r="K75" s="508"/>
      <c r="L75" s="508"/>
      <c r="M75" s="508"/>
      <c r="N75" s="508"/>
      <c r="O75" s="508"/>
      <c r="P75" s="508"/>
      <c r="Q75" s="508"/>
    </row>
    <row r="76" spans="3:17">
      <c r="C76" s="508"/>
      <c r="D76" s="508"/>
      <c r="E76" s="508"/>
      <c r="F76" s="508"/>
      <c r="G76" s="508"/>
      <c r="H76" s="508"/>
      <c r="I76" s="508"/>
      <c r="J76" s="508"/>
      <c r="K76" s="508"/>
      <c r="L76" s="508"/>
      <c r="M76" s="508"/>
      <c r="N76" s="508"/>
      <c r="O76" s="508"/>
      <c r="P76" s="508"/>
      <c r="Q76" s="508"/>
    </row>
    <row r="77" spans="3:17">
      <c r="C77" s="508"/>
      <c r="D77" s="508"/>
      <c r="E77" s="508"/>
      <c r="F77" s="508"/>
      <c r="G77" s="508"/>
      <c r="H77" s="508"/>
      <c r="I77" s="508"/>
      <c r="J77" s="508"/>
      <c r="K77" s="508"/>
      <c r="L77" s="508"/>
      <c r="M77" s="508"/>
      <c r="N77" s="508"/>
      <c r="O77" s="508"/>
      <c r="P77" s="508"/>
      <c r="Q77" s="508"/>
    </row>
    <row r="78" spans="3:17"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</row>
    <row r="79" spans="3:17">
      <c r="C79" s="508"/>
      <c r="D79" s="508"/>
      <c r="E79" s="508"/>
      <c r="F79" s="508"/>
      <c r="G79" s="508"/>
      <c r="H79" s="508"/>
      <c r="I79" s="508"/>
      <c r="J79" s="508"/>
      <c r="K79" s="508"/>
      <c r="L79" s="508"/>
      <c r="M79" s="508"/>
      <c r="N79" s="508"/>
      <c r="O79" s="508"/>
      <c r="P79" s="508"/>
      <c r="Q79" s="508"/>
    </row>
    <row r="80" spans="3:17"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</row>
    <row r="81" spans="3:17"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08"/>
      <c r="O81" s="508"/>
      <c r="P81" s="508"/>
      <c r="Q81" s="508"/>
    </row>
    <row r="82" spans="3:17"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08"/>
      <c r="O82" s="508"/>
      <c r="P82" s="508"/>
      <c r="Q82" s="508"/>
    </row>
    <row r="83" spans="3:17"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08"/>
      <c r="O83" s="508"/>
      <c r="P83" s="508"/>
      <c r="Q83" s="508"/>
    </row>
    <row r="84" spans="3:17"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</row>
    <row r="85" spans="3:17"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</row>
    <row r="86" spans="3:17"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08"/>
      <c r="O86" s="508"/>
      <c r="P86" s="508"/>
      <c r="Q86" s="508"/>
    </row>
    <row r="87" spans="3:17"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08"/>
      <c r="O87" s="508"/>
      <c r="P87" s="508"/>
      <c r="Q87" s="508"/>
    </row>
    <row r="88" spans="3:17"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08"/>
      <c r="O88" s="508"/>
      <c r="P88" s="508"/>
      <c r="Q88" s="508"/>
    </row>
    <row r="89" spans="3:17">
      <c r="C89" s="508"/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08"/>
      <c r="O89" s="508"/>
      <c r="P89" s="508"/>
      <c r="Q89" s="508"/>
    </row>
    <row r="90" spans="3:17"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</row>
    <row r="91" spans="3:17"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</row>
    <row r="92" spans="3:17">
      <c r="C92" s="508"/>
      <c r="D92" s="508"/>
      <c r="E92" s="508"/>
      <c r="F92" s="508"/>
      <c r="G92" s="508"/>
      <c r="H92" s="508"/>
      <c r="I92" s="508"/>
      <c r="J92" s="508"/>
      <c r="K92" s="508"/>
      <c r="L92" s="508"/>
      <c r="M92" s="508"/>
      <c r="N92" s="508"/>
      <c r="O92" s="508"/>
      <c r="P92" s="508"/>
      <c r="Q92" s="508"/>
    </row>
    <row r="93" spans="3:17">
      <c r="C93" s="508"/>
      <c r="D93" s="508"/>
      <c r="E93" s="508"/>
      <c r="F93" s="508"/>
      <c r="G93" s="508"/>
      <c r="H93" s="508"/>
      <c r="I93" s="508"/>
      <c r="J93" s="508"/>
      <c r="K93" s="508"/>
      <c r="L93" s="508"/>
      <c r="M93" s="508"/>
      <c r="N93" s="508"/>
      <c r="O93" s="508"/>
      <c r="P93" s="508"/>
      <c r="Q93" s="508"/>
    </row>
    <row r="94" spans="3:17"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8"/>
      <c r="P94" s="508"/>
      <c r="Q94" s="508"/>
    </row>
    <row r="95" spans="3:17">
      <c r="C95" s="508"/>
      <c r="D95" s="508"/>
      <c r="E95" s="508"/>
      <c r="F95" s="508"/>
      <c r="G95" s="508"/>
      <c r="H95" s="508"/>
      <c r="I95" s="508"/>
      <c r="J95" s="508"/>
      <c r="K95" s="508"/>
      <c r="L95" s="508"/>
      <c r="M95" s="508"/>
      <c r="N95" s="508"/>
      <c r="O95" s="508"/>
      <c r="P95" s="508"/>
      <c r="Q95" s="508"/>
    </row>
    <row r="96" spans="3:17">
      <c r="C96" s="508"/>
      <c r="D96" s="508"/>
      <c r="E96" s="508"/>
      <c r="F96" s="508"/>
      <c r="G96" s="508"/>
      <c r="H96" s="508"/>
      <c r="I96" s="508"/>
      <c r="J96" s="508"/>
      <c r="K96" s="508"/>
      <c r="L96" s="508"/>
      <c r="M96" s="508"/>
      <c r="N96" s="508"/>
      <c r="O96" s="508"/>
      <c r="P96" s="508"/>
      <c r="Q96" s="508"/>
    </row>
    <row r="97" spans="3:17"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</row>
    <row r="98" spans="3:17">
      <c r="C98" s="508"/>
      <c r="D98" s="508"/>
      <c r="E98" s="508"/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  <c r="Q98" s="508"/>
    </row>
    <row r="99" spans="3:17">
      <c r="C99" s="508"/>
      <c r="D99" s="508"/>
      <c r="E99" s="508"/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  <c r="Q99" s="508"/>
    </row>
    <row r="100" spans="3:17">
      <c r="C100" s="508"/>
      <c r="D100" s="508"/>
      <c r="E100" s="508"/>
      <c r="F100" s="508"/>
      <c r="G100" s="508"/>
      <c r="H100" s="508"/>
      <c r="I100" s="508"/>
      <c r="J100" s="508"/>
      <c r="K100" s="508"/>
      <c r="L100" s="508"/>
      <c r="M100" s="508"/>
      <c r="N100" s="508"/>
      <c r="O100" s="508"/>
      <c r="P100" s="508"/>
      <c r="Q100" s="508"/>
    </row>
    <row r="101" spans="3:17">
      <c r="C101" s="508"/>
      <c r="D101" s="508"/>
      <c r="E101" s="508"/>
      <c r="F101" s="508"/>
      <c r="G101" s="508"/>
      <c r="H101" s="508"/>
      <c r="I101" s="508"/>
      <c r="J101" s="508"/>
      <c r="K101" s="508"/>
      <c r="L101" s="508"/>
      <c r="M101" s="508"/>
      <c r="N101" s="508"/>
      <c r="O101" s="508"/>
      <c r="P101" s="508"/>
      <c r="Q101" s="508"/>
    </row>
    <row r="102" spans="3:17"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</row>
    <row r="103" spans="3:17">
      <c r="C103" s="508"/>
      <c r="D103" s="508"/>
      <c r="E103" s="508"/>
      <c r="F103" s="508"/>
      <c r="G103" s="508"/>
      <c r="H103" s="508"/>
      <c r="I103" s="508"/>
      <c r="J103" s="508"/>
      <c r="K103" s="508"/>
      <c r="L103" s="508"/>
      <c r="M103" s="508"/>
      <c r="N103" s="508"/>
      <c r="O103" s="508"/>
      <c r="P103" s="508"/>
      <c r="Q103" s="508"/>
    </row>
    <row r="104" spans="3:17">
      <c r="C104" s="508"/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8"/>
      <c r="P104" s="508"/>
      <c r="Q104" s="508"/>
    </row>
    <row r="105" spans="3:17">
      <c r="C105" s="508"/>
      <c r="D105" s="508"/>
      <c r="E105" s="508"/>
      <c r="F105" s="508"/>
      <c r="G105" s="508"/>
      <c r="H105" s="508"/>
      <c r="I105" s="508"/>
      <c r="J105" s="508"/>
      <c r="K105" s="508"/>
      <c r="L105" s="508"/>
      <c r="M105" s="508"/>
      <c r="N105" s="508"/>
      <c r="O105" s="508"/>
      <c r="P105" s="508"/>
      <c r="Q105" s="508"/>
    </row>
    <row r="106" spans="3:17">
      <c r="C106" s="508"/>
      <c r="D106" s="508"/>
      <c r="E106" s="508"/>
      <c r="F106" s="508"/>
      <c r="G106" s="508"/>
      <c r="H106" s="508"/>
      <c r="I106" s="508"/>
      <c r="J106" s="508"/>
      <c r="K106" s="508"/>
      <c r="L106" s="508"/>
      <c r="M106" s="508"/>
      <c r="N106" s="508"/>
      <c r="O106" s="508"/>
      <c r="P106" s="508"/>
      <c r="Q106" s="508"/>
    </row>
    <row r="107" spans="3:17">
      <c r="C107" s="508"/>
      <c r="D107" s="508"/>
      <c r="E107" s="508"/>
      <c r="F107" s="508"/>
      <c r="G107" s="508"/>
      <c r="H107" s="508"/>
      <c r="I107" s="508"/>
      <c r="J107" s="508"/>
      <c r="K107" s="508"/>
      <c r="L107" s="508"/>
      <c r="M107" s="508"/>
      <c r="N107" s="508"/>
      <c r="O107" s="508"/>
      <c r="P107" s="508"/>
      <c r="Q107" s="508"/>
    </row>
    <row r="108" spans="3:17">
      <c r="C108" s="508"/>
      <c r="D108" s="508"/>
      <c r="E108" s="508"/>
      <c r="F108" s="508"/>
      <c r="G108" s="508"/>
      <c r="H108" s="508"/>
      <c r="I108" s="508"/>
      <c r="J108" s="508"/>
      <c r="K108" s="508"/>
      <c r="L108" s="508"/>
      <c r="M108" s="508"/>
      <c r="N108" s="508"/>
      <c r="O108" s="508"/>
      <c r="P108" s="508"/>
      <c r="Q108" s="508"/>
    </row>
    <row r="109" spans="3:17">
      <c r="C109" s="508"/>
      <c r="D109" s="508"/>
      <c r="E109" s="508"/>
      <c r="F109" s="508"/>
      <c r="G109" s="508"/>
      <c r="H109" s="508"/>
      <c r="I109" s="508"/>
      <c r="J109" s="508"/>
      <c r="K109" s="508"/>
      <c r="L109" s="508"/>
      <c r="M109" s="508"/>
      <c r="N109" s="508"/>
      <c r="O109" s="508"/>
      <c r="P109" s="508"/>
      <c r="Q109" s="508"/>
    </row>
    <row r="110" spans="3:17"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</row>
    <row r="111" spans="3:17">
      <c r="C111" s="508"/>
      <c r="D111" s="508"/>
      <c r="E111" s="508"/>
      <c r="F111" s="508"/>
      <c r="G111" s="508"/>
      <c r="H111" s="508"/>
      <c r="I111" s="508"/>
      <c r="J111" s="508"/>
      <c r="K111" s="508"/>
      <c r="L111" s="508"/>
      <c r="M111" s="508"/>
      <c r="N111" s="508"/>
      <c r="O111" s="508"/>
      <c r="P111" s="508"/>
      <c r="Q111" s="508"/>
    </row>
    <row r="112" spans="3:17">
      <c r="C112" s="508"/>
      <c r="D112" s="508"/>
      <c r="E112" s="508"/>
      <c r="F112" s="508"/>
      <c r="G112" s="508"/>
      <c r="H112" s="508"/>
      <c r="I112" s="508"/>
      <c r="J112" s="508"/>
      <c r="K112" s="508"/>
      <c r="L112" s="508"/>
      <c r="M112" s="508"/>
      <c r="N112" s="508"/>
      <c r="O112" s="508"/>
      <c r="P112" s="508"/>
      <c r="Q112" s="508"/>
    </row>
    <row r="113" spans="3:17">
      <c r="C113" s="508"/>
      <c r="D113" s="508"/>
      <c r="E113" s="508"/>
      <c r="F113" s="508"/>
      <c r="G113" s="508"/>
      <c r="H113" s="508"/>
      <c r="I113" s="508"/>
      <c r="J113" s="508"/>
      <c r="K113" s="508"/>
      <c r="L113" s="508"/>
      <c r="M113" s="508"/>
      <c r="N113" s="508"/>
      <c r="O113" s="508"/>
      <c r="P113" s="508"/>
      <c r="Q113" s="508"/>
    </row>
    <row r="114" spans="3:17">
      <c r="C114" s="508"/>
      <c r="D114" s="508"/>
      <c r="E114" s="508"/>
      <c r="F114" s="508"/>
      <c r="G114" s="508"/>
      <c r="H114" s="508"/>
      <c r="I114" s="508"/>
      <c r="J114" s="508"/>
      <c r="K114" s="508"/>
      <c r="L114" s="508"/>
      <c r="M114" s="508"/>
      <c r="N114" s="508"/>
      <c r="O114" s="508"/>
      <c r="P114" s="508"/>
      <c r="Q114" s="508"/>
    </row>
    <row r="115" spans="3:17">
      <c r="C115" s="508"/>
      <c r="D115" s="508"/>
      <c r="E115" s="508"/>
      <c r="F115" s="508"/>
      <c r="G115" s="508"/>
      <c r="H115" s="508"/>
      <c r="I115" s="508"/>
      <c r="J115" s="508"/>
      <c r="K115" s="508"/>
      <c r="L115" s="508"/>
      <c r="M115" s="508"/>
      <c r="N115" s="508"/>
      <c r="O115" s="508"/>
      <c r="P115" s="508"/>
      <c r="Q115" s="508"/>
    </row>
    <row r="116" spans="3:17">
      <c r="C116" s="508"/>
      <c r="D116" s="508"/>
      <c r="E116" s="508"/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  <c r="Q116" s="508"/>
    </row>
    <row r="117" spans="3:17"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</row>
    <row r="118" spans="3:17">
      <c r="C118" s="508"/>
      <c r="D118" s="508"/>
      <c r="E118" s="508"/>
      <c r="F118" s="508"/>
      <c r="G118" s="508"/>
      <c r="H118" s="508"/>
      <c r="I118" s="508"/>
      <c r="J118" s="508"/>
      <c r="K118" s="508"/>
      <c r="L118" s="508"/>
      <c r="M118" s="508"/>
      <c r="N118" s="508"/>
      <c r="O118" s="508"/>
      <c r="P118" s="508"/>
      <c r="Q118" s="508"/>
    </row>
    <row r="119" spans="3:17">
      <c r="C119" s="508"/>
      <c r="D119" s="508"/>
      <c r="E119" s="508"/>
      <c r="F119" s="508"/>
      <c r="G119" s="508"/>
      <c r="H119" s="508"/>
      <c r="I119" s="508"/>
      <c r="J119" s="508"/>
      <c r="K119" s="508"/>
      <c r="L119" s="508"/>
      <c r="M119" s="508"/>
      <c r="N119" s="508"/>
      <c r="O119" s="508"/>
      <c r="P119" s="508"/>
      <c r="Q119" s="508"/>
    </row>
    <row r="120" spans="3:17">
      <c r="C120" s="508"/>
      <c r="D120" s="508"/>
      <c r="E120" s="508"/>
      <c r="F120" s="508"/>
      <c r="G120" s="508"/>
      <c r="H120" s="508"/>
      <c r="I120" s="508"/>
      <c r="J120" s="508"/>
      <c r="K120" s="508"/>
      <c r="L120" s="508"/>
      <c r="M120" s="508"/>
      <c r="N120" s="508"/>
      <c r="O120" s="508"/>
      <c r="P120" s="508"/>
      <c r="Q120" s="508"/>
    </row>
    <row r="121" spans="3:17"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</row>
    <row r="122" spans="3:17"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</row>
    <row r="123" spans="3:17"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</row>
    <row r="124" spans="3:17"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</row>
    <row r="125" spans="3:17"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</row>
    <row r="126" spans="3:17"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</row>
    <row r="127" spans="3:17"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</row>
    <row r="128" spans="3:17">
      <c r="C128" s="508"/>
      <c r="D128" s="508"/>
      <c r="E128" s="508"/>
      <c r="F128" s="508"/>
      <c r="G128" s="508"/>
      <c r="H128" s="508"/>
      <c r="I128" s="508"/>
      <c r="J128" s="508"/>
      <c r="K128" s="508"/>
      <c r="L128" s="508"/>
      <c r="M128" s="508"/>
      <c r="N128" s="508"/>
      <c r="O128" s="508"/>
      <c r="P128" s="508"/>
      <c r="Q128" s="508"/>
    </row>
    <row r="129" spans="3:17">
      <c r="C129" s="508"/>
      <c r="D129" s="508"/>
      <c r="E129" s="508"/>
      <c r="F129" s="508"/>
      <c r="G129" s="508"/>
      <c r="H129" s="508"/>
      <c r="I129" s="508"/>
      <c r="J129" s="508"/>
      <c r="K129" s="508"/>
      <c r="L129" s="508"/>
      <c r="M129" s="508"/>
      <c r="N129" s="508"/>
      <c r="O129" s="508"/>
      <c r="P129" s="508"/>
      <c r="Q129" s="508"/>
    </row>
  </sheetData>
  <mergeCells count="6">
    <mergeCell ref="B1:L1"/>
    <mergeCell ref="B2:L2"/>
    <mergeCell ref="I8:J8"/>
    <mergeCell ref="B3:L3"/>
    <mergeCell ref="I6:J6"/>
    <mergeCell ref="I7:J7"/>
  </mergeCells>
  <printOptions horizontalCentered="1"/>
  <pageMargins left="0.75" right="0.75" top="1" bottom="1" header="0.5" footer="0.5"/>
  <pageSetup scale="90" orientation="landscape" r:id="rId1"/>
  <headerFooter alignWithMargins="0"/>
  <ignoredErrors>
    <ignoredError sqref="G6 H7 F7" numberStoredAsText="1"/>
    <ignoredError sqref="J32:J3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39"/>
      <c r="B1" s="184"/>
      <c r="C1" s="184"/>
      <c r="D1" s="1023" t="s">
        <v>472</v>
      </c>
      <c r="E1" s="1024"/>
      <c r="F1" s="1025" t="s">
        <v>473</v>
      </c>
      <c r="G1" s="1027" t="s">
        <v>474</v>
      </c>
    </row>
    <row r="2" spans="1:7" ht="60">
      <c r="A2" s="340" t="s">
        <v>475</v>
      </c>
      <c r="B2" s="341"/>
      <c r="C2" s="341"/>
      <c r="D2" s="340" t="s">
        <v>476</v>
      </c>
      <c r="E2" s="342" t="s">
        <v>477</v>
      </c>
      <c r="F2" s="1026"/>
      <c r="G2" s="1028" t="s">
        <v>474</v>
      </c>
    </row>
    <row r="3" spans="1:7" ht="15">
      <c r="A3" s="343"/>
      <c r="B3" s="344"/>
      <c r="C3" s="344"/>
      <c r="D3" s="345"/>
      <c r="E3" s="346"/>
      <c r="F3" s="347"/>
      <c r="G3" s="185"/>
    </row>
    <row r="4" spans="1:7" ht="15">
      <c r="A4" s="348">
        <v>2004</v>
      </c>
      <c r="B4" s="349"/>
      <c r="C4" s="349"/>
      <c r="D4" s="350">
        <v>2.0510000000000002</v>
      </c>
      <c r="E4" s="351">
        <v>13.667999999999999</v>
      </c>
      <c r="F4" s="350">
        <v>15.718999999999999</v>
      </c>
      <c r="G4" s="352" t="s">
        <v>478</v>
      </c>
    </row>
    <row r="5" spans="1:7" ht="15">
      <c r="A5" s="343"/>
      <c r="B5" s="344"/>
      <c r="C5" s="344"/>
      <c r="D5" s="353"/>
      <c r="E5" s="354"/>
      <c r="F5" s="353"/>
      <c r="G5" s="347"/>
    </row>
    <row r="6" spans="1:7" ht="15">
      <c r="A6" s="343">
        <v>2005</v>
      </c>
      <c r="B6" s="344"/>
      <c r="C6" s="344"/>
      <c r="D6" s="353">
        <v>0</v>
      </c>
      <c r="E6" s="354">
        <v>6.5000000000000002E-2</v>
      </c>
      <c r="F6" s="353">
        <f t="shared" ref="F6:F16" si="0">SUM(D6:E6)</f>
        <v>6.5000000000000002E-2</v>
      </c>
      <c r="G6" s="347" t="s">
        <v>479</v>
      </c>
    </row>
    <row r="7" spans="1:7" ht="15">
      <c r="A7" s="348"/>
      <c r="B7" s="349"/>
      <c r="C7" s="349"/>
      <c r="D7" s="355">
        <v>0</v>
      </c>
      <c r="E7" s="356">
        <v>0.629</v>
      </c>
      <c r="F7" s="357">
        <f t="shared" si="0"/>
        <v>0.629</v>
      </c>
      <c r="G7" s="352" t="s">
        <v>480</v>
      </c>
    </row>
    <row r="8" spans="1:7" ht="15">
      <c r="A8" s="343">
        <v>2006</v>
      </c>
      <c r="B8" s="344"/>
      <c r="C8" s="344"/>
      <c r="D8" s="358">
        <v>0</v>
      </c>
      <c r="E8" s="359">
        <v>8.0000000000000002E-3</v>
      </c>
      <c r="F8" s="353">
        <f t="shared" si="0"/>
        <v>8.0000000000000002E-3</v>
      </c>
      <c r="G8" s="347" t="s">
        <v>479</v>
      </c>
    </row>
    <row r="9" spans="1:7" ht="15">
      <c r="A9" s="348"/>
      <c r="B9" s="349"/>
      <c r="C9" s="349"/>
      <c r="D9" s="355">
        <v>0</v>
      </c>
      <c r="E9" s="356">
        <v>0.51700000000000002</v>
      </c>
      <c r="F9" s="357">
        <f t="shared" si="0"/>
        <v>0.51700000000000002</v>
      </c>
      <c r="G9" s="352" t="s">
        <v>481</v>
      </c>
    </row>
    <row r="10" spans="1:7" ht="15">
      <c r="A10" s="360">
        <v>2007</v>
      </c>
      <c r="B10" s="361"/>
      <c r="C10" s="361"/>
      <c r="D10" s="362">
        <v>0.35</v>
      </c>
      <c r="E10" s="363">
        <v>-1.9E-2</v>
      </c>
      <c r="F10" s="364">
        <f t="shared" si="0"/>
        <v>0.33099999999999996</v>
      </c>
      <c r="G10" s="365" t="s">
        <v>482</v>
      </c>
    </row>
    <row r="11" spans="1:7" ht="15">
      <c r="A11" s="343">
        <v>2008</v>
      </c>
      <c r="B11" s="344"/>
      <c r="C11" s="344"/>
      <c r="D11" s="358"/>
      <c r="E11" s="359">
        <v>0.13200000000000001</v>
      </c>
      <c r="F11" s="353">
        <f t="shared" si="0"/>
        <v>0.13200000000000001</v>
      </c>
      <c r="G11" s="347" t="s">
        <v>479</v>
      </c>
    </row>
    <row r="12" spans="1:7" ht="15">
      <c r="A12" s="348"/>
      <c r="B12" s="349"/>
      <c r="C12" s="349"/>
      <c r="D12" s="355">
        <v>-0.35</v>
      </c>
      <c r="E12" s="356">
        <f>-D12</f>
        <v>0.35</v>
      </c>
      <c r="F12" s="357">
        <f t="shared" si="0"/>
        <v>0</v>
      </c>
      <c r="G12" s="352" t="s">
        <v>483</v>
      </c>
    </row>
    <row r="13" spans="1:7" ht="15">
      <c r="A13" s="343">
        <v>2009</v>
      </c>
      <c r="B13" s="344"/>
      <c r="C13" s="344"/>
      <c r="D13" s="358"/>
      <c r="E13" s="359">
        <v>1.4E-2</v>
      </c>
      <c r="F13" s="353">
        <f>SUM(D13:E13)</f>
        <v>1.4E-2</v>
      </c>
      <c r="G13" s="347" t="s">
        <v>479</v>
      </c>
    </row>
    <row r="14" spans="1:7" ht="15">
      <c r="A14" s="348"/>
      <c r="B14" s="349"/>
      <c r="C14" s="349"/>
      <c r="D14" s="355">
        <f>-1.051+0.5</f>
        <v>-0.55099999999999993</v>
      </c>
      <c r="E14" s="356">
        <f>-D14</f>
        <v>0.55099999999999993</v>
      </c>
      <c r="F14" s="355">
        <f t="shared" si="0"/>
        <v>0</v>
      </c>
      <c r="G14" s="352" t="s">
        <v>484</v>
      </c>
    </row>
    <row r="15" spans="1:7" ht="15">
      <c r="A15" s="348">
        <v>2010</v>
      </c>
      <c r="B15" s="349"/>
      <c r="C15" s="349"/>
      <c r="D15" s="355"/>
      <c r="E15" s="355">
        <f>0.007+0.076</f>
        <v>8.3000000000000004E-2</v>
      </c>
      <c r="F15" s="355">
        <f>SUM(D15:E15)</f>
        <v>8.3000000000000004E-2</v>
      </c>
      <c r="G15" s="365" t="s">
        <v>479</v>
      </c>
    </row>
    <row r="16" spans="1:7" ht="15" hidden="1">
      <c r="A16" s="348"/>
      <c r="B16" s="349"/>
      <c r="C16" s="349"/>
      <c r="D16" s="355"/>
      <c r="E16" s="356"/>
      <c r="F16" s="355">
        <f t="shared" si="0"/>
        <v>0</v>
      </c>
      <c r="G16" s="352"/>
    </row>
    <row r="17" spans="1:7" ht="15">
      <c r="A17" s="348"/>
      <c r="B17" s="349"/>
      <c r="C17" s="349"/>
      <c r="D17" s="366">
        <f>SUM(D4:D16)</f>
        <v>1.5000000000000002</v>
      </c>
      <c r="E17" s="366">
        <f>SUM(E4:E16)</f>
        <v>15.997999999999996</v>
      </c>
      <c r="F17" s="366">
        <f>SUM(F4:F16)</f>
        <v>17.497999999999998</v>
      </c>
      <c r="G17" s="352" t="s">
        <v>485</v>
      </c>
    </row>
  </sheetData>
  <mergeCells count="3">
    <mergeCell ref="D1:E1"/>
    <mergeCell ref="F1:F2"/>
    <mergeCell ref="G1:G2"/>
  </mergeCells>
  <phoneticPr fontId="1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Request vs rec'd CT bdgt</vt:lpstr>
      <vt:lpstr>Table 1-2012 Rec' Budget</vt:lpstr>
      <vt:lpstr>Table 2 - 2012 Recd Base Budget</vt:lpstr>
      <vt:lpstr>Table 3 -2012 Staff Complement </vt:lpstr>
      <vt:lpstr>Table 4 - Rec'd Service Changes</vt:lpstr>
      <vt:lpstr>Table 5 - New  Enhanced</vt:lpstr>
      <vt:lpstr>Appendix 1 - Performance</vt:lpstr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'Request vs rec''d CT bdgt'!Print_Area</vt:lpstr>
      <vt:lpstr>'Table 1-2012 Rec'' Budget'!Print_Area</vt:lpstr>
      <vt:lpstr>'Table 2 - 2012 Recd Base Budget'!Print_Area</vt:lpstr>
      <vt:lpstr>'Table 2 2010 Variance Review'!Print_Area</vt:lpstr>
      <vt:lpstr>'Table 3 -2012 Staff Complement '!Print_Area</vt:lpstr>
      <vt:lpstr>'Table 4 - Rec''d Service Changes'!Print_Area</vt:lpstr>
      <vt:lpstr>'Table 5 - New  Enhanced'!Print_Area</vt:lpstr>
      <vt:lpstr>'Table3 2011 Rec''d Base Bud CM'!Print_Area</vt:lpstr>
      <vt:lpstr>'Appendix 2 - Budget by Category'!Print_Titles</vt:lpstr>
      <vt:lpstr>Outlooks!Print_Titles</vt:lpstr>
      <vt:lpstr>'Table 4 - Rec''d Service Changes'!Print_Titles</vt:lpstr>
      <vt:lpstr>'Table 5 - New  Enhanced'!Print_Titles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2012-07-31T19:08:02Z</cp:lastPrinted>
  <dcterms:created xsi:type="dcterms:W3CDTF">2004-10-07T19:14:42Z</dcterms:created>
  <dcterms:modified xsi:type="dcterms:W3CDTF">2012-07-31T19:08:26Z</dcterms:modified>
</cp:coreProperties>
</file>